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3.xml" ContentType="application/vnd.openxmlformats-officedocument.themeOverride+xml"/>
  <Override PartName="/xl/drawings/drawing59.xml" ContentType="application/vnd.openxmlformats-officedocument.drawingml.chartshapes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4.xml" ContentType="application/vnd.openxmlformats-officedocument.themeOverride+xml"/>
  <Override PartName="/xl/drawings/drawing60.xml" ContentType="application/vnd.openxmlformats-officedocument.drawingml.chartshapes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5.xml" ContentType="application/vnd.openxmlformats-officedocument.themeOverride+xml"/>
  <Override PartName="/xl/drawings/drawing61.xml" ContentType="application/vnd.openxmlformats-officedocument.drawingml.chartshapes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6.xml" ContentType="application/vnd.openxmlformats-officedocument.themeOverride+xml"/>
  <Override PartName="/xl/drawings/drawing62.xml" ContentType="application/vnd.openxmlformats-officedocument.drawingml.chartshapes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7.xml" ContentType="application/vnd.openxmlformats-officedocument.themeOverride+xml"/>
  <Override PartName="/xl/drawings/drawing63.xml" ContentType="application/vnd.openxmlformats-officedocument.drawingml.chartshapes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50.xml" ContentType="application/vnd.openxmlformats-officedocument.themeOverride+xml"/>
  <Override PartName="/xl/drawings/drawing82.xml" ContentType="application/vnd.openxmlformats-officedocument.drawingml.chartshapes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1.xml" ContentType="application/vnd.openxmlformats-officedocument.themeOverride+xml"/>
  <Override PartName="/xl/drawings/drawing83.xml" ContentType="application/vnd.openxmlformats-officedocument.drawingml.chartshapes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2.xml" ContentType="application/vnd.openxmlformats-officedocument.themeOverride+xml"/>
  <Override PartName="/xl/drawings/drawing84.xml" ContentType="application/vnd.openxmlformats-officedocument.drawingml.chartshapes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3.xml" ContentType="application/vnd.openxmlformats-officedocument.themeOverride+xml"/>
  <Override PartName="/xl/drawings/drawing85.xml" ContentType="application/vnd.openxmlformats-officedocument.drawingml.chartshapes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4.xml" ContentType="application/vnd.openxmlformats-officedocument.themeOverride+xml"/>
  <Override PartName="/xl/drawings/drawing86.xml" ContentType="application/vnd.openxmlformats-officedocument.drawingml.chartshapes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5.xml" ContentType="application/vnd.openxmlformats-officedocument.themeOverride+xml"/>
  <Override PartName="/xl/drawings/drawing87.xml" ContentType="application/vnd.openxmlformats-officedocument.drawingml.chartshapes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6.xml" ContentType="application/vnd.openxmlformats-officedocument.themeOverride+xml"/>
  <Override PartName="/xl/drawings/drawing88.xml" ContentType="application/vnd.openxmlformats-officedocument.drawingml.chartshapes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7.xml" ContentType="application/vnd.openxmlformats-officedocument.themeOverride+xml"/>
  <Override PartName="/xl/drawings/drawing89.xml" ContentType="application/vnd.openxmlformats-officedocument.drawingml.chartshapes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8.xml" ContentType="application/vnd.openxmlformats-officedocument.themeOverride+xml"/>
  <Override PartName="/xl/drawings/drawing90.xml" ContentType="application/vnd.openxmlformats-officedocument.drawingml.chartshapes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9.xml" ContentType="application/vnd.openxmlformats-officedocument.themeOverride+xml"/>
  <Override PartName="/xl/drawings/drawing91.xml" ContentType="application/vnd.openxmlformats-officedocument.drawingml.chartshapes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60.xml" ContentType="application/vnd.openxmlformats-officedocument.themeOverride+xml"/>
  <Override PartName="/xl/drawings/drawing92.xml" ContentType="application/vnd.openxmlformats-officedocument.drawingml.chartshapes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1.xml" ContentType="application/vnd.openxmlformats-officedocument.themeOverride+xml"/>
  <Override PartName="/xl/drawings/drawing93.xml" ContentType="application/vnd.openxmlformats-officedocument.drawingml.chartshapes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2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8.xml" ContentType="application/vnd.openxmlformats-officedocument.themeOverride+xml"/>
  <Override PartName="/xl/drawings/drawing103.xml" ContentType="application/vnd.openxmlformats-officedocument.drawingml.chartshapes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9.xml" ContentType="application/vnd.openxmlformats-officedocument.themeOverride+xml"/>
  <Override PartName="/xl/drawings/drawing104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70.xml" ContentType="application/vnd.openxmlformats-officedocument.themeOverride+xml"/>
  <Override PartName="/xl/drawings/drawing105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71.xml" ContentType="application/vnd.openxmlformats-officedocument.themeOverride+xml"/>
  <Override PartName="/xl/drawings/drawing106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72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3.xml" ContentType="application/vnd.openxmlformats-officedocument.drawingml.chart+xml"/>
  <Override PartName="/xl/drawings/drawing114.xml" ContentType="application/vnd.openxmlformats-officedocument.drawingml.chartshapes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theme/themeOverride73.xml" ContentType="application/vnd.openxmlformats-officedocument.themeOverrid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ml.chartshapes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charts/chart83.xml" ContentType="application/vnd.openxmlformats-officedocument.drawingml.chart+xml"/>
  <Override PartName="/xl/theme/themeOverride74.xml" ContentType="application/vnd.openxmlformats-officedocument.themeOverride+xml"/>
  <Override PartName="/xl/drawings/drawing128.xml" ContentType="application/vnd.openxmlformats-officedocument.drawingml.chartshapes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charts/chart86.xml" ContentType="application/vnd.openxmlformats-officedocument.drawingml.chart+xml"/>
  <Override PartName="/xl/theme/themeOverride75.xml" ContentType="application/vnd.openxmlformats-officedocument.themeOverride+xml"/>
  <Override PartName="/xl/drawings/drawing132.xml" ContentType="application/vnd.openxmlformats-officedocument.drawingml.chartshapes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135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36.xml" ContentType="application/vnd.openxmlformats-officedocument.drawingml.chartshapes+xml"/>
  <Override PartName="/xl/charts/chart9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charts/chart9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7.xml" ContentType="application/vnd.openxmlformats-officedocument.themeOverride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9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8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9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79.xml" ContentType="application/vnd.openxmlformats-officedocument.themeOverride+xml"/>
  <Override PartName="/xl/drawings/drawing14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diciembre/"/>
    </mc:Choice>
  </mc:AlternateContent>
  <xr:revisionPtr revIDLastSave="14" documentId="8_{F917574F-08FB-4D37-8DBD-64A2DF914175}" xr6:coauthVersionLast="47" xr6:coauthVersionMax="47" xr10:uidLastSave="{83102F38-E0FB-4349-A1F0-51393829021B}"/>
  <bookViews>
    <workbookView xWindow="150" yWindow="210" windowWidth="28140" windowHeight="15465" xr2:uid="{A8CFFAD0-D250-4F85-813D-C713D0007070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viaj aloj lugar resid año" sheetId="23" r:id="rId23"/>
    <sheet name="Viajeros aloj evol anual TF" sheetId="24" r:id="rId24"/>
    <sheet name="Pernoctaciones" sheetId="25" r:id="rId25"/>
    <sheet name="Pernoctaciones evol mensu TF" sheetId="26" r:id="rId26"/>
    <sheet name="Pernocta evol mensu TF cat" sheetId="27" r:id="rId27"/>
    <sheet name="Pernoctaciones lugar reside" sheetId="28" r:id="rId28"/>
    <sheet name="Pernoctaciones lugar residen ac" sheetId="29" r:id="rId29"/>
    <sheet name="Pernoctaciones lugar reside año" sheetId="30" r:id="rId30"/>
    <sheet name="Estancia media" sheetId="31" r:id="rId31"/>
    <sheet name="EM evol menusual lugar resd" sheetId="32" r:id="rId32"/>
    <sheet name="EM evol mensu TF cat " sheetId="33" r:id="rId33"/>
    <sheet name="Tasa de ocupación" sheetId="34" r:id="rId34"/>
    <sheet name="tasa de ocupación evol mens" sheetId="35" r:id="rId35"/>
    <sheet name="indicadores rentabilidad" sheetId="36" r:id="rId36"/>
    <sheet name="ADR RevPAR ingresos totales ult" sheetId="37" r:id="rId37"/>
    <sheet name="ADR municipios" sheetId="38" r:id="rId38"/>
    <sheet name="RevPAR  municipios" sheetId="39" r:id="rId39"/>
    <sheet name="viajeros españoles" sheetId="40" r:id="rId40"/>
    <sheet name="distribución españoles x Resid" sheetId="41" r:id="rId41"/>
    <sheet name="distribución españoles x cate" sheetId="42" r:id="rId42"/>
    <sheet name="distribución peninsulare x cate" sheetId="43" r:id="rId43"/>
    <sheet name="distribución canarios x cate" sheetId="44" r:id="rId44"/>
    <sheet name="distribución españoles x mun al" sheetId="45" r:id="rId45"/>
    <sheet name="distribución peninsula x munici" sheetId="46" r:id="rId46"/>
    <sheet name="distribución canarias x munici" sheetId="47" r:id="rId47"/>
    <sheet name="evolución anual viaj ent españo" sheetId="48" r:id="rId48"/>
    <sheet name="evolución anual viaj ent penins" sheetId="49" r:id="rId49"/>
    <sheet name="evolución anual viaj ent canari" sheetId="50" r:id="rId50"/>
  </sheets>
  <definedNames>
    <definedName name="_xlnm.Print_Area" localSheetId="46">'distribución canarias x munici'!$B$3:$AB$37</definedName>
    <definedName name="_xlnm.Print_Area" localSheetId="43">'distribución canarios x cate'!$B$3:$AB$33</definedName>
    <definedName name="_xlnm.Print_Area" localSheetId="41">'distribución españoles x cate'!$B$3:$AB$33</definedName>
    <definedName name="_xlnm.Print_Area" localSheetId="44">'distribución españoles x mun al'!$B$3:$AB$37</definedName>
    <definedName name="_xlnm.Print_Area" localSheetId="40">'distribución españoles x Resid'!$B$3:$AB$32</definedName>
    <definedName name="_xlnm.Print_Area" localSheetId="45">'distribución peninsula x munici'!$B$3:$AB$37</definedName>
    <definedName name="_xlnm.Print_Area" localSheetId="42">'distribución peninsulare x cate'!$B$3:$AB$33</definedName>
    <definedName name="_xlnm.Print_Area" localSheetId="27">'Pernoctaciones lugar reside'!$B$4:$K$162</definedName>
    <definedName name="_xlnm.Print_Area" localSheetId="29">'Pernoctaciones lugar reside año'!$B$4:$M$162</definedName>
    <definedName name="_xlnm.Print_Area" localSheetId="28">'Pernoctaciones lugar residen ac'!$B$3:$K$162</definedName>
    <definedName name="_xlnm.Print_Area" localSheetId="22">'viaj aloj lugar resid año'!$B$3:$K$162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5" i="47" l="1"/>
  <c r="M135" i="47"/>
  <c r="K135" i="47"/>
  <c r="H135" i="47"/>
  <c r="G135" i="47"/>
  <c r="I5" i="47"/>
  <c r="F5" i="47"/>
  <c r="O135" i="46"/>
  <c r="L135" i="46"/>
  <c r="K135" i="46"/>
  <c r="I135" i="46"/>
  <c r="J5" i="46"/>
  <c r="M135" i="45"/>
  <c r="K135" i="45"/>
  <c r="I135" i="45"/>
  <c r="G135" i="45"/>
  <c r="T5" i="45"/>
  <c r="S5" i="45"/>
  <c r="R5" i="45"/>
  <c r="P5" i="45"/>
  <c r="Q5" i="45"/>
  <c r="J5" i="45"/>
  <c r="H5" i="45"/>
  <c r="F5" i="45"/>
  <c r="O133" i="44"/>
  <c r="N133" i="44"/>
  <c r="K133" i="44"/>
  <c r="N5" i="44"/>
  <c r="F5" i="44"/>
  <c r="L133" i="43"/>
  <c r="K133" i="43"/>
  <c r="O133" i="43"/>
  <c r="I133" i="43"/>
  <c r="T5" i="43"/>
  <c r="S5" i="43"/>
  <c r="N5" i="43"/>
  <c r="L5" i="43"/>
  <c r="H5" i="43"/>
  <c r="F5" i="43"/>
  <c r="O133" i="42"/>
  <c r="N133" i="42"/>
  <c r="M133" i="42"/>
  <c r="I133" i="42"/>
  <c r="H133" i="42"/>
  <c r="R5" i="42"/>
  <c r="P5" i="42"/>
  <c r="Q5" i="42"/>
  <c r="J5" i="42"/>
  <c r="M5" i="41"/>
  <c r="I5" i="41"/>
  <c r="H5" i="41"/>
  <c r="G5" i="41"/>
  <c r="L5" i="41"/>
  <c r="Q5" i="39"/>
  <c r="P5" i="39"/>
  <c r="B3" i="39"/>
  <c r="P5" i="38"/>
  <c r="J5" i="38"/>
  <c r="B3" i="38"/>
  <c r="AL29" i="37"/>
  <c r="V29" i="37"/>
  <c r="I29" i="37"/>
  <c r="H29" i="37"/>
  <c r="AT7" i="37"/>
  <c r="AR7" i="37"/>
  <c r="AL7" i="37"/>
  <c r="AK7" i="37"/>
  <c r="C95" i="35"/>
  <c r="D96" i="35" s="1"/>
  <c r="I73" i="35"/>
  <c r="C73" i="35"/>
  <c r="D74" i="35" s="1"/>
  <c r="M51" i="35"/>
  <c r="I51" i="35"/>
  <c r="M29" i="35"/>
  <c r="C29" i="35"/>
  <c r="D30" i="35" s="1"/>
  <c r="L8" i="35"/>
  <c r="L96" i="33"/>
  <c r="H96" i="33"/>
  <c r="F96" i="33"/>
  <c r="D96" i="33"/>
  <c r="L74" i="33"/>
  <c r="J74" i="33"/>
  <c r="H74" i="33"/>
  <c r="D74" i="33"/>
  <c r="F52" i="33"/>
  <c r="L52" i="33"/>
  <c r="J52" i="33"/>
  <c r="H52" i="33"/>
  <c r="D52" i="33"/>
  <c r="H30" i="33"/>
  <c r="M29" i="33"/>
  <c r="F30" i="33"/>
  <c r="H8" i="33"/>
  <c r="N8" i="33"/>
  <c r="L8" i="33"/>
  <c r="J8" i="33"/>
  <c r="D8" i="33"/>
  <c r="N272" i="32"/>
  <c r="L272" i="32"/>
  <c r="J272" i="32"/>
  <c r="H272" i="32"/>
  <c r="F272" i="32"/>
  <c r="D272" i="32"/>
  <c r="B270" i="32"/>
  <c r="H250" i="32"/>
  <c r="N250" i="32"/>
  <c r="L250" i="32"/>
  <c r="J250" i="32"/>
  <c r="D250" i="32"/>
  <c r="B248" i="32"/>
  <c r="N228" i="32"/>
  <c r="J228" i="32"/>
  <c r="H228" i="32"/>
  <c r="F228" i="32"/>
  <c r="D228" i="32"/>
  <c r="B226" i="32"/>
  <c r="L206" i="32"/>
  <c r="F206" i="32"/>
  <c r="D206" i="32"/>
  <c r="B204" i="32"/>
  <c r="N184" i="32"/>
  <c r="L184" i="32"/>
  <c r="J184" i="32"/>
  <c r="H184" i="32"/>
  <c r="F184" i="32"/>
  <c r="D184" i="32"/>
  <c r="B182" i="32"/>
  <c r="N162" i="32"/>
  <c r="L162" i="32"/>
  <c r="J162" i="32"/>
  <c r="F162" i="32"/>
  <c r="D162" i="32"/>
  <c r="B160" i="32"/>
  <c r="N140" i="32"/>
  <c r="J140" i="32"/>
  <c r="H140" i="32"/>
  <c r="F140" i="32"/>
  <c r="D140" i="32"/>
  <c r="B138" i="32"/>
  <c r="F118" i="32"/>
  <c r="N118" i="32"/>
  <c r="L118" i="32"/>
  <c r="J118" i="32"/>
  <c r="H118" i="32"/>
  <c r="D118" i="32"/>
  <c r="B116" i="32"/>
  <c r="J96" i="32"/>
  <c r="N96" i="32"/>
  <c r="L96" i="32"/>
  <c r="F96" i="32"/>
  <c r="D96" i="32"/>
  <c r="L74" i="32"/>
  <c r="H74" i="32"/>
  <c r="F74" i="32"/>
  <c r="D74" i="32"/>
  <c r="N52" i="32"/>
  <c r="J52" i="32"/>
  <c r="F52" i="32"/>
  <c r="N30" i="32"/>
  <c r="L30" i="32"/>
  <c r="J30" i="32"/>
  <c r="H30" i="32"/>
  <c r="D30" i="32"/>
  <c r="J8" i="32"/>
  <c r="L8" i="32"/>
  <c r="H8" i="32"/>
  <c r="F8" i="32"/>
  <c r="D8" i="32"/>
  <c r="I6" i="30"/>
  <c r="B4" i="30"/>
  <c r="J6" i="29"/>
  <c r="B3" i="29"/>
  <c r="K6" i="28"/>
  <c r="B4" i="28"/>
  <c r="K73" i="27"/>
  <c r="M51" i="27"/>
  <c r="K29" i="27"/>
  <c r="L8" i="27"/>
  <c r="M95" i="27"/>
  <c r="K7" i="27"/>
  <c r="I7" i="27"/>
  <c r="B252" i="26"/>
  <c r="B226" i="26"/>
  <c r="B204" i="26"/>
  <c r="B182" i="26"/>
  <c r="B160" i="26"/>
  <c r="B138" i="26"/>
  <c r="B116" i="26"/>
  <c r="K51" i="26"/>
  <c r="M117" i="26"/>
  <c r="K7" i="26"/>
  <c r="K117" i="26" s="1"/>
  <c r="W6" i="23"/>
  <c r="U6" i="23"/>
  <c r="J6" i="23"/>
  <c r="I6" i="23"/>
  <c r="B3" i="23"/>
  <c r="X7" i="22"/>
  <c r="W7" i="22"/>
  <c r="B4" i="22"/>
  <c r="I8" i="21"/>
  <c r="H8" i="21"/>
  <c r="B5" i="21"/>
  <c r="V7" i="19"/>
  <c r="R7" i="19"/>
  <c r="N7" i="19"/>
  <c r="M7" i="19"/>
  <c r="B4" i="19"/>
  <c r="R6" i="18"/>
  <c r="Q6" i="18"/>
  <c r="I6" i="18"/>
  <c r="B3" i="18"/>
  <c r="V7" i="17"/>
  <c r="U7" i="17"/>
  <c r="B4" i="17"/>
  <c r="B4" i="16"/>
  <c r="M7" i="15"/>
  <c r="J7" i="15"/>
  <c r="B4" i="15"/>
  <c r="T9" i="14"/>
  <c r="I9" i="14"/>
  <c r="J9" i="14"/>
  <c r="B6" i="14"/>
  <c r="V6" i="13"/>
  <c r="K6" i="13"/>
  <c r="J6" i="13"/>
  <c r="B3" i="13"/>
  <c r="T5" i="12"/>
  <c r="N74" i="10"/>
  <c r="L52" i="10"/>
  <c r="K51" i="10"/>
  <c r="I51" i="10"/>
  <c r="N30" i="10"/>
  <c r="N8" i="10"/>
  <c r="B270" i="8"/>
  <c r="B248" i="8"/>
  <c r="M227" i="8"/>
  <c r="N228" i="8" s="1"/>
  <c r="B226" i="8"/>
  <c r="B204" i="8"/>
  <c r="B182" i="8"/>
  <c r="M161" i="8"/>
  <c r="N162" i="8" s="1"/>
  <c r="B160" i="8"/>
  <c r="B138" i="8"/>
  <c r="B116" i="8"/>
  <c r="M95" i="8"/>
  <c r="N96" i="8" s="1"/>
  <c r="M271" i="8"/>
  <c r="N272" i="8" s="1"/>
  <c r="K7" i="8"/>
  <c r="S6" i="6"/>
  <c r="B3" i="6"/>
  <c r="W6" i="5"/>
  <c r="V6" i="5"/>
  <c r="K6" i="5"/>
  <c r="J6" i="5"/>
  <c r="B3" i="5"/>
  <c r="L152" i="3"/>
  <c r="J79" i="3"/>
  <c r="J6" i="3"/>
  <c r="J31" i="2"/>
  <c r="J6" i="2"/>
  <c r="B41" i="1"/>
  <c r="B40" i="1"/>
  <c r="B39" i="1"/>
  <c r="J14" i="33"/>
  <c r="J13" i="33"/>
  <c r="J12" i="33"/>
  <c r="J11" i="33"/>
  <c r="J10" i="33"/>
  <c r="J9" i="33"/>
  <c r="H18" i="33"/>
  <c r="N17" i="33"/>
  <c r="H17" i="33"/>
  <c r="N16" i="33"/>
  <c r="H16" i="33"/>
  <c r="N15" i="33"/>
  <c r="H15" i="33"/>
  <c r="N14" i="33"/>
  <c r="H14" i="33"/>
  <c r="N13" i="33"/>
  <c r="H13" i="33"/>
  <c r="N12" i="33"/>
  <c r="H12" i="33"/>
  <c r="N11" i="33"/>
  <c r="H11" i="33"/>
  <c r="N10" i="33"/>
  <c r="H10" i="33"/>
  <c r="N9" i="33"/>
  <c r="H9" i="33"/>
  <c r="AB16" i="37"/>
  <c r="L61" i="33"/>
  <c r="L60" i="33"/>
  <c r="L59" i="33"/>
  <c r="L58" i="33"/>
  <c r="L57" i="33"/>
  <c r="L56" i="33"/>
  <c r="L55" i="33"/>
  <c r="F55" i="33"/>
  <c r="L54" i="33"/>
  <c r="F54" i="33"/>
  <c r="L53" i="33"/>
  <c r="F53" i="33"/>
  <c r="H21" i="33"/>
  <c r="N20" i="33"/>
  <c r="H20" i="33"/>
  <c r="N19" i="33"/>
  <c r="H19" i="33"/>
  <c r="N18" i="33"/>
  <c r="H285" i="32"/>
  <c r="N284" i="32"/>
  <c r="H284" i="32"/>
  <c r="N283" i="32"/>
  <c r="H283" i="32"/>
  <c r="N282" i="32"/>
  <c r="H282" i="32"/>
  <c r="N281" i="32"/>
  <c r="H281" i="32"/>
  <c r="N280" i="32"/>
  <c r="H280" i="32"/>
  <c r="N279" i="32"/>
  <c r="H279" i="32"/>
  <c r="N278" i="32"/>
  <c r="H278" i="32"/>
  <c r="L81" i="35"/>
  <c r="L76" i="35"/>
  <c r="N61" i="35"/>
  <c r="J59" i="35"/>
  <c r="N65" i="35"/>
  <c r="L35" i="35"/>
  <c r="L18" i="35"/>
  <c r="J87" i="33"/>
  <c r="J84" i="33"/>
  <c r="J81" i="33"/>
  <c r="J78" i="33"/>
  <c r="J75" i="33"/>
  <c r="L43" i="33"/>
  <c r="F42" i="33"/>
  <c r="L40" i="33"/>
  <c r="F39" i="33"/>
  <c r="L37" i="33"/>
  <c r="F36" i="33"/>
  <c r="L34" i="33"/>
  <c r="F33" i="33"/>
  <c r="L31" i="33"/>
  <c r="L87" i="33"/>
  <c r="F17" i="33"/>
  <c r="L15" i="33"/>
  <c r="F14" i="33"/>
  <c r="L12" i="33"/>
  <c r="F11" i="33"/>
  <c r="L9" i="33"/>
  <c r="H275" i="32"/>
  <c r="F274" i="32"/>
  <c r="N240" i="32"/>
  <c r="F240" i="32"/>
  <c r="N237" i="32"/>
  <c r="H99" i="35"/>
  <c r="J61" i="35"/>
  <c r="J65" i="35"/>
  <c r="L37" i="35"/>
  <c r="H35" i="35"/>
  <c r="H16" i="35"/>
  <c r="N14" i="35"/>
  <c r="H13" i="35"/>
  <c r="N11" i="35"/>
  <c r="H10" i="35"/>
  <c r="F109" i="33"/>
  <c r="L107" i="33"/>
  <c r="F106" i="33"/>
  <c r="L104" i="33"/>
  <c r="F103" i="33"/>
  <c r="L101" i="33"/>
  <c r="F100" i="33"/>
  <c r="L98" i="33"/>
  <c r="F97" i="33"/>
  <c r="H65" i="33"/>
  <c r="H62" i="33"/>
  <c r="H59" i="33"/>
  <c r="H56" i="33"/>
  <c r="H53" i="33"/>
  <c r="J65" i="33"/>
  <c r="J21" i="33"/>
  <c r="N277" i="32"/>
  <c r="J276" i="32"/>
  <c r="N275" i="32"/>
  <c r="L274" i="32"/>
  <c r="J273" i="32"/>
  <c r="H229" i="32"/>
  <c r="F219" i="32"/>
  <c r="H217" i="32"/>
  <c r="F216" i="32"/>
  <c r="H214" i="32"/>
  <c r="F213" i="32"/>
  <c r="H211" i="32"/>
  <c r="F210" i="32"/>
  <c r="H208" i="32"/>
  <c r="F207" i="32"/>
  <c r="H84" i="35"/>
  <c r="H78" i="35"/>
  <c r="J63" i="35"/>
  <c r="H37" i="35"/>
  <c r="J85" i="33"/>
  <c r="J82" i="33"/>
  <c r="J79" i="33"/>
  <c r="J76" i="33"/>
  <c r="F43" i="33"/>
  <c r="L41" i="33"/>
  <c r="F40" i="33"/>
  <c r="L38" i="33"/>
  <c r="F37" i="33"/>
  <c r="L35" i="33"/>
  <c r="F34" i="33"/>
  <c r="L32" i="33"/>
  <c r="F31" i="33"/>
  <c r="F18" i="33"/>
  <c r="L16" i="33"/>
  <c r="F15" i="33"/>
  <c r="L13" i="33"/>
  <c r="F12" i="33"/>
  <c r="L10" i="33"/>
  <c r="F9" i="33"/>
  <c r="H276" i="32"/>
  <c r="F275" i="32"/>
  <c r="H273" i="32"/>
  <c r="L219" i="32"/>
  <c r="J218" i="32"/>
  <c r="N217" i="32"/>
  <c r="L216" i="32"/>
  <c r="J215" i="32"/>
  <c r="N214" i="32"/>
  <c r="L213" i="32"/>
  <c r="J212" i="32"/>
  <c r="N211" i="32"/>
  <c r="L210" i="32"/>
  <c r="J209" i="32"/>
  <c r="N208" i="32"/>
  <c r="L207" i="32"/>
  <c r="H53" i="35"/>
  <c r="H39" i="35"/>
  <c r="N19" i="35"/>
  <c r="J17" i="35"/>
  <c r="N15" i="35"/>
  <c r="H14" i="35"/>
  <c r="N12" i="35"/>
  <c r="H11" i="35"/>
  <c r="N9" i="35"/>
  <c r="L108" i="33"/>
  <c r="F107" i="33"/>
  <c r="L105" i="33"/>
  <c r="F104" i="33"/>
  <c r="L102" i="33"/>
  <c r="F101" i="33"/>
  <c r="L99" i="33"/>
  <c r="F98" i="33"/>
  <c r="J19" i="33"/>
  <c r="J285" i="32"/>
  <c r="J284" i="32"/>
  <c r="J283" i="32"/>
  <c r="J282" i="32"/>
  <c r="J281" i="32"/>
  <c r="J280" i="32"/>
  <c r="J279" i="32"/>
  <c r="J278" i="32"/>
  <c r="N276" i="32"/>
  <c r="L275" i="32"/>
  <c r="J274" i="32"/>
  <c r="N273" i="32"/>
  <c r="H218" i="32"/>
  <c r="F217" i="32"/>
  <c r="H215" i="32"/>
  <c r="F214" i="32"/>
  <c r="H212" i="32"/>
  <c r="F211" i="32"/>
  <c r="H209" i="32"/>
  <c r="F208" i="32"/>
  <c r="H101" i="35"/>
  <c r="J77" i="35"/>
  <c r="C87" i="35"/>
  <c r="N57" i="35"/>
  <c r="H55" i="35"/>
  <c r="J36" i="35"/>
  <c r="J19" i="35"/>
  <c r="J86" i="33"/>
  <c r="J83" i="33"/>
  <c r="J80" i="33"/>
  <c r="J77" i="33"/>
  <c r="L42" i="33"/>
  <c r="F41" i="33"/>
  <c r="L39" i="33"/>
  <c r="F38" i="33"/>
  <c r="L36" i="33"/>
  <c r="F35" i="33"/>
  <c r="L33" i="33"/>
  <c r="F32" i="33"/>
  <c r="L17" i="33"/>
  <c r="F16" i="33"/>
  <c r="L14" i="33"/>
  <c r="F13" i="33"/>
  <c r="L11" i="33"/>
  <c r="F10" i="33"/>
  <c r="J277" i="32"/>
  <c r="F276" i="32"/>
  <c r="H274" i="32"/>
  <c r="F273" i="32"/>
  <c r="J219" i="32"/>
  <c r="N218" i="32"/>
  <c r="L217" i="32"/>
  <c r="J216" i="32"/>
  <c r="N215" i="32"/>
  <c r="L214" i="32"/>
  <c r="J213" i="32"/>
  <c r="N212" i="32"/>
  <c r="L211" i="32"/>
  <c r="J210" i="32"/>
  <c r="N13" i="35"/>
  <c r="L109" i="33"/>
  <c r="L100" i="33"/>
  <c r="H240" i="32"/>
  <c r="F237" i="32"/>
  <c r="N231" i="32"/>
  <c r="F218" i="32"/>
  <c r="H216" i="32"/>
  <c r="L209" i="32"/>
  <c r="J208" i="32"/>
  <c r="L175" i="32"/>
  <c r="F175" i="32"/>
  <c r="L174" i="32"/>
  <c r="F174" i="32"/>
  <c r="L173" i="32"/>
  <c r="F173" i="32"/>
  <c r="L172" i="32"/>
  <c r="F172" i="32"/>
  <c r="L171" i="32"/>
  <c r="F171" i="32"/>
  <c r="L170" i="32"/>
  <c r="F170" i="32"/>
  <c r="L169" i="32"/>
  <c r="F169" i="32"/>
  <c r="L168" i="32"/>
  <c r="F168" i="32"/>
  <c r="L167" i="32"/>
  <c r="F167" i="32"/>
  <c r="L166" i="32"/>
  <c r="F166" i="32"/>
  <c r="L165" i="32"/>
  <c r="F165" i="32"/>
  <c r="L164" i="32"/>
  <c r="F164" i="32"/>
  <c r="L163" i="32"/>
  <c r="F163" i="32"/>
  <c r="L109" i="32"/>
  <c r="F109" i="32"/>
  <c r="L108" i="32"/>
  <c r="F108" i="32"/>
  <c r="L107" i="32"/>
  <c r="F107" i="32"/>
  <c r="L106" i="32"/>
  <c r="F106" i="32"/>
  <c r="L105" i="32"/>
  <c r="F105" i="32"/>
  <c r="L104" i="32"/>
  <c r="F104" i="32"/>
  <c r="L103" i="32"/>
  <c r="F103" i="32"/>
  <c r="L102" i="32"/>
  <c r="F102" i="32"/>
  <c r="L101" i="32"/>
  <c r="F101" i="32"/>
  <c r="L100" i="32"/>
  <c r="F100" i="32"/>
  <c r="L99" i="32"/>
  <c r="F99" i="32"/>
  <c r="L98" i="32"/>
  <c r="F98" i="32"/>
  <c r="L97" i="32"/>
  <c r="F97" i="32"/>
  <c r="J21" i="32"/>
  <c r="J20" i="32"/>
  <c r="J19" i="32"/>
  <c r="J79" i="35"/>
  <c r="H21" i="35"/>
  <c r="N10" i="35"/>
  <c r="L106" i="33"/>
  <c r="L97" i="33"/>
  <c r="N274" i="32"/>
  <c r="N234" i="32"/>
  <c r="F231" i="32"/>
  <c r="H219" i="32"/>
  <c r="F212" i="32"/>
  <c r="H210" i="32"/>
  <c r="F209" i="32"/>
  <c r="J175" i="32"/>
  <c r="J174" i="32"/>
  <c r="J173" i="32"/>
  <c r="J172" i="32"/>
  <c r="J171" i="32"/>
  <c r="J170" i="32"/>
  <c r="J169" i="32"/>
  <c r="J168" i="32"/>
  <c r="J167" i="32"/>
  <c r="J166" i="32"/>
  <c r="J165" i="32"/>
  <c r="J164" i="32"/>
  <c r="J163" i="32"/>
  <c r="J109" i="32"/>
  <c r="J108" i="32"/>
  <c r="J107" i="32"/>
  <c r="J106" i="32"/>
  <c r="J105" i="32"/>
  <c r="J104" i="32"/>
  <c r="J103" i="32"/>
  <c r="J102" i="32"/>
  <c r="J101" i="32"/>
  <c r="J100" i="32"/>
  <c r="J99" i="32"/>
  <c r="J98" i="32"/>
  <c r="J97" i="32"/>
  <c r="L65" i="32"/>
  <c r="F65" i="32"/>
  <c r="L64" i="32"/>
  <c r="F64" i="32"/>
  <c r="F77" i="35"/>
  <c r="H62" i="35"/>
  <c r="L33" i="35"/>
  <c r="H9" i="35"/>
  <c r="F61" i="35"/>
  <c r="F105" i="33"/>
  <c r="H61" i="33"/>
  <c r="J20" i="33"/>
  <c r="J238" i="32"/>
  <c r="H234" i="32"/>
  <c r="J232" i="32"/>
  <c r="L230" i="32"/>
  <c r="J217" i="32"/>
  <c r="L215" i="32"/>
  <c r="N213" i="32"/>
  <c r="N207" i="32"/>
  <c r="L43" i="32"/>
  <c r="F43" i="32"/>
  <c r="L42" i="32"/>
  <c r="F42" i="32"/>
  <c r="L41" i="32"/>
  <c r="F41" i="32"/>
  <c r="L40" i="32"/>
  <c r="F40" i="32"/>
  <c r="L39" i="32"/>
  <c r="F39" i="32"/>
  <c r="L38" i="32"/>
  <c r="F38" i="32"/>
  <c r="L37" i="32"/>
  <c r="F37" i="32"/>
  <c r="L36" i="32"/>
  <c r="F36" i="32"/>
  <c r="L35" i="32"/>
  <c r="F35" i="32"/>
  <c r="L34" i="32"/>
  <c r="F34" i="32"/>
  <c r="L33" i="32"/>
  <c r="F33" i="32"/>
  <c r="L32" i="32"/>
  <c r="F32" i="32"/>
  <c r="L31" i="32"/>
  <c r="F31" i="32"/>
  <c r="F18" i="32"/>
  <c r="L17" i="32"/>
  <c r="F17" i="32"/>
  <c r="L16" i="32"/>
  <c r="F16" i="32"/>
  <c r="L15" i="32"/>
  <c r="F15" i="32"/>
  <c r="L14" i="32"/>
  <c r="F14" i="32"/>
  <c r="L13" i="32"/>
  <c r="F13" i="32"/>
  <c r="L12" i="32"/>
  <c r="F12" i="32"/>
  <c r="L11" i="32"/>
  <c r="F11" i="32"/>
  <c r="L10" i="32"/>
  <c r="F10" i="32"/>
  <c r="L9" i="32"/>
  <c r="F9" i="32"/>
  <c r="N59" i="35"/>
  <c r="F31" i="35"/>
  <c r="N16" i="35"/>
  <c r="L103" i="33"/>
  <c r="H277" i="32"/>
  <c r="L273" i="32"/>
  <c r="J241" i="32"/>
  <c r="F234" i="32"/>
  <c r="F215" i="32"/>
  <c r="H213" i="32"/>
  <c r="N209" i="32"/>
  <c r="L208" i="32"/>
  <c r="J207" i="32"/>
  <c r="H164" i="32"/>
  <c r="N163" i="32"/>
  <c r="H163" i="32"/>
  <c r="H109" i="32"/>
  <c r="N108" i="32"/>
  <c r="H108" i="32"/>
  <c r="N107" i="32"/>
  <c r="H107" i="32"/>
  <c r="N106" i="32"/>
  <c r="H106" i="32"/>
  <c r="N105" i="32"/>
  <c r="H105" i="32"/>
  <c r="N104" i="32"/>
  <c r="H104" i="32"/>
  <c r="N103" i="32"/>
  <c r="H103" i="32"/>
  <c r="N102" i="32"/>
  <c r="H102" i="32"/>
  <c r="N101" i="32"/>
  <c r="H101" i="32"/>
  <c r="N100" i="32"/>
  <c r="H100" i="32"/>
  <c r="N99" i="32"/>
  <c r="H99" i="32"/>
  <c r="N98" i="32"/>
  <c r="H98" i="32"/>
  <c r="N97" i="32"/>
  <c r="H97" i="32"/>
  <c r="L21" i="32"/>
  <c r="F21" i="32"/>
  <c r="L20" i="32"/>
  <c r="F20" i="32"/>
  <c r="L19" i="32"/>
  <c r="F19" i="32"/>
  <c r="L18" i="32"/>
  <c r="N34" i="35"/>
  <c r="H15" i="35"/>
  <c r="F102" i="33"/>
  <c r="H58" i="33"/>
  <c r="H63" i="33"/>
  <c r="L276" i="32"/>
  <c r="N258" i="32"/>
  <c r="L251" i="32"/>
  <c r="H237" i="32"/>
  <c r="J235" i="32"/>
  <c r="L233" i="32"/>
  <c r="L218" i="32"/>
  <c r="N216" i="32"/>
  <c r="J211" i="32"/>
  <c r="H207" i="32"/>
  <c r="H82" i="35"/>
  <c r="H12" i="35"/>
  <c r="H64" i="33"/>
  <c r="J229" i="32"/>
  <c r="J214" i="32"/>
  <c r="J194" i="32"/>
  <c r="L86" i="32"/>
  <c r="F85" i="32"/>
  <c r="L83" i="32"/>
  <c r="F82" i="32"/>
  <c r="L80" i="32"/>
  <c r="F79" i="32"/>
  <c r="L77" i="32"/>
  <c r="F76" i="32"/>
  <c r="L63" i="32"/>
  <c r="L62" i="32"/>
  <c r="L61" i="32"/>
  <c r="L60" i="32"/>
  <c r="L59" i="32"/>
  <c r="L58" i="32"/>
  <c r="L57" i="32"/>
  <c r="L56" i="32"/>
  <c r="L55" i="32"/>
  <c r="L54" i="32"/>
  <c r="L53" i="32"/>
  <c r="N17" i="32"/>
  <c r="N16" i="32"/>
  <c r="N15" i="32"/>
  <c r="N14" i="32"/>
  <c r="N13" i="32"/>
  <c r="N12" i="32"/>
  <c r="N11" i="32"/>
  <c r="N10" i="32"/>
  <c r="H9" i="32"/>
  <c r="H55" i="33"/>
  <c r="L239" i="32"/>
  <c r="L212" i="32"/>
  <c r="N20" i="32"/>
  <c r="N19" i="32"/>
  <c r="N18" i="32"/>
  <c r="L257" i="32"/>
  <c r="L236" i="32"/>
  <c r="N210" i="32"/>
  <c r="L87" i="32"/>
  <c r="F86" i="32"/>
  <c r="L84" i="32"/>
  <c r="F83" i="32"/>
  <c r="L81" i="32"/>
  <c r="F80" i="32"/>
  <c r="L78" i="32"/>
  <c r="F77" i="32"/>
  <c r="L75" i="32"/>
  <c r="N42" i="32"/>
  <c r="N41" i="32"/>
  <c r="N40" i="32"/>
  <c r="N39" i="32"/>
  <c r="N38" i="32"/>
  <c r="N37" i="32"/>
  <c r="N36" i="32"/>
  <c r="N35" i="32"/>
  <c r="N34" i="32"/>
  <c r="N33" i="32"/>
  <c r="N32" i="32"/>
  <c r="N31" i="32"/>
  <c r="J17" i="32"/>
  <c r="J16" i="32"/>
  <c r="J15" i="32"/>
  <c r="J14" i="32"/>
  <c r="J13" i="32"/>
  <c r="J12" i="32"/>
  <c r="J11" i="32"/>
  <c r="N9" i="32"/>
  <c r="F108" i="33"/>
  <c r="F192" i="32"/>
  <c r="L187" i="32"/>
  <c r="F63" i="32"/>
  <c r="F62" i="32"/>
  <c r="F61" i="32"/>
  <c r="F60" i="32"/>
  <c r="F59" i="32"/>
  <c r="F58" i="32"/>
  <c r="F57" i="32"/>
  <c r="F56" i="32"/>
  <c r="F55" i="32"/>
  <c r="F54" i="32"/>
  <c r="F53" i="32"/>
  <c r="H18" i="32"/>
  <c r="H17" i="32"/>
  <c r="H16" i="32"/>
  <c r="H15" i="32"/>
  <c r="H14" i="32"/>
  <c r="H13" i="32"/>
  <c r="H12" i="32"/>
  <c r="H11" i="32"/>
  <c r="J10" i="32"/>
  <c r="H231" i="32"/>
  <c r="L190" i="32"/>
  <c r="F87" i="32"/>
  <c r="L82" i="32"/>
  <c r="F78" i="32"/>
  <c r="J42" i="32"/>
  <c r="J39" i="32"/>
  <c r="J36" i="32"/>
  <c r="J33" i="32"/>
  <c r="H19" i="32"/>
  <c r="H10" i="32"/>
  <c r="G90" i="30"/>
  <c r="F76" i="30"/>
  <c r="E62" i="30"/>
  <c r="D48" i="30"/>
  <c r="N86" i="32"/>
  <c r="L263" i="32"/>
  <c r="N196" i="32"/>
  <c r="N80" i="32"/>
  <c r="H41" i="32"/>
  <c r="H38" i="32"/>
  <c r="H35" i="32"/>
  <c r="H32" i="32"/>
  <c r="J9" i="32"/>
  <c r="F99" i="33"/>
  <c r="F195" i="32"/>
  <c r="F84" i="32"/>
  <c r="L79" i="32"/>
  <c r="F75" i="32"/>
  <c r="J43" i="32"/>
  <c r="J40" i="32"/>
  <c r="J37" i="32"/>
  <c r="J34" i="32"/>
  <c r="J31" i="32"/>
  <c r="H20" i="32"/>
  <c r="G20" i="30"/>
  <c r="J81" i="35"/>
  <c r="J275" i="32"/>
  <c r="J191" i="32"/>
  <c r="H79" i="32"/>
  <c r="H39" i="32"/>
  <c r="H33" i="32"/>
  <c r="D160" i="30"/>
  <c r="F132" i="29"/>
  <c r="C118" i="29"/>
  <c r="F76" i="29"/>
  <c r="C62" i="29"/>
  <c r="E20" i="29"/>
  <c r="J87" i="27"/>
  <c r="J86" i="27"/>
  <c r="J85" i="27"/>
  <c r="J84" i="27"/>
  <c r="J83" i="27"/>
  <c r="J82" i="27"/>
  <c r="J81" i="27"/>
  <c r="J80" i="27"/>
  <c r="J79" i="27"/>
  <c r="J78" i="27"/>
  <c r="J77" i="27"/>
  <c r="J76" i="27"/>
  <c r="J75" i="27"/>
  <c r="F43" i="27"/>
  <c r="F42" i="27"/>
  <c r="F41" i="27"/>
  <c r="F40" i="27"/>
  <c r="F39" i="27"/>
  <c r="F38" i="27"/>
  <c r="F37" i="27"/>
  <c r="F36" i="27"/>
  <c r="F35" i="27"/>
  <c r="F34" i="27"/>
  <c r="F33" i="27"/>
  <c r="F32" i="27"/>
  <c r="F31" i="27"/>
  <c r="F18" i="27"/>
  <c r="L17" i="27"/>
  <c r="F17" i="27"/>
  <c r="L16" i="27"/>
  <c r="F16" i="27"/>
  <c r="L15" i="27"/>
  <c r="F15" i="27"/>
  <c r="L14" i="27"/>
  <c r="F14" i="27"/>
  <c r="L13" i="27"/>
  <c r="F13" i="27"/>
  <c r="L12" i="27"/>
  <c r="F12" i="27"/>
  <c r="L11" i="27"/>
  <c r="F11" i="27"/>
  <c r="L10" i="27"/>
  <c r="F10" i="27"/>
  <c r="L9" i="27"/>
  <c r="F9" i="27"/>
  <c r="N77" i="32"/>
  <c r="J38" i="32"/>
  <c r="J32" i="32"/>
  <c r="E132" i="29"/>
  <c r="E76" i="29"/>
  <c r="J65" i="27"/>
  <c r="J64" i="27"/>
  <c r="J63" i="27"/>
  <c r="J62" i="27"/>
  <c r="J61" i="27"/>
  <c r="J60" i="27"/>
  <c r="J59" i="27"/>
  <c r="J58" i="27"/>
  <c r="J57" i="27"/>
  <c r="J56" i="27"/>
  <c r="J55" i="27"/>
  <c r="J54" i="27"/>
  <c r="J53" i="27"/>
  <c r="L21" i="27"/>
  <c r="F21" i="27"/>
  <c r="L20" i="27"/>
  <c r="F20" i="27"/>
  <c r="L19" i="27"/>
  <c r="F19" i="27"/>
  <c r="L18" i="27"/>
  <c r="H109" i="26"/>
  <c r="N108" i="26"/>
  <c r="H108" i="26"/>
  <c r="N107" i="26"/>
  <c r="H107" i="26"/>
  <c r="N106" i="26"/>
  <c r="H106" i="26"/>
  <c r="N105" i="26"/>
  <c r="H105" i="26"/>
  <c r="N104" i="26"/>
  <c r="H104" i="26"/>
  <c r="N103" i="26"/>
  <c r="H103" i="26"/>
  <c r="N102" i="26"/>
  <c r="H102" i="26"/>
  <c r="N101" i="26"/>
  <c r="H101" i="26"/>
  <c r="N100" i="26"/>
  <c r="H100" i="26"/>
  <c r="N99" i="26"/>
  <c r="H99" i="26"/>
  <c r="N98" i="26"/>
  <c r="L85" i="32"/>
  <c r="L76" i="32"/>
  <c r="H43" i="32"/>
  <c r="H37" i="32"/>
  <c r="H31" i="32"/>
  <c r="E146" i="29"/>
  <c r="E90" i="29"/>
  <c r="E34" i="29"/>
  <c r="C132" i="28"/>
  <c r="F118" i="28"/>
  <c r="C104" i="28"/>
  <c r="N83" i="32"/>
  <c r="H42" i="32"/>
  <c r="H36" i="32"/>
  <c r="G76" i="30"/>
  <c r="F62" i="30"/>
  <c r="E48" i="30"/>
  <c r="D34" i="30"/>
  <c r="F160" i="29"/>
  <c r="C146" i="29"/>
  <c r="F104" i="29"/>
  <c r="C90" i="29"/>
  <c r="F48" i="29"/>
  <c r="C34" i="29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J21" i="27"/>
  <c r="J20" i="27"/>
  <c r="J19" i="27"/>
  <c r="L109" i="26"/>
  <c r="L108" i="26"/>
  <c r="L107" i="26"/>
  <c r="L106" i="26"/>
  <c r="L105" i="26"/>
  <c r="L104" i="26"/>
  <c r="L103" i="26"/>
  <c r="L102" i="26"/>
  <c r="L101" i="26"/>
  <c r="L100" i="26"/>
  <c r="L99" i="26"/>
  <c r="L98" i="26"/>
  <c r="L97" i="26"/>
  <c r="N59" i="33"/>
  <c r="H82" i="32"/>
  <c r="H85" i="32"/>
  <c r="J41" i="32"/>
  <c r="J35" i="32"/>
  <c r="H21" i="32"/>
  <c r="C146" i="30"/>
  <c r="C104" i="30"/>
  <c r="E160" i="30"/>
  <c r="C160" i="29"/>
  <c r="E104" i="29"/>
  <c r="E48" i="29"/>
  <c r="D90" i="28"/>
  <c r="G76" i="28"/>
  <c r="D62" i="28"/>
  <c r="G48" i="28"/>
  <c r="D34" i="28"/>
  <c r="F20" i="28"/>
  <c r="F87" i="27"/>
  <c r="F86" i="27"/>
  <c r="F85" i="27"/>
  <c r="F84" i="27"/>
  <c r="F83" i="27"/>
  <c r="F76" i="28"/>
  <c r="F48" i="28"/>
  <c r="H86" i="27"/>
  <c r="H83" i="27"/>
  <c r="F82" i="27"/>
  <c r="F81" i="27"/>
  <c r="F80" i="27"/>
  <c r="F79" i="27"/>
  <c r="F78" i="27"/>
  <c r="F77" i="27"/>
  <c r="F76" i="27"/>
  <c r="F75" i="27"/>
  <c r="J43" i="27"/>
  <c r="J42" i="27"/>
  <c r="J41" i="27"/>
  <c r="J40" i="27"/>
  <c r="J39" i="27"/>
  <c r="J38" i="27"/>
  <c r="J37" i="27"/>
  <c r="J36" i="27"/>
  <c r="J35" i="27"/>
  <c r="J34" i="27"/>
  <c r="J33" i="27"/>
  <c r="J32" i="27"/>
  <c r="J31" i="27"/>
  <c r="N20" i="27"/>
  <c r="N19" i="27"/>
  <c r="N18" i="27"/>
  <c r="F81" i="32"/>
  <c r="E118" i="29"/>
  <c r="F132" i="28"/>
  <c r="C76" i="28"/>
  <c r="C48" i="28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J17" i="27"/>
  <c r="J16" i="27"/>
  <c r="J15" i="27"/>
  <c r="J14" i="27"/>
  <c r="J13" i="27"/>
  <c r="J12" i="27"/>
  <c r="J11" i="27"/>
  <c r="J10" i="27"/>
  <c r="J9" i="27"/>
  <c r="J240" i="26"/>
  <c r="J237" i="26"/>
  <c r="J234" i="26"/>
  <c r="J231" i="26"/>
  <c r="H87" i="27"/>
  <c r="H84" i="27"/>
  <c r="F65" i="27"/>
  <c r="F64" i="27"/>
  <c r="F63" i="27"/>
  <c r="F62" i="27"/>
  <c r="F61" i="27"/>
  <c r="F60" i="27"/>
  <c r="F59" i="27"/>
  <c r="F58" i="27"/>
  <c r="F57" i="27"/>
  <c r="F56" i="27"/>
  <c r="F55" i="27"/>
  <c r="F54" i="27"/>
  <c r="F53" i="27"/>
  <c r="H18" i="27"/>
  <c r="H17" i="27"/>
  <c r="H16" i="27"/>
  <c r="H15" i="27"/>
  <c r="H14" i="27"/>
  <c r="H13" i="27"/>
  <c r="H12" i="27"/>
  <c r="H11" i="27"/>
  <c r="H10" i="27"/>
  <c r="H9" i="27"/>
  <c r="H40" i="32"/>
  <c r="G20" i="29"/>
  <c r="C118" i="28"/>
  <c r="F90" i="28"/>
  <c r="F62" i="28"/>
  <c r="F34" i="28"/>
  <c r="H21" i="27"/>
  <c r="H20" i="27"/>
  <c r="H19" i="27"/>
  <c r="J239" i="26"/>
  <c r="J236" i="26"/>
  <c r="J233" i="26"/>
  <c r="J230" i="26"/>
  <c r="J108" i="26"/>
  <c r="J105" i="26"/>
  <c r="J102" i="26"/>
  <c r="J99" i="26"/>
  <c r="J97" i="26"/>
  <c r="J43" i="26"/>
  <c r="J42" i="26"/>
  <c r="J41" i="26"/>
  <c r="H34" i="32"/>
  <c r="E62" i="29"/>
  <c r="F104" i="28"/>
  <c r="C90" i="28"/>
  <c r="C62" i="28"/>
  <c r="C34" i="28"/>
  <c r="H85" i="27"/>
  <c r="L217" i="26"/>
  <c r="L214" i="26"/>
  <c r="L211" i="26"/>
  <c r="L208" i="26"/>
  <c r="H130" i="26"/>
  <c r="N128" i="26"/>
  <c r="H127" i="26"/>
  <c r="N125" i="26"/>
  <c r="H77" i="27"/>
  <c r="L64" i="27"/>
  <c r="L58" i="27"/>
  <c r="N16" i="27"/>
  <c r="N10" i="27"/>
  <c r="H263" i="26"/>
  <c r="L146" i="26"/>
  <c r="J109" i="26"/>
  <c r="J101" i="26"/>
  <c r="J100" i="26"/>
  <c r="H98" i="26"/>
  <c r="H97" i="26"/>
  <c r="N40" i="26"/>
  <c r="L39" i="26"/>
  <c r="N37" i="26"/>
  <c r="L36" i="26"/>
  <c r="N34" i="26"/>
  <c r="L33" i="26"/>
  <c r="L21" i="26"/>
  <c r="L20" i="26"/>
  <c r="L19" i="26"/>
  <c r="L18" i="26"/>
  <c r="D66" i="24"/>
  <c r="D63" i="24"/>
  <c r="D60" i="24"/>
  <c r="D57" i="24"/>
  <c r="D54" i="24"/>
  <c r="D43" i="24"/>
  <c r="D40" i="24"/>
  <c r="D37" i="24"/>
  <c r="D34" i="24"/>
  <c r="D31" i="24"/>
  <c r="D20" i="24"/>
  <c r="D17" i="24"/>
  <c r="D14" i="24"/>
  <c r="D11" i="24"/>
  <c r="H82" i="27"/>
  <c r="H76" i="27"/>
  <c r="L63" i="27"/>
  <c r="L57" i="27"/>
  <c r="N15" i="27"/>
  <c r="N9" i="27"/>
  <c r="H262" i="26"/>
  <c r="J241" i="26"/>
  <c r="J238" i="26"/>
  <c r="J229" i="26"/>
  <c r="L219" i="26"/>
  <c r="L210" i="26"/>
  <c r="H196" i="26"/>
  <c r="N191" i="26"/>
  <c r="H187" i="26"/>
  <c r="J174" i="26"/>
  <c r="J165" i="26"/>
  <c r="H129" i="26"/>
  <c r="N122" i="26"/>
  <c r="N121" i="26"/>
  <c r="L43" i="26"/>
  <c r="N42" i="26"/>
  <c r="H41" i="26"/>
  <c r="J39" i="26"/>
  <c r="H38" i="26"/>
  <c r="J36" i="26"/>
  <c r="H35" i="26"/>
  <c r="J33" i="26"/>
  <c r="J32" i="26"/>
  <c r="J31" i="26"/>
  <c r="J17" i="26"/>
  <c r="J16" i="26"/>
  <c r="J15" i="26"/>
  <c r="J14" i="26"/>
  <c r="J13" i="26"/>
  <c r="J12" i="26"/>
  <c r="J11" i="26"/>
  <c r="J10" i="26"/>
  <c r="J9" i="26"/>
  <c r="D112" i="24"/>
  <c r="D109" i="24"/>
  <c r="D106" i="24"/>
  <c r="D103" i="24"/>
  <c r="D100" i="24"/>
  <c r="D89" i="24"/>
  <c r="D86" i="24"/>
  <c r="D83" i="24"/>
  <c r="D80" i="24"/>
  <c r="D77" i="24"/>
  <c r="H81" i="27"/>
  <c r="H75" i="27"/>
  <c r="L62" i="27"/>
  <c r="L56" i="27"/>
  <c r="N14" i="27"/>
  <c r="H267" i="26"/>
  <c r="L152" i="26"/>
  <c r="L143" i="26"/>
  <c r="J104" i="26"/>
  <c r="J103" i="26"/>
  <c r="L40" i="26"/>
  <c r="N38" i="26"/>
  <c r="L37" i="26"/>
  <c r="N35" i="26"/>
  <c r="L34" i="26"/>
  <c r="J21" i="26"/>
  <c r="J20" i="26"/>
  <c r="J19" i="26"/>
  <c r="D65" i="24"/>
  <c r="D62" i="24"/>
  <c r="D59" i="24"/>
  <c r="D56" i="24"/>
  <c r="D42" i="24"/>
  <c r="D39" i="24"/>
  <c r="D36" i="24"/>
  <c r="D33" i="24"/>
  <c r="D19" i="24"/>
  <c r="D16" i="24"/>
  <c r="D13" i="24"/>
  <c r="H80" i="27"/>
  <c r="L61" i="27"/>
  <c r="L55" i="27"/>
  <c r="N13" i="27"/>
  <c r="H266" i="26"/>
  <c r="J235" i="26"/>
  <c r="L216" i="26"/>
  <c r="L207" i="26"/>
  <c r="H193" i="26"/>
  <c r="N188" i="26"/>
  <c r="N130" i="26"/>
  <c r="H126" i="26"/>
  <c r="N124" i="26"/>
  <c r="H121" i="26"/>
  <c r="H120" i="26"/>
  <c r="N97" i="26"/>
  <c r="H43" i="26"/>
  <c r="L42" i="26"/>
  <c r="N41" i="26"/>
  <c r="J40" i="26"/>
  <c r="H39" i="26"/>
  <c r="J37" i="26"/>
  <c r="H36" i="26"/>
  <c r="J34" i="26"/>
  <c r="H33" i="26"/>
  <c r="N32" i="26"/>
  <c r="H32" i="26"/>
  <c r="N31" i="26"/>
  <c r="H31" i="26"/>
  <c r="H18" i="26"/>
  <c r="N17" i="26"/>
  <c r="H17" i="26"/>
  <c r="N16" i="26"/>
  <c r="H16" i="26"/>
  <c r="N15" i="26"/>
  <c r="H15" i="26"/>
  <c r="N14" i="26"/>
  <c r="H14" i="26"/>
  <c r="N13" i="26"/>
  <c r="H13" i="26"/>
  <c r="N12" i="26"/>
  <c r="H12" i="26"/>
  <c r="N11" i="26"/>
  <c r="H11" i="26"/>
  <c r="N10" i="26"/>
  <c r="H10" i="26"/>
  <c r="N9" i="26"/>
  <c r="H9" i="26"/>
  <c r="D111" i="24"/>
  <c r="D108" i="24"/>
  <c r="D105" i="24"/>
  <c r="D102" i="24"/>
  <c r="D88" i="24"/>
  <c r="D85" i="24"/>
  <c r="D82" i="24"/>
  <c r="D79" i="24"/>
  <c r="D10" i="24"/>
  <c r="H79" i="27"/>
  <c r="L60" i="27"/>
  <c r="L54" i="27"/>
  <c r="N12" i="27"/>
  <c r="H265" i="26"/>
  <c r="L149" i="26"/>
  <c r="J107" i="26"/>
  <c r="J106" i="26"/>
  <c r="J98" i="26"/>
  <c r="N39" i="26"/>
  <c r="L38" i="26"/>
  <c r="N36" i="26"/>
  <c r="L35" i="26"/>
  <c r="N33" i="26"/>
  <c r="H21" i="26"/>
  <c r="N20" i="26"/>
  <c r="H20" i="26"/>
  <c r="N19" i="26"/>
  <c r="H19" i="26"/>
  <c r="N18" i="26"/>
  <c r="D67" i="24"/>
  <c r="D64" i="24"/>
  <c r="D61" i="24"/>
  <c r="D58" i="24"/>
  <c r="D55" i="24"/>
  <c r="D44" i="24"/>
  <c r="D41" i="24"/>
  <c r="D38" i="24"/>
  <c r="D35" i="24"/>
  <c r="D32" i="24"/>
  <c r="D21" i="24"/>
  <c r="D18" i="24"/>
  <c r="D15" i="24"/>
  <c r="D12" i="24"/>
  <c r="H190" i="26"/>
  <c r="L41" i="26"/>
  <c r="H34" i="26"/>
  <c r="L16" i="26"/>
  <c r="L13" i="26"/>
  <c r="L10" i="26"/>
  <c r="D104" i="24"/>
  <c r="D81" i="24"/>
  <c r="D9" i="24"/>
  <c r="R21" i="22"/>
  <c r="L65" i="27"/>
  <c r="J168" i="26"/>
  <c r="N127" i="26"/>
  <c r="N119" i="26"/>
  <c r="H37" i="26"/>
  <c r="D101" i="24"/>
  <c r="D78" i="24"/>
  <c r="F62" i="23"/>
  <c r="E20" i="23"/>
  <c r="F105" i="22"/>
  <c r="Q21" i="22"/>
  <c r="L53" i="27"/>
  <c r="H124" i="26"/>
  <c r="L32" i="26"/>
  <c r="D113" i="24"/>
  <c r="D90" i="24"/>
  <c r="F147" i="22"/>
  <c r="D91" i="22"/>
  <c r="G63" i="22"/>
  <c r="H78" i="27"/>
  <c r="N17" i="27"/>
  <c r="L213" i="26"/>
  <c r="N194" i="26"/>
  <c r="H123" i="26"/>
  <c r="J35" i="26"/>
  <c r="L17" i="26"/>
  <c r="L14" i="26"/>
  <c r="L11" i="26"/>
  <c r="D110" i="24"/>
  <c r="D87" i="24"/>
  <c r="F34" i="23"/>
  <c r="G133" i="22"/>
  <c r="F63" i="22"/>
  <c r="D49" i="22"/>
  <c r="L82" i="27"/>
  <c r="C63" i="22"/>
  <c r="D148" i="21"/>
  <c r="E134" i="21"/>
  <c r="E36" i="21"/>
  <c r="L59" i="27"/>
  <c r="H40" i="26"/>
  <c r="L12" i="26"/>
  <c r="D107" i="24"/>
  <c r="G91" i="22"/>
  <c r="G49" i="22"/>
  <c r="D50" i="21"/>
  <c r="J38" i="26"/>
  <c r="T21" i="22"/>
  <c r="E92" i="21"/>
  <c r="F186" i="32"/>
  <c r="J232" i="26"/>
  <c r="N185" i="26"/>
  <c r="L9" i="26"/>
  <c r="D84" i="24"/>
  <c r="D64" i="21"/>
  <c r="D22" i="21"/>
  <c r="L31" i="26"/>
  <c r="E77" i="22"/>
  <c r="L15" i="26"/>
  <c r="C105" i="22"/>
  <c r="C36" i="21"/>
  <c r="O22" i="21"/>
  <c r="L22" i="21"/>
  <c r="D133" i="22"/>
  <c r="E50" i="21"/>
  <c r="H42" i="26"/>
  <c r="E35" i="22"/>
  <c r="F78" i="21"/>
  <c r="N21" i="19"/>
  <c r="N9" i="19"/>
  <c r="V34" i="18"/>
  <c r="D34" i="18"/>
  <c r="S22" i="18"/>
  <c r="M22" i="18"/>
  <c r="G22" i="18"/>
  <c r="I18" i="18"/>
  <c r="T20" i="18"/>
  <c r="N20" i="18"/>
  <c r="R21" i="17"/>
  <c r="N11" i="27"/>
  <c r="H264" i="26"/>
  <c r="C78" i="21"/>
  <c r="S20" i="18"/>
  <c r="M20" i="18"/>
  <c r="G20" i="18"/>
  <c r="V8" i="18"/>
  <c r="D8" i="18"/>
  <c r="D106" i="21"/>
  <c r="T118" i="18"/>
  <c r="U64" i="18"/>
  <c r="N48" i="18"/>
  <c r="G34" i="18"/>
  <c r="V22" i="18"/>
  <c r="D22" i="18"/>
  <c r="N8" i="18"/>
  <c r="F105" i="16"/>
  <c r="F93" i="16"/>
  <c r="G79" i="16"/>
  <c r="G77" i="16"/>
  <c r="G51" i="16"/>
  <c r="G49" i="16"/>
  <c r="G23" i="16"/>
  <c r="C161" i="15"/>
  <c r="C77" i="15"/>
  <c r="D149" i="14"/>
  <c r="F135" i="14"/>
  <c r="D107" i="14"/>
  <c r="F93" i="14"/>
  <c r="D65" i="14"/>
  <c r="F51" i="14"/>
  <c r="F23" i="14"/>
  <c r="D112" i="11"/>
  <c r="D109" i="11"/>
  <c r="D106" i="11"/>
  <c r="D103" i="11"/>
  <c r="D100" i="11"/>
  <c r="D89" i="11"/>
  <c r="D86" i="11"/>
  <c r="D83" i="11"/>
  <c r="D80" i="11"/>
  <c r="D77" i="11"/>
  <c r="O118" i="18"/>
  <c r="S90" i="18"/>
  <c r="T64" i="18"/>
  <c r="M48" i="18"/>
  <c r="U22" i="18"/>
  <c r="C22" i="18"/>
  <c r="M8" i="18"/>
  <c r="C161" i="17"/>
  <c r="C135" i="17"/>
  <c r="C133" i="17"/>
  <c r="C107" i="17"/>
  <c r="C105" i="17"/>
  <c r="C79" i="17"/>
  <c r="C77" i="17"/>
  <c r="C51" i="17"/>
  <c r="C49" i="17"/>
  <c r="C23" i="17"/>
  <c r="E9" i="17"/>
  <c r="F147" i="16"/>
  <c r="F121" i="16"/>
  <c r="F79" i="16"/>
  <c r="F77" i="16"/>
  <c r="F51" i="16"/>
  <c r="F49" i="16"/>
  <c r="F23" i="16"/>
  <c r="F133" i="15"/>
  <c r="C91" i="15"/>
  <c r="F49" i="15"/>
  <c r="C120" i="21"/>
  <c r="V132" i="18"/>
  <c r="V62" i="18"/>
  <c r="S50" i="18"/>
  <c r="G48" i="18"/>
  <c r="V36" i="18"/>
  <c r="D36" i="18"/>
  <c r="O22" i="18"/>
  <c r="G8" i="18"/>
  <c r="E163" i="14"/>
  <c r="G149" i="14"/>
  <c r="E121" i="14"/>
  <c r="G107" i="14"/>
  <c r="E79" i="14"/>
  <c r="G65" i="14"/>
  <c r="E37" i="14"/>
  <c r="D67" i="11"/>
  <c r="D64" i="11"/>
  <c r="D61" i="11"/>
  <c r="D58" i="11"/>
  <c r="D55" i="11"/>
  <c r="D44" i="11"/>
  <c r="D41" i="11"/>
  <c r="D38" i="11"/>
  <c r="D35" i="11"/>
  <c r="D32" i="11"/>
  <c r="D21" i="11"/>
  <c r="D18" i="11"/>
  <c r="D15" i="11"/>
  <c r="D12" i="11"/>
  <c r="D9" i="11"/>
  <c r="T148" i="18"/>
  <c r="M104" i="18"/>
  <c r="C78" i="18"/>
  <c r="T48" i="18"/>
  <c r="M34" i="18"/>
  <c r="T8" i="18"/>
  <c r="E21" i="17"/>
  <c r="D163" i="14"/>
  <c r="F149" i="14"/>
  <c r="D121" i="14"/>
  <c r="F107" i="14"/>
  <c r="D79" i="14"/>
  <c r="F65" i="14"/>
  <c r="D37" i="14"/>
  <c r="U55" i="12"/>
  <c r="U52" i="12"/>
  <c r="U49" i="12"/>
  <c r="U46" i="12"/>
  <c r="U43" i="12"/>
  <c r="U40" i="12"/>
  <c r="U37" i="12"/>
  <c r="U34" i="12"/>
  <c r="U31" i="12"/>
  <c r="U28" i="12"/>
  <c r="U78" i="18"/>
  <c r="T50" i="18"/>
  <c r="E36" i="18"/>
  <c r="S34" i="18"/>
  <c r="G119" i="17"/>
  <c r="G65" i="17"/>
  <c r="G35" i="17"/>
  <c r="R9" i="17"/>
  <c r="G163" i="14"/>
  <c r="G121" i="14"/>
  <c r="G79" i="14"/>
  <c r="G37" i="14"/>
  <c r="I18" i="14"/>
  <c r="E23" i="14"/>
  <c r="R20" i="13"/>
  <c r="C20" i="13"/>
  <c r="U26" i="12"/>
  <c r="U13" i="12"/>
  <c r="A13" i="12"/>
  <c r="U10" i="12"/>
  <c r="D54" i="12"/>
  <c r="D111" i="11"/>
  <c r="D102" i="11"/>
  <c r="D85" i="11"/>
  <c r="D63" i="11"/>
  <c r="D54" i="11"/>
  <c r="D42" i="11"/>
  <c r="D33" i="11"/>
  <c r="D17" i="11"/>
  <c r="D8" i="11"/>
  <c r="N62" i="10"/>
  <c r="N59" i="10"/>
  <c r="N56" i="10"/>
  <c r="D132" i="18"/>
  <c r="G50" i="18"/>
  <c r="L34" i="18"/>
  <c r="C147" i="16"/>
  <c r="C121" i="16"/>
  <c r="C105" i="16"/>
  <c r="C93" i="16"/>
  <c r="G21" i="16"/>
  <c r="G9" i="16"/>
  <c r="F63" i="15"/>
  <c r="F163" i="14"/>
  <c r="F121" i="14"/>
  <c r="F79" i="14"/>
  <c r="F37" i="14"/>
  <c r="D23" i="14"/>
  <c r="O20" i="13"/>
  <c r="U25" i="12"/>
  <c r="U9" i="12"/>
  <c r="G56" i="12"/>
  <c r="D53" i="12"/>
  <c r="U57" i="12"/>
  <c r="D110" i="11"/>
  <c r="D101" i="11"/>
  <c r="D84" i="11"/>
  <c r="D62" i="11"/>
  <c r="D37" i="11"/>
  <c r="D16" i="11"/>
  <c r="Q20" i="9"/>
  <c r="K20" i="9"/>
  <c r="E20" i="9"/>
  <c r="Q18" i="9"/>
  <c r="M17" i="9"/>
  <c r="G17" i="9"/>
  <c r="M15" i="9"/>
  <c r="G15" i="9"/>
  <c r="M13" i="9"/>
  <c r="G13" i="9"/>
  <c r="M11" i="9"/>
  <c r="G11" i="9"/>
  <c r="M9" i="9"/>
  <c r="G9" i="9"/>
  <c r="S120" i="18"/>
  <c r="S48" i="18"/>
  <c r="V20" i="18"/>
  <c r="F147" i="15"/>
  <c r="C105" i="15"/>
  <c r="E135" i="14"/>
  <c r="E93" i="14"/>
  <c r="E51" i="14"/>
  <c r="U19" i="12"/>
  <c r="D56" i="12"/>
  <c r="D113" i="11"/>
  <c r="D104" i="11"/>
  <c r="D87" i="11"/>
  <c r="D78" i="11"/>
  <c r="D65" i="11"/>
  <c r="D56" i="11"/>
  <c r="D40" i="11"/>
  <c r="D31" i="11"/>
  <c r="D19" i="11"/>
  <c r="D10" i="11"/>
  <c r="O20" i="9"/>
  <c r="I20" i="9"/>
  <c r="O18" i="9"/>
  <c r="Q17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M134" i="18"/>
  <c r="L76" i="18"/>
  <c r="K20" i="18"/>
  <c r="C149" i="16"/>
  <c r="C119" i="16"/>
  <c r="S21" i="16"/>
  <c r="S9" i="16"/>
  <c r="C147" i="15"/>
  <c r="D135" i="14"/>
  <c r="D93" i="14"/>
  <c r="D51" i="14"/>
  <c r="F20" i="13"/>
  <c r="U23" i="12"/>
  <c r="U14" i="12"/>
  <c r="A14" i="12"/>
  <c r="U11" i="12"/>
  <c r="A11" i="12"/>
  <c r="C56" i="12"/>
  <c r="E55" i="12"/>
  <c r="U7" i="12"/>
  <c r="G54" i="12"/>
  <c r="D108" i="11"/>
  <c r="D82" i="11"/>
  <c r="D60" i="11"/>
  <c r="D39" i="11"/>
  <c r="D14" i="11"/>
  <c r="N63" i="10"/>
  <c r="N60" i="10"/>
  <c r="N57" i="10"/>
  <c r="N54" i="10"/>
  <c r="O148" i="18"/>
  <c r="D20" i="18"/>
  <c r="S8" i="18"/>
  <c r="C21" i="17"/>
  <c r="F161" i="16"/>
  <c r="F135" i="16"/>
  <c r="P21" i="16"/>
  <c r="P9" i="16"/>
  <c r="E149" i="14"/>
  <c r="E107" i="14"/>
  <c r="E65" i="14"/>
  <c r="G23" i="14"/>
  <c r="D20" i="13"/>
  <c r="U22" i="12"/>
  <c r="U17" i="12"/>
  <c r="C55" i="12"/>
  <c r="U6" i="12"/>
  <c r="G53" i="12"/>
  <c r="D107" i="11"/>
  <c r="D90" i="11"/>
  <c r="D81" i="11"/>
  <c r="D59" i="11"/>
  <c r="D43" i="11"/>
  <c r="D34" i="11"/>
  <c r="D13" i="11"/>
  <c r="M20" i="9"/>
  <c r="G20" i="9"/>
  <c r="M18" i="9"/>
  <c r="O17" i="9"/>
  <c r="I17" i="9"/>
  <c r="O15" i="9"/>
  <c r="I15" i="9"/>
  <c r="O13" i="9"/>
  <c r="I13" i="9"/>
  <c r="O11" i="9"/>
  <c r="I11" i="9"/>
  <c r="O9" i="9"/>
  <c r="I9" i="9"/>
  <c r="E63" i="16"/>
  <c r="D21" i="16"/>
  <c r="C79" i="14"/>
  <c r="U53" i="12"/>
  <c r="U35" i="12"/>
  <c r="A12" i="12"/>
  <c r="D105" i="11"/>
  <c r="D66" i="11"/>
  <c r="D36" i="11"/>
  <c r="N61" i="10"/>
  <c r="O21" i="9"/>
  <c r="I19" i="9"/>
  <c r="Q16" i="9"/>
  <c r="E16" i="9"/>
  <c r="K14" i="9"/>
  <c r="Q12" i="9"/>
  <c r="E12" i="9"/>
  <c r="K10" i="9"/>
  <c r="L21" i="8"/>
  <c r="L20" i="8"/>
  <c r="L19" i="8"/>
  <c r="L18" i="8"/>
  <c r="F133" i="16"/>
  <c r="G51" i="14"/>
  <c r="U32" i="12"/>
  <c r="D11" i="11"/>
  <c r="N18" i="10"/>
  <c r="E21" i="9"/>
  <c r="G12" i="9"/>
  <c r="L282" i="8"/>
  <c r="N258" i="8"/>
  <c r="L41" i="8"/>
  <c r="L37" i="8"/>
  <c r="L32" i="8"/>
  <c r="L11" i="8"/>
  <c r="G121" i="17"/>
  <c r="G91" i="17"/>
  <c r="E65" i="16"/>
  <c r="E35" i="16"/>
  <c r="D77" i="15"/>
  <c r="G135" i="14"/>
  <c r="U56" i="12"/>
  <c r="U38" i="12"/>
  <c r="F56" i="12"/>
  <c r="M21" i="9"/>
  <c r="G19" i="9"/>
  <c r="O16" i="9"/>
  <c r="I14" i="9"/>
  <c r="O12" i="9"/>
  <c r="I10" i="9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17" i="8"/>
  <c r="J16" i="8"/>
  <c r="J15" i="8"/>
  <c r="J14" i="8"/>
  <c r="J13" i="8"/>
  <c r="J12" i="8"/>
  <c r="J11" i="8"/>
  <c r="J10" i="8"/>
  <c r="J9" i="8"/>
  <c r="F18" i="2"/>
  <c r="A15" i="12"/>
  <c r="D79" i="11"/>
  <c r="G16" i="9"/>
  <c r="M10" i="9"/>
  <c r="L276" i="8"/>
  <c r="L43" i="8"/>
  <c r="L38" i="8"/>
  <c r="L35" i="8"/>
  <c r="L15" i="8"/>
  <c r="G37" i="17"/>
  <c r="E37" i="16"/>
  <c r="U21" i="15"/>
  <c r="C163" i="14"/>
  <c r="C37" i="14"/>
  <c r="U41" i="12"/>
  <c r="C53" i="12"/>
  <c r="D57" i="11"/>
  <c r="N64" i="10"/>
  <c r="N55" i="10"/>
  <c r="K21" i="9"/>
  <c r="Q19" i="9"/>
  <c r="E19" i="9"/>
  <c r="G18" i="9"/>
  <c r="M16" i="9"/>
  <c r="G14" i="9"/>
  <c r="M12" i="9"/>
  <c r="G10" i="9"/>
  <c r="J21" i="8"/>
  <c r="J20" i="8"/>
  <c r="J19" i="8"/>
  <c r="H17" i="2"/>
  <c r="E91" i="16"/>
  <c r="E91" i="15"/>
  <c r="U20" i="12"/>
  <c r="N20" i="10"/>
  <c r="K19" i="9"/>
  <c r="M14" i="9"/>
  <c r="L279" i="8"/>
  <c r="L273" i="8"/>
  <c r="L39" i="8"/>
  <c r="L34" i="8"/>
  <c r="L17" i="8"/>
  <c r="L13" i="8"/>
  <c r="L9" i="8"/>
  <c r="C9" i="17"/>
  <c r="F107" i="16"/>
  <c r="D9" i="16"/>
  <c r="F105" i="15"/>
  <c r="C63" i="15"/>
  <c r="F21" i="15"/>
  <c r="G93" i="14"/>
  <c r="P23" i="14"/>
  <c r="U44" i="12"/>
  <c r="D88" i="11"/>
  <c r="D20" i="11"/>
  <c r="I21" i="9"/>
  <c r="O19" i="9"/>
  <c r="E18" i="9"/>
  <c r="K16" i="9"/>
  <c r="Q14" i="9"/>
  <c r="E14" i="9"/>
  <c r="K12" i="9"/>
  <c r="Q10" i="9"/>
  <c r="E10" i="9"/>
  <c r="H43" i="8"/>
  <c r="N42" i="8"/>
  <c r="H42" i="8"/>
  <c r="N41" i="8"/>
  <c r="H41" i="8"/>
  <c r="N40" i="8"/>
  <c r="H40" i="8"/>
  <c r="N39" i="8"/>
  <c r="H39" i="8"/>
  <c r="N38" i="8"/>
  <c r="H38" i="8"/>
  <c r="N37" i="8"/>
  <c r="H37" i="8"/>
  <c r="N36" i="8"/>
  <c r="H36" i="8"/>
  <c r="N35" i="8"/>
  <c r="H35" i="8"/>
  <c r="N34" i="8"/>
  <c r="H34" i="8"/>
  <c r="N33" i="8"/>
  <c r="H33" i="8"/>
  <c r="N32" i="8"/>
  <c r="H32" i="8"/>
  <c r="N31" i="8"/>
  <c r="H31" i="8"/>
  <c r="H18" i="8"/>
  <c r="N17" i="8"/>
  <c r="H17" i="8"/>
  <c r="N16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N9" i="8"/>
  <c r="H9" i="8"/>
  <c r="U50" i="12"/>
  <c r="U12" i="12"/>
  <c r="N19" i="10"/>
  <c r="L42" i="8"/>
  <c r="L36" i="8"/>
  <c r="L33" i="8"/>
  <c r="L16" i="8"/>
  <c r="L12" i="8"/>
  <c r="C121" i="14"/>
  <c r="U47" i="12"/>
  <c r="U29" i="12"/>
  <c r="U15" i="12"/>
  <c r="N58" i="10"/>
  <c r="G21" i="9"/>
  <c r="M19" i="9"/>
  <c r="I16" i="9"/>
  <c r="O14" i="9"/>
  <c r="I12" i="9"/>
  <c r="O10" i="9"/>
  <c r="H21" i="8"/>
  <c r="N20" i="8"/>
  <c r="H20" i="8"/>
  <c r="N19" i="8"/>
  <c r="H19" i="8"/>
  <c r="N18" i="8"/>
  <c r="L40" i="8"/>
  <c r="L31" i="8"/>
  <c r="L14" i="8"/>
  <c r="L10" i="8"/>
  <c r="E17" i="2"/>
  <c r="L263" i="8"/>
  <c r="D57" i="12" l="1"/>
  <c r="G57" i="12"/>
  <c r="W17" i="5"/>
  <c r="V17" i="5"/>
  <c r="U17" i="5"/>
  <c r="S17" i="5"/>
  <c r="T17" i="5"/>
  <c r="L11" i="3"/>
  <c r="K11" i="3"/>
  <c r="J11" i="3"/>
  <c r="K21" i="2"/>
  <c r="J21" i="2"/>
  <c r="J144" i="3"/>
  <c r="L144" i="3"/>
  <c r="K144" i="3"/>
  <c r="J218" i="3"/>
  <c r="L218" i="3"/>
  <c r="K218" i="3"/>
  <c r="I18" i="2"/>
  <c r="L15" i="2"/>
  <c r="K15" i="2"/>
  <c r="J15" i="2"/>
  <c r="F43" i="2"/>
  <c r="K50" i="6"/>
  <c r="J50" i="6"/>
  <c r="I50" i="6"/>
  <c r="L12" i="2"/>
  <c r="K12" i="2"/>
  <c r="J12" i="2"/>
  <c r="L8" i="3"/>
  <c r="K8" i="3"/>
  <c r="J8" i="3"/>
  <c r="L17" i="3"/>
  <c r="K17" i="3"/>
  <c r="J17" i="3"/>
  <c r="L24" i="2"/>
  <c r="K24" i="2"/>
  <c r="J24" i="2"/>
  <c r="L9" i="2"/>
  <c r="K9" i="2"/>
  <c r="J9" i="2"/>
  <c r="E67" i="2"/>
  <c r="L70" i="3"/>
  <c r="K70" i="3"/>
  <c r="J70" i="3"/>
  <c r="L14" i="3"/>
  <c r="K14" i="3"/>
  <c r="J14" i="3"/>
  <c r="L47" i="2"/>
  <c r="K47" i="2"/>
  <c r="J47" i="2"/>
  <c r="H42" i="2"/>
  <c r="Q52" i="6"/>
  <c r="S52" i="6"/>
  <c r="R52" i="6"/>
  <c r="S21" i="6"/>
  <c r="R21" i="6"/>
  <c r="Q21" i="6"/>
  <c r="K25" i="6"/>
  <c r="J25" i="6"/>
  <c r="I25" i="6"/>
  <c r="S45" i="6"/>
  <c r="R45" i="6"/>
  <c r="Q45" i="6"/>
  <c r="K49" i="6"/>
  <c r="J49" i="6"/>
  <c r="I49" i="6"/>
  <c r="I27" i="13"/>
  <c r="K27" i="13"/>
  <c r="J27" i="13"/>
  <c r="Q59" i="18"/>
  <c r="Q99" i="18"/>
  <c r="K55" i="3"/>
  <c r="J55" i="3"/>
  <c r="H115" i="3"/>
  <c r="F119" i="3"/>
  <c r="H192" i="3"/>
  <c r="M21" i="5"/>
  <c r="L21" i="5"/>
  <c r="K21" i="5"/>
  <c r="J21" i="5"/>
  <c r="I21" i="5"/>
  <c r="M23" i="5"/>
  <c r="L23" i="5"/>
  <c r="K23" i="5"/>
  <c r="J23" i="5"/>
  <c r="I23" i="5"/>
  <c r="M29" i="5"/>
  <c r="L29" i="5"/>
  <c r="K29" i="5"/>
  <c r="J29" i="5"/>
  <c r="I29" i="5"/>
  <c r="M35" i="5"/>
  <c r="L35" i="5"/>
  <c r="K35" i="5"/>
  <c r="J35" i="5"/>
  <c r="I35" i="5"/>
  <c r="M41" i="5"/>
  <c r="L41" i="5"/>
  <c r="K41" i="5"/>
  <c r="J41" i="5"/>
  <c r="I41" i="5"/>
  <c r="M49" i="5"/>
  <c r="L49" i="5"/>
  <c r="K49" i="5"/>
  <c r="J49" i="5"/>
  <c r="I49" i="5"/>
  <c r="S15" i="6"/>
  <c r="R15" i="6"/>
  <c r="Q15" i="6"/>
  <c r="K37" i="6"/>
  <c r="J37" i="6"/>
  <c r="I37" i="6"/>
  <c r="S39" i="6"/>
  <c r="R39" i="6"/>
  <c r="Q39" i="6"/>
  <c r="K43" i="6"/>
  <c r="J43" i="6"/>
  <c r="I43" i="6"/>
  <c r="U19" i="13"/>
  <c r="W19" i="13"/>
  <c r="V19" i="13"/>
  <c r="I61" i="13"/>
  <c r="K61" i="13"/>
  <c r="J61" i="13"/>
  <c r="I96" i="13"/>
  <c r="K96" i="13"/>
  <c r="J96" i="13"/>
  <c r="H104" i="13"/>
  <c r="I130" i="13"/>
  <c r="K130" i="13"/>
  <c r="J130" i="13"/>
  <c r="J99" i="16"/>
  <c r="I99" i="16"/>
  <c r="W62" i="18"/>
  <c r="X54" i="18"/>
  <c r="G21" i="19"/>
  <c r="I13" i="19"/>
  <c r="H13" i="19"/>
  <c r="K11" i="6"/>
  <c r="J11" i="6"/>
  <c r="I11" i="6"/>
  <c r="K23" i="6"/>
  <c r="J23" i="6"/>
  <c r="I23" i="6"/>
  <c r="K29" i="6"/>
  <c r="J29" i="6"/>
  <c r="I29" i="6"/>
  <c r="H55" i="12"/>
  <c r="J8" i="12"/>
  <c r="K8" i="12"/>
  <c r="I8" i="12"/>
  <c r="L8" i="12"/>
  <c r="J24" i="12"/>
  <c r="K24" i="12"/>
  <c r="I24" i="12"/>
  <c r="L24" i="12"/>
  <c r="J30" i="12"/>
  <c r="L30" i="12"/>
  <c r="K30" i="12"/>
  <c r="I30" i="12"/>
  <c r="J48" i="12"/>
  <c r="L48" i="12"/>
  <c r="K48" i="12"/>
  <c r="I48" i="12"/>
  <c r="M86" i="15"/>
  <c r="L86" i="15"/>
  <c r="J86" i="15"/>
  <c r="I86" i="15"/>
  <c r="K86" i="15"/>
  <c r="Q23" i="18"/>
  <c r="P22" i="18"/>
  <c r="W160" i="18"/>
  <c r="X152" i="18"/>
  <c r="K43" i="3"/>
  <c r="J43" i="3"/>
  <c r="K49" i="3"/>
  <c r="J49" i="3"/>
  <c r="H118" i="3"/>
  <c r="H189" i="3"/>
  <c r="M7" i="5"/>
  <c r="L7" i="5"/>
  <c r="K7" i="5"/>
  <c r="J7" i="5"/>
  <c r="I7" i="5"/>
  <c r="M11" i="5"/>
  <c r="L11" i="5"/>
  <c r="K11" i="5"/>
  <c r="J11" i="5"/>
  <c r="I11" i="5"/>
  <c r="M13" i="5"/>
  <c r="L13" i="5"/>
  <c r="K13" i="5"/>
  <c r="J13" i="5"/>
  <c r="I13" i="5"/>
  <c r="M15" i="5"/>
  <c r="L15" i="5"/>
  <c r="K15" i="5"/>
  <c r="J15" i="5"/>
  <c r="I15" i="5"/>
  <c r="M33" i="5"/>
  <c r="L33" i="5"/>
  <c r="K33" i="5"/>
  <c r="J33" i="5"/>
  <c r="I33" i="5"/>
  <c r="M43" i="5"/>
  <c r="L43" i="5"/>
  <c r="K43" i="5"/>
  <c r="J43" i="5"/>
  <c r="I43" i="5"/>
  <c r="K7" i="6"/>
  <c r="J7" i="6"/>
  <c r="I7" i="6"/>
  <c r="S9" i="6"/>
  <c r="R9" i="6"/>
  <c r="Q9" i="6"/>
  <c r="K19" i="6"/>
  <c r="J19" i="6"/>
  <c r="I19" i="6"/>
  <c r="J36" i="12"/>
  <c r="L36" i="12"/>
  <c r="K36" i="12"/>
  <c r="I36" i="12"/>
  <c r="I53" i="13"/>
  <c r="K53" i="13"/>
  <c r="J53" i="13"/>
  <c r="I87" i="13"/>
  <c r="K87" i="13"/>
  <c r="J87" i="13"/>
  <c r="I113" i="13"/>
  <c r="K113" i="13"/>
  <c r="J113" i="13"/>
  <c r="I148" i="13"/>
  <c r="K148" i="13"/>
  <c r="J148" i="13"/>
  <c r="K37" i="2"/>
  <c r="J37" i="2"/>
  <c r="L37" i="2"/>
  <c r="K19" i="3"/>
  <c r="J19" i="3"/>
  <c r="L19" i="3"/>
  <c r="K37" i="3"/>
  <c r="J37" i="3"/>
  <c r="L37" i="3"/>
  <c r="K40" i="3"/>
  <c r="J40" i="3"/>
  <c r="K52" i="3"/>
  <c r="J52" i="3"/>
  <c r="K58" i="3"/>
  <c r="J58" i="3"/>
  <c r="K66" i="3"/>
  <c r="J66" i="3"/>
  <c r="L66" i="3"/>
  <c r="K69" i="3"/>
  <c r="L69" i="3"/>
  <c r="J69" i="3"/>
  <c r="K81" i="3"/>
  <c r="L81" i="3"/>
  <c r="J81" i="3"/>
  <c r="K84" i="3"/>
  <c r="J84" i="3"/>
  <c r="L84" i="3"/>
  <c r="K87" i="3"/>
  <c r="J87" i="3"/>
  <c r="L87" i="3"/>
  <c r="K90" i="3"/>
  <c r="J90" i="3"/>
  <c r="L90" i="3"/>
  <c r="K93" i="3"/>
  <c r="J93" i="3"/>
  <c r="L93" i="3"/>
  <c r="K96" i="3"/>
  <c r="J96" i="3"/>
  <c r="L96" i="3"/>
  <c r="K99" i="3"/>
  <c r="J99" i="3"/>
  <c r="L99" i="3"/>
  <c r="K102" i="3"/>
  <c r="J102" i="3"/>
  <c r="L102" i="3"/>
  <c r="I113" i="3"/>
  <c r="E115" i="3"/>
  <c r="K105" i="3"/>
  <c r="I116" i="3"/>
  <c r="J105" i="3"/>
  <c r="L105" i="3"/>
  <c r="E118" i="3"/>
  <c r="K108" i="3"/>
  <c r="J108" i="3"/>
  <c r="L108" i="3"/>
  <c r="I119" i="3"/>
  <c r="E121" i="3"/>
  <c r="K111" i="3"/>
  <c r="I122" i="3"/>
  <c r="J111" i="3"/>
  <c r="L111" i="3"/>
  <c r="K137" i="3"/>
  <c r="J137" i="3"/>
  <c r="L137" i="3"/>
  <c r="K140" i="3"/>
  <c r="J140" i="3"/>
  <c r="L140" i="3"/>
  <c r="K143" i="3"/>
  <c r="J143" i="3"/>
  <c r="L143" i="3"/>
  <c r="E186" i="3"/>
  <c r="G188" i="3"/>
  <c r="E189" i="3"/>
  <c r="G191" i="3"/>
  <c r="E192" i="3"/>
  <c r="G194" i="3"/>
  <c r="E195" i="3"/>
  <c r="J10" i="6"/>
  <c r="I10" i="6"/>
  <c r="K10" i="6"/>
  <c r="J16" i="6"/>
  <c r="K16" i="6"/>
  <c r="I16" i="6"/>
  <c r="J22" i="6"/>
  <c r="I22" i="6"/>
  <c r="K22" i="6"/>
  <c r="J28" i="6"/>
  <c r="I28" i="6"/>
  <c r="K28" i="6"/>
  <c r="J34" i="6"/>
  <c r="I34" i="6"/>
  <c r="K34" i="6"/>
  <c r="J45" i="12"/>
  <c r="L45" i="12"/>
  <c r="K45" i="12"/>
  <c r="I45" i="12"/>
  <c r="I23" i="13"/>
  <c r="K23" i="13"/>
  <c r="J23" i="13"/>
  <c r="I31" i="13"/>
  <c r="K31" i="13"/>
  <c r="J31" i="13"/>
  <c r="I40" i="13"/>
  <c r="K40" i="13"/>
  <c r="J40" i="13"/>
  <c r="H48" i="13"/>
  <c r="I57" i="13"/>
  <c r="K57" i="13"/>
  <c r="J57" i="13"/>
  <c r="I66" i="13"/>
  <c r="K66" i="13"/>
  <c r="J66" i="13"/>
  <c r="I74" i="13"/>
  <c r="K74" i="13"/>
  <c r="J74" i="13"/>
  <c r="I83" i="13"/>
  <c r="K83" i="13"/>
  <c r="J83" i="13"/>
  <c r="I92" i="13"/>
  <c r="K92" i="13"/>
  <c r="J92" i="13"/>
  <c r="I100" i="13"/>
  <c r="K100" i="13"/>
  <c r="J100" i="13"/>
  <c r="I109" i="13"/>
  <c r="K109" i="13"/>
  <c r="J109" i="13"/>
  <c r="I117" i="13"/>
  <c r="K117" i="13"/>
  <c r="J117" i="13"/>
  <c r="I126" i="13"/>
  <c r="K126" i="13"/>
  <c r="J126" i="13"/>
  <c r="I135" i="13"/>
  <c r="K135" i="13"/>
  <c r="J135" i="13"/>
  <c r="I143" i="13"/>
  <c r="K143" i="13"/>
  <c r="J143" i="13"/>
  <c r="I152" i="13"/>
  <c r="K152" i="13"/>
  <c r="J152" i="13"/>
  <c r="H160" i="13"/>
  <c r="J21" i="14"/>
  <c r="I21" i="14"/>
  <c r="M67" i="15"/>
  <c r="L67" i="15"/>
  <c r="J67" i="15"/>
  <c r="I67" i="15"/>
  <c r="K67" i="15"/>
  <c r="J89" i="16"/>
  <c r="I89" i="16"/>
  <c r="Q34" i="19"/>
  <c r="P34" i="19"/>
  <c r="F113" i="3"/>
  <c r="H121" i="3"/>
  <c r="H195" i="3"/>
  <c r="M9" i="5"/>
  <c r="L9" i="5"/>
  <c r="K9" i="5"/>
  <c r="J9" i="5"/>
  <c r="I9" i="5"/>
  <c r="M19" i="5"/>
  <c r="L19" i="5"/>
  <c r="K19" i="5"/>
  <c r="J19" i="5"/>
  <c r="I19" i="5"/>
  <c r="M25" i="5"/>
  <c r="L25" i="5"/>
  <c r="K25" i="5"/>
  <c r="J25" i="5"/>
  <c r="I25" i="5"/>
  <c r="M37" i="5"/>
  <c r="L37" i="5"/>
  <c r="K37" i="5"/>
  <c r="J37" i="5"/>
  <c r="I37" i="5"/>
  <c r="M47" i="5"/>
  <c r="L47" i="5"/>
  <c r="K47" i="5"/>
  <c r="J47" i="5"/>
  <c r="I47" i="5"/>
  <c r="M51" i="5"/>
  <c r="L51" i="5"/>
  <c r="K51" i="5"/>
  <c r="J51" i="5"/>
  <c r="I51" i="5"/>
  <c r="K13" i="6"/>
  <c r="J13" i="6"/>
  <c r="I13" i="6"/>
  <c r="K31" i="6"/>
  <c r="J31" i="6"/>
  <c r="I31" i="6"/>
  <c r="S51" i="6"/>
  <c r="R51" i="6"/>
  <c r="Q51" i="6"/>
  <c r="I44" i="13"/>
  <c r="K44" i="13"/>
  <c r="J44" i="13"/>
  <c r="I79" i="13"/>
  <c r="K79" i="13"/>
  <c r="J79" i="13"/>
  <c r="I139" i="13"/>
  <c r="K139" i="13"/>
  <c r="J139" i="13"/>
  <c r="K23" i="2"/>
  <c r="J23" i="2"/>
  <c r="L23" i="2"/>
  <c r="K34" i="2"/>
  <c r="J34" i="2"/>
  <c r="L34" i="2"/>
  <c r="E42" i="2"/>
  <c r="H67" i="2"/>
  <c r="K31" i="3"/>
  <c r="J31" i="3"/>
  <c r="L31" i="3"/>
  <c r="K34" i="3"/>
  <c r="J34" i="3"/>
  <c r="L34" i="3"/>
  <c r="K46" i="3"/>
  <c r="J46" i="3"/>
  <c r="I18" i="9"/>
  <c r="K18" i="9"/>
  <c r="T19" i="12"/>
  <c r="S19" i="12"/>
  <c r="V19" i="12"/>
  <c r="J42" i="12"/>
  <c r="L42" i="12"/>
  <c r="K42" i="12"/>
  <c r="I42" i="12"/>
  <c r="M47" i="15"/>
  <c r="L47" i="15"/>
  <c r="J47" i="15"/>
  <c r="I47" i="15"/>
  <c r="K47" i="15"/>
  <c r="Q48" i="19"/>
  <c r="P48" i="19"/>
  <c r="K61" i="3"/>
  <c r="J61" i="3"/>
  <c r="F116" i="3"/>
  <c r="F122" i="3"/>
  <c r="H186" i="3"/>
  <c r="M27" i="5"/>
  <c r="L27" i="5"/>
  <c r="K27" i="5"/>
  <c r="J27" i="5"/>
  <c r="I27" i="5"/>
  <c r="M31" i="5"/>
  <c r="L31" i="5"/>
  <c r="K31" i="5"/>
  <c r="J31" i="5"/>
  <c r="I31" i="5"/>
  <c r="M39" i="5"/>
  <c r="L39" i="5"/>
  <c r="K39" i="5"/>
  <c r="J39" i="5"/>
  <c r="I39" i="5"/>
  <c r="M45" i="5"/>
  <c r="L45" i="5"/>
  <c r="K45" i="5"/>
  <c r="J45" i="5"/>
  <c r="I45" i="5"/>
  <c r="S27" i="6"/>
  <c r="R27" i="6"/>
  <c r="Q27" i="6"/>
  <c r="S33" i="6"/>
  <c r="R33" i="6"/>
  <c r="Q33" i="6"/>
  <c r="I36" i="13"/>
  <c r="K36" i="13"/>
  <c r="J36" i="13"/>
  <c r="I70" i="13"/>
  <c r="K70" i="13"/>
  <c r="J70" i="13"/>
  <c r="I122" i="13"/>
  <c r="K122" i="13"/>
  <c r="J122" i="13"/>
  <c r="I156" i="13"/>
  <c r="K156" i="13"/>
  <c r="J156" i="13"/>
  <c r="M125" i="15"/>
  <c r="H133" i="15"/>
  <c r="L125" i="15"/>
  <c r="J125" i="15"/>
  <c r="I125" i="15"/>
  <c r="K125" i="15"/>
  <c r="K40" i="2"/>
  <c r="J40" i="2"/>
  <c r="I43" i="2"/>
  <c r="L40" i="2"/>
  <c r="K49" i="2"/>
  <c r="J49" i="2"/>
  <c r="L49" i="2"/>
  <c r="K22" i="3"/>
  <c r="J22" i="3"/>
  <c r="L22" i="3"/>
  <c r="K25" i="3"/>
  <c r="J25" i="3"/>
  <c r="L25" i="3"/>
  <c r="K28" i="3"/>
  <c r="J28" i="3"/>
  <c r="L28" i="3"/>
  <c r="K63" i="3"/>
  <c r="J63" i="3"/>
  <c r="L63" i="3"/>
  <c r="K72" i="3"/>
  <c r="J72" i="3"/>
  <c r="L72" i="3"/>
  <c r="I8" i="6"/>
  <c r="K8" i="6"/>
  <c r="J8" i="6"/>
  <c r="I14" i="6"/>
  <c r="K14" i="6"/>
  <c r="J14" i="6"/>
  <c r="J39" i="12"/>
  <c r="L39" i="12"/>
  <c r="K39" i="12"/>
  <c r="I39" i="12"/>
  <c r="M28" i="15"/>
  <c r="L28" i="15"/>
  <c r="J28" i="15"/>
  <c r="I28" i="15"/>
  <c r="K28" i="15"/>
  <c r="M144" i="15"/>
  <c r="L144" i="15"/>
  <c r="J144" i="15"/>
  <c r="I144" i="15"/>
  <c r="K144" i="15"/>
  <c r="J87" i="16"/>
  <c r="I87" i="16"/>
  <c r="J96" i="16"/>
  <c r="I96" i="16"/>
  <c r="R18" i="21"/>
  <c r="Q18" i="21"/>
  <c r="I18" i="13"/>
  <c r="K18" i="13"/>
  <c r="U18" i="13"/>
  <c r="W18" i="13"/>
  <c r="V18" i="13"/>
  <c r="I25" i="13"/>
  <c r="K25" i="13"/>
  <c r="J25" i="13"/>
  <c r="I29" i="13"/>
  <c r="K29" i="13"/>
  <c r="J29" i="13"/>
  <c r="I33" i="13"/>
  <c r="K33" i="13"/>
  <c r="J33" i="13"/>
  <c r="I38" i="13"/>
  <c r="K38" i="13"/>
  <c r="J38" i="13"/>
  <c r="I42" i="13"/>
  <c r="K42" i="13"/>
  <c r="J42" i="13"/>
  <c r="I46" i="13"/>
  <c r="K46" i="13"/>
  <c r="J46" i="13"/>
  <c r="I51" i="13"/>
  <c r="K51" i="13"/>
  <c r="J51" i="13"/>
  <c r="I55" i="13"/>
  <c r="K55" i="13"/>
  <c r="J55" i="13"/>
  <c r="I59" i="13"/>
  <c r="K59" i="13"/>
  <c r="J59" i="13"/>
  <c r="I64" i="13"/>
  <c r="K64" i="13"/>
  <c r="J64" i="13"/>
  <c r="I68" i="13"/>
  <c r="K68" i="13"/>
  <c r="J68" i="13"/>
  <c r="H76" i="13"/>
  <c r="I72" i="13"/>
  <c r="K72" i="13"/>
  <c r="J72" i="13"/>
  <c r="I81" i="13"/>
  <c r="K81" i="13"/>
  <c r="J81" i="13"/>
  <c r="I85" i="13"/>
  <c r="K85" i="13"/>
  <c r="J85" i="13"/>
  <c r="I89" i="13"/>
  <c r="K89" i="13"/>
  <c r="J89" i="13"/>
  <c r="I94" i="13"/>
  <c r="K94" i="13"/>
  <c r="J94" i="13"/>
  <c r="I98" i="13"/>
  <c r="K98" i="13"/>
  <c r="J98" i="13"/>
  <c r="I102" i="13"/>
  <c r="K102" i="13"/>
  <c r="J102" i="13"/>
  <c r="I107" i="13"/>
  <c r="K107" i="13"/>
  <c r="J107" i="13"/>
  <c r="I111" i="13"/>
  <c r="K111" i="13"/>
  <c r="J111" i="13"/>
  <c r="I115" i="13"/>
  <c r="K115" i="13"/>
  <c r="J115" i="13"/>
  <c r="I120" i="13"/>
  <c r="K120" i="13"/>
  <c r="J120" i="13"/>
  <c r="I124" i="13"/>
  <c r="K124" i="13"/>
  <c r="J124" i="13"/>
  <c r="H132" i="13"/>
  <c r="I128" i="13"/>
  <c r="K128" i="13"/>
  <c r="J128" i="13"/>
  <c r="I137" i="13"/>
  <c r="K137" i="13"/>
  <c r="J137" i="13"/>
  <c r="I141" i="13"/>
  <c r="K141" i="13"/>
  <c r="J141" i="13"/>
  <c r="I145" i="13"/>
  <c r="K145" i="13"/>
  <c r="J145" i="13"/>
  <c r="I150" i="13"/>
  <c r="K150" i="13"/>
  <c r="J150" i="13"/>
  <c r="I154" i="13"/>
  <c r="K154" i="13"/>
  <c r="J154" i="13"/>
  <c r="I158" i="13"/>
  <c r="K158" i="13"/>
  <c r="J158" i="13"/>
  <c r="J19" i="14"/>
  <c r="I19" i="14"/>
  <c r="I9" i="15"/>
  <c r="L9" i="15"/>
  <c r="K9" i="15"/>
  <c r="M9" i="15"/>
  <c r="J9" i="15"/>
  <c r="I12" i="15"/>
  <c r="L12" i="15"/>
  <c r="K12" i="15"/>
  <c r="M12" i="15"/>
  <c r="J12" i="15"/>
  <c r="I15" i="15"/>
  <c r="L15" i="15"/>
  <c r="K15" i="15"/>
  <c r="M15" i="15"/>
  <c r="J15" i="15"/>
  <c r="J38" i="15"/>
  <c r="I38" i="15"/>
  <c r="M38" i="15"/>
  <c r="L38" i="15"/>
  <c r="K38" i="15"/>
  <c r="J57" i="15"/>
  <c r="I57" i="15"/>
  <c r="M57" i="15"/>
  <c r="L57" i="15"/>
  <c r="K57" i="15"/>
  <c r="J76" i="15"/>
  <c r="I76" i="15"/>
  <c r="M76" i="15"/>
  <c r="L76" i="15"/>
  <c r="K76" i="15"/>
  <c r="J96" i="15"/>
  <c r="I96" i="15"/>
  <c r="M96" i="15"/>
  <c r="L96" i="15"/>
  <c r="K96" i="15"/>
  <c r="J115" i="15"/>
  <c r="I115" i="15"/>
  <c r="M115" i="15"/>
  <c r="L115" i="15"/>
  <c r="K115" i="15"/>
  <c r="J135" i="15"/>
  <c r="I135" i="15"/>
  <c r="M135" i="15"/>
  <c r="L135" i="15"/>
  <c r="K135" i="15"/>
  <c r="J154" i="15"/>
  <c r="I154" i="15"/>
  <c r="M154" i="15"/>
  <c r="L154" i="15"/>
  <c r="K154" i="15"/>
  <c r="V15" i="17"/>
  <c r="U15" i="17"/>
  <c r="Q143" i="18"/>
  <c r="X31" i="18"/>
  <c r="R37" i="18"/>
  <c r="P36" i="18"/>
  <c r="Q37" i="18"/>
  <c r="H104" i="18"/>
  <c r="I96" i="18"/>
  <c r="R156" i="18"/>
  <c r="Q156" i="18"/>
  <c r="Q24" i="19"/>
  <c r="P24" i="19"/>
  <c r="O23" i="19"/>
  <c r="W15" i="23"/>
  <c r="V15" i="23"/>
  <c r="U15" i="23"/>
  <c r="T6" i="12"/>
  <c r="V6" i="12"/>
  <c r="S6" i="12"/>
  <c r="T17" i="12"/>
  <c r="V17" i="12"/>
  <c r="S17" i="12"/>
  <c r="T22" i="12"/>
  <c r="V22" i="12"/>
  <c r="S22" i="12"/>
  <c r="J20" i="14"/>
  <c r="I20" i="14"/>
  <c r="J25" i="14"/>
  <c r="I25" i="14"/>
  <c r="J28" i="14"/>
  <c r="I28" i="14"/>
  <c r="J31" i="14"/>
  <c r="I31" i="14"/>
  <c r="J34" i="14"/>
  <c r="I34" i="14"/>
  <c r="J41" i="14"/>
  <c r="I41" i="14"/>
  <c r="J44" i="14"/>
  <c r="I44" i="14"/>
  <c r="J47" i="14"/>
  <c r="I47" i="14"/>
  <c r="J50" i="14"/>
  <c r="I50" i="14"/>
  <c r="J54" i="14"/>
  <c r="I54" i="14"/>
  <c r="J57" i="14"/>
  <c r="H65" i="14"/>
  <c r="I57" i="14"/>
  <c r="J60" i="14"/>
  <c r="I60" i="14"/>
  <c r="J63" i="14"/>
  <c r="I63" i="14"/>
  <c r="J67" i="14"/>
  <c r="I67" i="14"/>
  <c r="J70" i="14"/>
  <c r="I70" i="14"/>
  <c r="J73" i="14"/>
  <c r="I73" i="14"/>
  <c r="J76" i="14"/>
  <c r="I76" i="14"/>
  <c r="J83" i="14"/>
  <c r="I83" i="14"/>
  <c r="J86" i="14"/>
  <c r="I86" i="14"/>
  <c r="J89" i="14"/>
  <c r="I89" i="14"/>
  <c r="J92" i="14"/>
  <c r="I92" i="14"/>
  <c r="J96" i="14"/>
  <c r="I96" i="14"/>
  <c r="J99" i="14"/>
  <c r="H107" i="14"/>
  <c r="I99" i="14"/>
  <c r="J102" i="14"/>
  <c r="I102" i="14"/>
  <c r="J105" i="14"/>
  <c r="I105" i="14"/>
  <c r="J109" i="14"/>
  <c r="I109" i="14"/>
  <c r="J112" i="14"/>
  <c r="I112" i="14"/>
  <c r="J115" i="14"/>
  <c r="I115" i="14"/>
  <c r="J118" i="14"/>
  <c r="I118" i="14"/>
  <c r="J125" i="14"/>
  <c r="I125" i="14"/>
  <c r="J128" i="14"/>
  <c r="I128" i="14"/>
  <c r="J131" i="14"/>
  <c r="I131" i="14"/>
  <c r="J134" i="14"/>
  <c r="I134" i="14"/>
  <c r="J138" i="14"/>
  <c r="I138" i="14"/>
  <c r="J141" i="14"/>
  <c r="H149" i="14"/>
  <c r="I141" i="14"/>
  <c r="J144" i="14"/>
  <c r="I144" i="14"/>
  <c r="J147" i="14"/>
  <c r="I147" i="14"/>
  <c r="J151" i="14"/>
  <c r="I151" i="14"/>
  <c r="J154" i="14"/>
  <c r="I154" i="14"/>
  <c r="J157" i="14"/>
  <c r="I157" i="14"/>
  <c r="J160" i="14"/>
  <c r="I160" i="14"/>
  <c r="M34" i="15"/>
  <c r="L34" i="15"/>
  <c r="J34" i="15"/>
  <c r="I34" i="15"/>
  <c r="K34" i="15"/>
  <c r="M54" i="15"/>
  <c r="L54" i="15"/>
  <c r="J54" i="15"/>
  <c r="I54" i="15"/>
  <c r="K54" i="15"/>
  <c r="M73" i="15"/>
  <c r="L73" i="15"/>
  <c r="J73" i="15"/>
  <c r="I73" i="15"/>
  <c r="K73" i="15"/>
  <c r="M93" i="15"/>
  <c r="L93" i="15"/>
  <c r="J93" i="15"/>
  <c r="I93" i="15"/>
  <c r="K93" i="15"/>
  <c r="M112" i="15"/>
  <c r="L112" i="15"/>
  <c r="J112" i="15"/>
  <c r="I112" i="15"/>
  <c r="K112" i="15"/>
  <c r="M131" i="15"/>
  <c r="L131" i="15"/>
  <c r="J131" i="15"/>
  <c r="I131" i="15"/>
  <c r="K131" i="15"/>
  <c r="M151" i="15"/>
  <c r="L151" i="15"/>
  <c r="J151" i="15"/>
  <c r="I151" i="15"/>
  <c r="K151" i="15"/>
  <c r="X131" i="18"/>
  <c r="X37" i="18"/>
  <c r="W36" i="18"/>
  <c r="J40" i="18"/>
  <c r="H48" i="18"/>
  <c r="I40" i="18"/>
  <c r="J97" i="18"/>
  <c r="I97" i="18"/>
  <c r="Q157" i="18"/>
  <c r="I12" i="14"/>
  <c r="J12" i="14"/>
  <c r="I16" i="14"/>
  <c r="J16" i="14"/>
  <c r="S18" i="14"/>
  <c r="T18" i="14"/>
  <c r="S22" i="14"/>
  <c r="T22" i="14"/>
  <c r="J31" i="15"/>
  <c r="I31" i="15"/>
  <c r="M31" i="15"/>
  <c r="L31" i="15"/>
  <c r="K31" i="15"/>
  <c r="J51" i="15"/>
  <c r="I51" i="15"/>
  <c r="M51" i="15"/>
  <c r="L51" i="15"/>
  <c r="K51" i="15"/>
  <c r="J70" i="15"/>
  <c r="I70" i="15"/>
  <c r="M70" i="15"/>
  <c r="L70" i="15"/>
  <c r="K70" i="15"/>
  <c r="J89" i="15"/>
  <c r="I89" i="15"/>
  <c r="M89" i="15"/>
  <c r="L89" i="15"/>
  <c r="K89" i="15"/>
  <c r="J109" i="15"/>
  <c r="I109" i="15"/>
  <c r="M109" i="15"/>
  <c r="L109" i="15"/>
  <c r="K109" i="15"/>
  <c r="J128" i="15"/>
  <c r="I128" i="15"/>
  <c r="M128" i="15"/>
  <c r="L128" i="15"/>
  <c r="K128" i="15"/>
  <c r="T21" i="17"/>
  <c r="V13" i="17"/>
  <c r="U13" i="17"/>
  <c r="W16" i="17"/>
  <c r="V16" i="17"/>
  <c r="U16" i="17"/>
  <c r="Q98" i="18"/>
  <c r="X151" i="18"/>
  <c r="Q33" i="19"/>
  <c r="P33" i="19"/>
  <c r="Q62" i="19"/>
  <c r="P62" i="19"/>
  <c r="W12" i="22"/>
  <c r="V12" i="22"/>
  <c r="X12" i="22"/>
  <c r="J22" i="14"/>
  <c r="I22" i="14"/>
  <c r="K155" i="15"/>
  <c r="J155" i="15"/>
  <c r="M155" i="15"/>
  <c r="L155" i="15"/>
  <c r="I155" i="15"/>
  <c r="M10" i="15"/>
  <c r="J10" i="15"/>
  <c r="I10" i="15"/>
  <c r="K10" i="15"/>
  <c r="L10" i="15"/>
  <c r="M13" i="15"/>
  <c r="J13" i="15"/>
  <c r="I13" i="15"/>
  <c r="K13" i="15"/>
  <c r="H21" i="15"/>
  <c r="L13" i="15"/>
  <c r="M16" i="15"/>
  <c r="J16" i="15"/>
  <c r="I16" i="15"/>
  <c r="K16" i="15"/>
  <c r="L16" i="15"/>
  <c r="J25" i="15"/>
  <c r="I25" i="15"/>
  <c r="M25" i="15"/>
  <c r="L25" i="15"/>
  <c r="K25" i="15"/>
  <c r="J44" i="15"/>
  <c r="I44" i="15"/>
  <c r="M44" i="15"/>
  <c r="L44" i="15"/>
  <c r="K44" i="15"/>
  <c r="J83" i="15"/>
  <c r="I83" i="15"/>
  <c r="M83" i="15"/>
  <c r="H91" i="15"/>
  <c r="L83" i="15"/>
  <c r="K83" i="15"/>
  <c r="J102" i="15"/>
  <c r="I102" i="15"/>
  <c r="M102" i="15"/>
  <c r="L102" i="15"/>
  <c r="K102" i="15"/>
  <c r="J122" i="15"/>
  <c r="I122" i="15"/>
  <c r="M122" i="15"/>
  <c r="L122" i="15"/>
  <c r="K122" i="15"/>
  <c r="J141" i="15"/>
  <c r="I141" i="15"/>
  <c r="M141" i="15"/>
  <c r="L141" i="15"/>
  <c r="K141" i="15"/>
  <c r="J160" i="15"/>
  <c r="I160" i="15"/>
  <c r="M160" i="15"/>
  <c r="L160" i="15"/>
  <c r="K160" i="15"/>
  <c r="V14" i="17"/>
  <c r="U14" i="17"/>
  <c r="W17" i="17"/>
  <c r="V17" i="17"/>
  <c r="U17" i="17"/>
  <c r="X55" i="18"/>
  <c r="R60" i="18"/>
  <c r="Q60" i="18"/>
  <c r="X93" i="18"/>
  <c r="W92" i="18"/>
  <c r="J154" i="18"/>
  <c r="I154" i="18"/>
  <c r="T9" i="12"/>
  <c r="V9" i="12"/>
  <c r="S9" i="12"/>
  <c r="I14" i="14"/>
  <c r="J14" i="14"/>
  <c r="S20" i="14"/>
  <c r="T20" i="14"/>
  <c r="M41" i="15"/>
  <c r="H49" i="15"/>
  <c r="L41" i="15"/>
  <c r="J41" i="15"/>
  <c r="I41" i="15"/>
  <c r="K41" i="15"/>
  <c r="M60" i="15"/>
  <c r="L60" i="15"/>
  <c r="J60" i="15"/>
  <c r="I60" i="15"/>
  <c r="K60" i="15"/>
  <c r="M80" i="15"/>
  <c r="L80" i="15"/>
  <c r="J80" i="15"/>
  <c r="I80" i="15"/>
  <c r="K80" i="15"/>
  <c r="M99" i="15"/>
  <c r="L99" i="15"/>
  <c r="J99" i="15"/>
  <c r="I99" i="15"/>
  <c r="K99" i="15"/>
  <c r="M118" i="15"/>
  <c r="L118" i="15"/>
  <c r="J118" i="15"/>
  <c r="I118" i="15"/>
  <c r="K118" i="15"/>
  <c r="M138" i="15"/>
  <c r="L138" i="15"/>
  <c r="J138" i="15"/>
  <c r="I138" i="15"/>
  <c r="K138" i="15"/>
  <c r="M157" i="15"/>
  <c r="L157" i="15"/>
  <c r="J157" i="15"/>
  <c r="I157" i="15"/>
  <c r="K157" i="15"/>
  <c r="J9" i="18"/>
  <c r="I9" i="18"/>
  <c r="H8" i="18"/>
  <c r="J96" i="18" s="1"/>
  <c r="Q11" i="18"/>
  <c r="X94" i="18"/>
  <c r="J155" i="18"/>
  <c r="I155" i="18"/>
  <c r="Q39" i="19"/>
  <c r="P39" i="19"/>
  <c r="I11" i="14"/>
  <c r="J11" i="14"/>
  <c r="I13" i="14"/>
  <c r="J13" i="14"/>
  <c r="I15" i="14"/>
  <c r="J15" i="14"/>
  <c r="H23" i="14"/>
  <c r="I17" i="14"/>
  <c r="J17" i="14"/>
  <c r="I27" i="14"/>
  <c r="J27" i="14"/>
  <c r="I30" i="14"/>
  <c r="J30" i="14"/>
  <c r="I33" i="14"/>
  <c r="J33" i="14"/>
  <c r="I36" i="14"/>
  <c r="J36" i="14"/>
  <c r="I40" i="14"/>
  <c r="J40" i="14"/>
  <c r="H51" i="14"/>
  <c r="I43" i="14"/>
  <c r="J43" i="14"/>
  <c r="I46" i="14"/>
  <c r="J46" i="14"/>
  <c r="I49" i="14"/>
  <c r="J49" i="14"/>
  <c r="I53" i="14"/>
  <c r="J53" i="14"/>
  <c r="I56" i="14"/>
  <c r="J56" i="14"/>
  <c r="I59" i="14"/>
  <c r="J59" i="14"/>
  <c r="I62" i="14"/>
  <c r="J62" i="14"/>
  <c r="I69" i="14"/>
  <c r="J69" i="14"/>
  <c r="I72" i="14"/>
  <c r="J72" i="14"/>
  <c r="I75" i="14"/>
  <c r="J75" i="14"/>
  <c r="I78" i="14"/>
  <c r="J78" i="14"/>
  <c r="I82" i="14"/>
  <c r="J82" i="14"/>
  <c r="H93" i="14"/>
  <c r="I85" i="14"/>
  <c r="J85" i="14"/>
  <c r="I88" i="14"/>
  <c r="J88" i="14"/>
  <c r="I91" i="14"/>
  <c r="J91" i="14"/>
  <c r="I95" i="14"/>
  <c r="J95" i="14"/>
  <c r="I98" i="14"/>
  <c r="J98" i="14"/>
  <c r="I101" i="14"/>
  <c r="J101" i="14"/>
  <c r="I104" i="14"/>
  <c r="J104" i="14"/>
  <c r="I111" i="14"/>
  <c r="J111" i="14"/>
  <c r="I114" i="14"/>
  <c r="J114" i="14"/>
  <c r="I117" i="14"/>
  <c r="J117" i="14"/>
  <c r="I120" i="14"/>
  <c r="J120" i="14"/>
  <c r="I124" i="14"/>
  <c r="J124" i="14"/>
  <c r="H135" i="14"/>
  <c r="I127" i="14"/>
  <c r="J127" i="14"/>
  <c r="I130" i="14"/>
  <c r="J130" i="14"/>
  <c r="I133" i="14"/>
  <c r="J133" i="14"/>
  <c r="I137" i="14"/>
  <c r="J137" i="14"/>
  <c r="I140" i="14"/>
  <c r="J140" i="14"/>
  <c r="I143" i="14"/>
  <c r="J143" i="14"/>
  <c r="I146" i="14"/>
  <c r="J146" i="14"/>
  <c r="I153" i="14"/>
  <c r="J153" i="14"/>
  <c r="I156" i="14"/>
  <c r="J156" i="14"/>
  <c r="I159" i="14"/>
  <c r="J159" i="14"/>
  <c r="I162" i="14"/>
  <c r="J162" i="14"/>
  <c r="J159" i="17"/>
  <c r="I159" i="17"/>
  <c r="W11" i="17"/>
  <c r="V11" i="17"/>
  <c r="U11" i="17"/>
  <c r="J15" i="18"/>
  <c r="I15" i="18"/>
  <c r="R17" i="18"/>
  <c r="Q17" i="18"/>
  <c r="J27" i="18"/>
  <c r="I27" i="18"/>
  <c r="Q29" i="18"/>
  <c r="I51" i="18"/>
  <c r="H50" i="18"/>
  <c r="J51" i="18"/>
  <c r="J116" i="18"/>
  <c r="I116" i="18"/>
  <c r="I10" i="19"/>
  <c r="G9" i="19"/>
  <c r="J11" i="19" s="1"/>
  <c r="H10" i="19"/>
  <c r="Q42" i="19"/>
  <c r="P42" i="19"/>
  <c r="Q52" i="19"/>
  <c r="O51" i="19"/>
  <c r="P52" i="19"/>
  <c r="V20" i="17"/>
  <c r="U20" i="17"/>
  <c r="J128" i="18"/>
  <c r="I128" i="18"/>
  <c r="J16" i="18"/>
  <c r="I16" i="18"/>
  <c r="J28" i="18"/>
  <c r="I28" i="18"/>
  <c r="R30" i="18"/>
  <c r="Q30" i="18"/>
  <c r="R47" i="18"/>
  <c r="Q47" i="18"/>
  <c r="J65" i="18"/>
  <c r="H64" i="18"/>
  <c r="I65" i="18"/>
  <c r="R79" i="18"/>
  <c r="Q79" i="18"/>
  <c r="P78" i="18"/>
  <c r="J135" i="18"/>
  <c r="I135" i="18"/>
  <c r="H134" i="18"/>
  <c r="R137" i="18"/>
  <c r="Q137" i="18"/>
  <c r="O35" i="19"/>
  <c r="Q27" i="19"/>
  <c r="P27" i="19"/>
  <c r="I18" i="15"/>
  <c r="M18" i="15"/>
  <c r="L18" i="15"/>
  <c r="K18" i="15"/>
  <c r="I24" i="15"/>
  <c r="L24" i="15"/>
  <c r="K24" i="15"/>
  <c r="M24" i="15"/>
  <c r="J24" i="15"/>
  <c r="I30" i="15"/>
  <c r="L30" i="15"/>
  <c r="K30" i="15"/>
  <c r="J30" i="15"/>
  <c r="M30" i="15"/>
  <c r="I37" i="15"/>
  <c r="L37" i="15"/>
  <c r="K37" i="15"/>
  <c r="M37" i="15"/>
  <c r="J37" i="15"/>
  <c r="I43" i="15"/>
  <c r="L43" i="15"/>
  <c r="K43" i="15"/>
  <c r="M43" i="15"/>
  <c r="J43" i="15"/>
  <c r="I56" i="15"/>
  <c r="L56" i="15"/>
  <c r="K56" i="15"/>
  <c r="M56" i="15"/>
  <c r="J56" i="15"/>
  <c r="I62" i="15"/>
  <c r="L62" i="15"/>
  <c r="K62" i="15"/>
  <c r="M62" i="15"/>
  <c r="J62" i="15"/>
  <c r="I69" i="15"/>
  <c r="H77" i="15"/>
  <c r="L69" i="15"/>
  <c r="K69" i="15"/>
  <c r="J69" i="15"/>
  <c r="M69" i="15"/>
  <c r="I75" i="15"/>
  <c r="L75" i="15"/>
  <c r="K75" i="15"/>
  <c r="M75" i="15"/>
  <c r="J75" i="15"/>
  <c r="I82" i="15"/>
  <c r="L82" i="15"/>
  <c r="K82" i="15"/>
  <c r="M82" i="15"/>
  <c r="J82" i="15"/>
  <c r="I88" i="15"/>
  <c r="L88" i="15"/>
  <c r="K88" i="15"/>
  <c r="J88" i="15"/>
  <c r="M88" i="15"/>
  <c r="I95" i="15"/>
  <c r="L95" i="15"/>
  <c r="K95" i="15"/>
  <c r="M95" i="15"/>
  <c r="J95" i="15"/>
  <c r="I101" i="15"/>
  <c r="L101" i="15"/>
  <c r="K101" i="15"/>
  <c r="M101" i="15"/>
  <c r="J101" i="15"/>
  <c r="I108" i="15"/>
  <c r="L108" i="15"/>
  <c r="K108" i="15"/>
  <c r="J108" i="15"/>
  <c r="M108" i="15"/>
  <c r="I114" i="15"/>
  <c r="L114" i="15"/>
  <c r="K114" i="15"/>
  <c r="M114" i="15"/>
  <c r="J114" i="15"/>
  <c r="I121" i="15"/>
  <c r="L121" i="15"/>
  <c r="K121" i="15"/>
  <c r="M121" i="15"/>
  <c r="J121" i="15"/>
  <c r="I127" i="15"/>
  <c r="L127" i="15"/>
  <c r="K127" i="15"/>
  <c r="J127" i="15"/>
  <c r="M127" i="15"/>
  <c r="I140" i="15"/>
  <c r="L140" i="15"/>
  <c r="K140" i="15"/>
  <c r="M140" i="15"/>
  <c r="J140" i="15"/>
  <c r="I146" i="15"/>
  <c r="L146" i="15"/>
  <c r="K146" i="15"/>
  <c r="J146" i="15"/>
  <c r="M146" i="15"/>
  <c r="I153" i="15"/>
  <c r="H161" i="15"/>
  <c r="L153" i="15"/>
  <c r="K153" i="15"/>
  <c r="M153" i="15"/>
  <c r="J153" i="15"/>
  <c r="I159" i="15"/>
  <c r="L159" i="15"/>
  <c r="K159" i="15"/>
  <c r="M159" i="15"/>
  <c r="J159" i="15"/>
  <c r="W10" i="17"/>
  <c r="V10" i="17"/>
  <c r="U10" i="17"/>
  <c r="T9" i="17"/>
  <c r="W13" i="17" s="1"/>
  <c r="V12" i="17"/>
  <c r="U12" i="17"/>
  <c r="J10" i="18"/>
  <c r="I10" i="18"/>
  <c r="P20" i="18"/>
  <c r="Q12" i="18"/>
  <c r="R24" i="18"/>
  <c r="Q24" i="18"/>
  <c r="J41" i="18"/>
  <c r="I41" i="18"/>
  <c r="J52" i="18"/>
  <c r="I52" i="18"/>
  <c r="J115" i="18"/>
  <c r="I115" i="18"/>
  <c r="R117" i="18"/>
  <c r="Q117" i="18"/>
  <c r="Q20" i="19"/>
  <c r="P20" i="19"/>
  <c r="Q30" i="19"/>
  <c r="P30" i="19"/>
  <c r="H75" i="21"/>
  <c r="I75" i="21"/>
  <c r="J26" i="14"/>
  <c r="I26" i="14"/>
  <c r="J29" i="14"/>
  <c r="H37" i="14"/>
  <c r="I29" i="14"/>
  <c r="J32" i="14"/>
  <c r="I32" i="14"/>
  <c r="J35" i="14"/>
  <c r="I35" i="14"/>
  <c r="J39" i="14"/>
  <c r="I39" i="14"/>
  <c r="J42" i="14"/>
  <c r="I42" i="14"/>
  <c r="J45" i="14"/>
  <c r="I45" i="14"/>
  <c r="J48" i="14"/>
  <c r="I48" i="14"/>
  <c r="J55" i="14"/>
  <c r="I55" i="14"/>
  <c r="J58" i="14"/>
  <c r="I58" i="14"/>
  <c r="J61" i="14"/>
  <c r="I61" i="14"/>
  <c r="J64" i="14"/>
  <c r="I64" i="14"/>
  <c r="J68" i="14"/>
  <c r="I68" i="14"/>
  <c r="J71" i="14"/>
  <c r="H79" i="14"/>
  <c r="I71" i="14"/>
  <c r="J74" i="14"/>
  <c r="I74" i="14"/>
  <c r="J77" i="14"/>
  <c r="I77" i="14"/>
  <c r="J81" i="14"/>
  <c r="I81" i="14"/>
  <c r="J84" i="14"/>
  <c r="I84" i="14"/>
  <c r="J87" i="14"/>
  <c r="I87" i="14"/>
  <c r="J90" i="14"/>
  <c r="I90" i="14"/>
  <c r="J97" i="14"/>
  <c r="I97" i="14"/>
  <c r="J100" i="14"/>
  <c r="I100" i="14"/>
  <c r="J103" i="14"/>
  <c r="I103" i="14"/>
  <c r="J106" i="14"/>
  <c r="I106" i="14"/>
  <c r="J110" i="14"/>
  <c r="I110" i="14"/>
  <c r="J113" i="14"/>
  <c r="H121" i="14"/>
  <c r="I113" i="14"/>
  <c r="J116" i="14"/>
  <c r="I116" i="14"/>
  <c r="J119" i="14"/>
  <c r="I119" i="14"/>
  <c r="J123" i="14"/>
  <c r="I123" i="14"/>
  <c r="J126" i="14"/>
  <c r="I126" i="14"/>
  <c r="J129" i="14"/>
  <c r="I129" i="14"/>
  <c r="J132" i="14"/>
  <c r="I132" i="14"/>
  <c r="J139" i="14"/>
  <c r="I139" i="14"/>
  <c r="J142" i="14"/>
  <c r="I142" i="14"/>
  <c r="J145" i="14"/>
  <c r="I145" i="14"/>
  <c r="J148" i="14"/>
  <c r="I148" i="14"/>
  <c r="J152" i="14"/>
  <c r="I152" i="14"/>
  <c r="J155" i="14"/>
  <c r="H163" i="14"/>
  <c r="I155" i="14"/>
  <c r="J158" i="14"/>
  <c r="I158" i="14"/>
  <c r="J161" i="14"/>
  <c r="I161" i="14"/>
  <c r="M19" i="15"/>
  <c r="K19" i="15"/>
  <c r="J19" i="15"/>
  <c r="L19" i="15"/>
  <c r="I19" i="15"/>
  <c r="M23" i="15"/>
  <c r="K23" i="15"/>
  <c r="J23" i="15"/>
  <c r="L23" i="15"/>
  <c r="I23" i="15"/>
  <c r="M29" i="15"/>
  <c r="K29" i="15"/>
  <c r="J29" i="15"/>
  <c r="L29" i="15"/>
  <c r="I29" i="15"/>
  <c r="M42" i="15"/>
  <c r="K42" i="15"/>
  <c r="J42" i="15"/>
  <c r="L42" i="15"/>
  <c r="I42" i="15"/>
  <c r="M48" i="15"/>
  <c r="K48" i="15"/>
  <c r="J48" i="15"/>
  <c r="L48" i="15"/>
  <c r="I48" i="15"/>
  <c r="M55" i="15"/>
  <c r="K55" i="15"/>
  <c r="J55" i="15"/>
  <c r="I55" i="15"/>
  <c r="H63" i="15"/>
  <c r="L55" i="15"/>
  <c r="M61" i="15"/>
  <c r="K61" i="15"/>
  <c r="J61" i="15"/>
  <c r="L61" i="15"/>
  <c r="I61" i="15"/>
  <c r="M68" i="15"/>
  <c r="K68" i="15"/>
  <c r="J68" i="15"/>
  <c r="L68" i="15"/>
  <c r="I68" i="15"/>
  <c r="M74" i="15"/>
  <c r="K74" i="15"/>
  <c r="J74" i="15"/>
  <c r="I74" i="15"/>
  <c r="L74" i="15"/>
  <c r="M81" i="15"/>
  <c r="K81" i="15"/>
  <c r="J81" i="15"/>
  <c r="L81" i="15"/>
  <c r="I81" i="15"/>
  <c r="M87" i="15"/>
  <c r="K87" i="15"/>
  <c r="J87" i="15"/>
  <c r="L87" i="15"/>
  <c r="I87" i="15"/>
  <c r="M94" i="15"/>
  <c r="K94" i="15"/>
  <c r="J94" i="15"/>
  <c r="I94" i="15"/>
  <c r="L94" i="15"/>
  <c r="M100" i="15"/>
  <c r="K100" i="15"/>
  <c r="J100" i="15"/>
  <c r="L100" i="15"/>
  <c r="I100" i="15"/>
  <c r="M107" i="15"/>
  <c r="K107" i="15"/>
  <c r="J107" i="15"/>
  <c r="L107" i="15"/>
  <c r="I107" i="15"/>
  <c r="M113" i="15"/>
  <c r="K113" i="15"/>
  <c r="J113" i="15"/>
  <c r="I113" i="15"/>
  <c r="L113" i="15"/>
  <c r="M126" i="15"/>
  <c r="K126" i="15"/>
  <c r="J126" i="15"/>
  <c r="L126" i="15"/>
  <c r="I126" i="15"/>
  <c r="M132" i="15"/>
  <c r="K132" i="15"/>
  <c r="J132" i="15"/>
  <c r="I132" i="15"/>
  <c r="L132" i="15"/>
  <c r="M139" i="15"/>
  <c r="K139" i="15"/>
  <c r="J139" i="15"/>
  <c r="L139" i="15"/>
  <c r="H147" i="15"/>
  <c r="I139" i="15"/>
  <c r="M145" i="15"/>
  <c r="K145" i="15"/>
  <c r="J145" i="15"/>
  <c r="L145" i="15"/>
  <c r="I145" i="15"/>
  <c r="M152" i="15"/>
  <c r="K152" i="15"/>
  <c r="J152" i="15"/>
  <c r="I152" i="15"/>
  <c r="L152" i="15"/>
  <c r="M158" i="15"/>
  <c r="K158" i="15"/>
  <c r="J158" i="15"/>
  <c r="L158" i="15"/>
  <c r="I158" i="15"/>
  <c r="J33" i="18"/>
  <c r="I33" i="18"/>
  <c r="Q46" i="18"/>
  <c r="R46" i="18"/>
  <c r="R80" i="18"/>
  <c r="Q80" i="18"/>
  <c r="J136" i="18"/>
  <c r="I136" i="18"/>
  <c r="P146" i="18"/>
  <c r="R138" i="18"/>
  <c r="Q138" i="18"/>
  <c r="I16" i="19"/>
  <c r="H16" i="19"/>
  <c r="Q45" i="19"/>
  <c r="P45" i="19"/>
  <c r="Q55" i="19"/>
  <c r="O63" i="19"/>
  <c r="P55" i="19"/>
  <c r="Y33" i="19"/>
  <c r="X33" i="19"/>
  <c r="Q18" i="19"/>
  <c r="P18" i="19"/>
  <c r="Q25" i="19"/>
  <c r="P25" i="19"/>
  <c r="Q28" i="19"/>
  <c r="P28" i="19"/>
  <c r="Q31" i="19"/>
  <c r="P31" i="19"/>
  <c r="Q66" i="19"/>
  <c r="O65" i="19"/>
  <c r="P66" i="19"/>
  <c r="H11" i="21"/>
  <c r="I11" i="21"/>
  <c r="K90" i="22"/>
  <c r="J90" i="22"/>
  <c r="L90" i="22"/>
  <c r="J10" i="17"/>
  <c r="H9" i="17"/>
  <c r="K10" i="17" s="1"/>
  <c r="I10" i="17"/>
  <c r="J11" i="17"/>
  <c r="I11" i="17"/>
  <c r="J12" i="17"/>
  <c r="I12" i="17"/>
  <c r="J13" i="17"/>
  <c r="H21" i="17"/>
  <c r="K13" i="17"/>
  <c r="I13" i="17"/>
  <c r="J14" i="17"/>
  <c r="I14" i="17"/>
  <c r="J15" i="17"/>
  <c r="I15" i="17"/>
  <c r="K15" i="17"/>
  <c r="R9" i="18"/>
  <c r="Q9" i="18"/>
  <c r="P8" i="18"/>
  <c r="R59" i="18" s="1"/>
  <c r="R15" i="18"/>
  <c r="Q15" i="18"/>
  <c r="I11" i="19"/>
  <c r="H11" i="19"/>
  <c r="I14" i="19"/>
  <c r="H14" i="19"/>
  <c r="I17" i="19"/>
  <c r="H17" i="19"/>
  <c r="Q38" i="19"/>
  <c r="O37" i="19"/>
  <c r="P38" i="19"/>
  <c r="Q41" i="19"/>
  <c r="O49" i="19"/>
  <c r="P41" i="19"/>
  <c r="Q44" i="19"/>
  <c r="P44" i="19"/>
  <c r="Q47" i="19"/>
  <c r="P47" i="19"/>
  <c r="Q54" i="19"/>
  <c r="P54" i="19"/>
  <c r="Q57" i="19"/>
  <c r="P57" i="19"/>
  <c r="X75" i="19"/>
  <c r="Y75" i="19"/>
  <c r="I53" i="21"/>
  <c r="H53" i="21"/>
  <c r="K26" i="22"/>
  <c r="J26" i="22"/>
  <c r="L26" i="22"/>
  <c r="I12" i="18"/>
  <c r="J12" i="18"/>
  <c r="H20" i="18"/>
  <c r="Q14" i="18"/>
  <c r="R14" i="18"/>
  <c r="Q19" i="18"/>
  <c r="R19" i="18"/>
  <c r="Q26" i="18"/>
  <c r="P34" i="18"/>
  <c r="R26" i="18"/>
  <c r="Q32" i="18"/>
  <c r="R32" i="18"/>
  <c r="Q39" i="18"/>
  <c r="R39" i="18"/>
  <c r="Q19" i="19"/>
  <c r="P19" i="19"/>
  <c r="Q26" i="19"/>
  <c r="P26" i="19"/>
  <c r="Q29" i="19"/>
  <c r="P29" i="19"/>
  <c r="Q32" i="19"/>
  <c r="P32" i="19"/>
  <c r="Q59" i="19"/>
  <c r="P59" i="19"/>
  <c r="O77" i="19"/>
  <c r="Q69" i="19"/>
  <c r="P69" i="19"/>
  <c r="I76" i="19"/>
  <c r="H76" i="19"/>
  <c r="G162" i="21"/>
  <c r="I154" i="21"/>
  <c r="H154" i="21"/>
  <c r="K61" i="22"/>
  <c r="J61" i="22"/>
  <c r="L61" i="22"/>
  <c r="Q40" i="19"/>
  <c r="P40" i="19"/>
  <c r="Q43" i="19"/>
  <c r="P43" i="19"/>
  <c r="Q46" i="19"/>
  <c r="P46" i="19"/>
  <c r="Q53" i="19"/>
  <c r="P53" i="19"/>
  <c r="Q56" i="19"/>
  <c r="P56" i="19"/>
  <c r="I91" i="21"/>
  <c r="H91" i="21"/>
  <c r="I111" i="21"/>
  <c r="H111" i="21"/>
  <c r="I27" i="21"/>
  <c r="H27" i="21"/>
  <c r="I66" i="21"/>
  <c r="H66" i="21"/>
  <c r="I130" i="21"/>
  <c r="H130" i="21"/>
  <c r="K65" i="22"/>
  <c r="J65" i="22"/>
  <c r="L65" i="22"/>
  <c r="Y18" i="19"/>
  <c r="X18" i="19"/>
  <c r="Y19" i="19"/>
  <c r="X19" i="19"/>
  <c r="Y20" i="19"/>
  <c r="X20" i="19"/>
  <c r="H17" i="21"/>
  <c r="I17" i="21"/>
  <c r="H49" i="21"/>
  <c r="I49" i="21"/>
  <c r="H88" i="21"/>
  <c r="I88" i="21"/>
  <c r="I114" i="21"/>
  <c r="H114" i="21"/>
  <c r="K42" i="22"/>
  <c r="J42" i="22"/>
  <c r="L42" i="22"/>
  <c r="K149" i="22"/>
  <c r="J149" i="22"/>
  <c r="L149" i="22"/>
  <c r="R12" i="21"/>
  <c r="Q12" i="21"/>
  <c r="I40" i="21"/>
  <c r="H40" i="21"/>
  <c r="K45" i="22"/>
  <c r="J45" i="22"/>
  <c r="L45" i="22"/>
  <c r="H24" i="21"/>
  <c r="I24" i="21"/>
  <c r="H62" i="21"/>
  <c r="I62" i="21"/>
  <c r="H101" i="21"/>
  <c r="I101" i="21"/>
  <c r="I133" i="21"/>
  <c r="H133" i="21"/>
  <c r="K23" i="22"/>
  <c r="J23" i="22"/>
  <c r="L23" i="22"/>
  <c r="W19" i="23"/>
  <c r="V19" i="23"/>
  <c r="U19" i="23"/>
  <c r="W14" i="23"/>
  <c r="V14" i="23"/>
  <c r="U14" i="23"/>
  <c r="I33" i="21"/>
  <c r="H33" i="21"/>
  <c r="I46" i="21"/>
  <c r="H46" i="21"/>
  <c r="I59" i="21"/>
  <c r="H59" i="21"/>
  <c r="I72" i="21"/>
  <c r="H72" i="21"/>
  <c r="I85" i="21"/>
  <c r="H85" i="21"/>
  <c r="G106" i="21"/>
  <c r="I98" i="21"/>
  <c r="H98" i="21"/>
  <c r="I140" i="21"/>
  <c r="H140" i="21"/>
  <c r="G148" i="21"/>
  <c r="L69" i="22"/>
  <c r="J69" i="22"/>
  <c r="I77" i="22"/>
  <c r="K69" i="22"/>
  <c r="K15" i="22"/>
  <c r="J15" i="22"/>
  <c r="L15" i="22"/>
  <c r="I63" i="22"/>
  <c r="K55" i="22"/>
  <c r="J55" i="22"/>
  <c r="L55" i="22"/>
  <c r="K81" i="22"/>
  <c r="J81" i="22"/>
  <c r="L81" i="22"/>
  <c r="K110" i="22"/>
  <c r="J110" i="22"/>
  <c r="L110" i="22"/>
  <c r="I147" i="22"/>
  <c r="K139" i="22"/>
  <c r="J139" i="22"/>
  <c r="L139" i="22"/>
  <c r="H14" i="21"/>
  <c r="G22" i="21"/>
  <c r="I14" i="21"/>
  <c r="H20" i="21"/>
  <c r="I20" i="21"/>
  <c r="H30" i="21"/>
  <c r="I30" i="21"/>
  <c r="H43" i="21"/>
  <c r="I43" i="21"/>
  <c r="H56" i="21"/>
  <c r="G64" i="21"/>
  <c r="I56" i="21"/>
  <c r="H69" i="21"/>
  <c r="I69" i="21"/>
  <c r="H82" i="21"/>
  <c r="I82" i="21"/>
  <c r="H95" i="21"/>
  <c r="I95" i="21"/>
  <c r="I104" i="21"/>
  <c r="H104" i="21"/>
  <c r="I124" i="21"/>
  <c r="H124" i="21"/>
  <c r="I143" i="21"/>
  <c r="H143" i="21"/>
  <c r="H155" i="21"/>
  <c r="I155" i="21"/>
  <c r="K32" i="22"/>
  <c r="J32" i="22"/>
  <c r="L32" i="22"/>
  <c r="K52" i="22"/>
  <c r="J52" i="22"/>
  <c r="L52" i="22"/>
  <c r="K71" i="22"/>
  <c r="J71" i="22"/>
  <c r="L71" i="22"/>
  <c r="I15" i="21"/>
  <c r="H15" i="21"/>
  <c r="I21" i="21"/>
  <c r="H21" i="21"/>
  <c r="I32" i="21"/>
  <c r="H32" i="21"/>
  <c r="I45" i="21"/>
  <c r="H45" i="21"/>
  <c r="I58" i="21"/>
  <c r="H58" i="21"/>
  <c r="I71" i="21"/>
  <c r="H71" i="21"/>
  <c r="G92" i="21"/>
  <c r="I84" i="21"/>
  <c r="H84" i="21"/>
  <c r="I97" i="21"/>
  <c r="H97" i="21"/>
  <c r="I108" i="21"/>
  <c r="H108" i="21"/>
  <c r="I127" i="21"/>
  <c r="H127" i="21"/>
  <c r="I146" i="21"/>
  <c r="H146" i="21"/>
  <c r="H161" i="21"/>
  <c r="I161" i="21"/>
  <c r="W19" i="22"/>
  <c r="V19" i="22"/>
  <c r="X19" i="22"/>
  <c r="K29" i="22"/>
  <c r="J29" i="22"/>
  <c r="L29" i="22"/>
  <c r="K48" i="22"/>
  <c r="J48" i="22"/>
  <c r="L48" i="22"/>
  <c r="K68" i="22"/>
  <c r="J68" i="22"/>
  <c r="L68" i="22"/>
  <c r="K100" i="22"/>
  <c r="J100" i="22"/>
  <c r="L100" i="22"/>
  <c r="K129" i="22"/>
  <c r="J129" i="22"/>
  <c r="L129" i="22"/>
  <c r="K158" i="22"/>
  <c r="J158" i="22"/>
  <c r="L158" i="22"/>
  <c r="I12" i="21"/>
  <c r="H12" i="21"/>
  <c r="I18" i="21"/>
  <c r="H18" i="21"/>
  <c r="I26" i="21"/>
  <c r="H26" i="21"/>
  <c r="I39" i="21"/>
  <c r="H39" i="21"/>
  <c r="I52" i="21"/>
  <c r="H52" i="21"/>
  <c r="I77" i="21"/>
  <c r="H77" i="21"/>
  <c r="I90" i="21"/>
  <c r="H90" i="21"/>
  <c r="I117" i="21"/>
  <c r="H117" i="21"/>
  <c r="I137" i="21"/>
  <c r="H137" i="21"/>
  <c r="K9" i="22"/>
  <c r="J9" i="22"/>
  <c r="L9" i="22"/>
  <c r="K39" i="22"/>
  <c r="J39" i="22"/>
  <c r="L39" i="22"/>
  <c r="K58" i="22"/>
  <c r="J58" i="22"/>
  <c r="L58" i="22"/>
  <c r="W15" i="22"/>
  <c r="V15" i="22"/>
  <c r="X15" i="22"/>
  <c r="J16" i="28"/>
  <c r="I16" i="28"/>
  <c r="K16" i="28"/>
  <c r="X10" i="22"/>
  <c r="V10" i="22"/>
  <c r="W10" i="22"/>
  <c r="W9" i="22"/>
  <c r="V9" i="22"/>
  <c r="X9" i="22"/>
  <c r="K158" i="23"/>
  <c r="J158" i="23"/>
  <c r="I158" i="23"/>
  <c r="I103" i="21"/>
  <c r="H103" i="21"/>
  <c r="X14" i="22"/>
  <c r="W14" i="22"/>
  <c r="V14" i="22"/>
  <c r="X16" i="22"/>
  <c r="V16" i="22"/>
  <c r="W16" i="22"/>
  <c r="J8" i="23"/>
  <c r="I8" i="23"/>
  <c r="K8" i="23"/>
  <c r="J9" i="23"/>
  <c r="I9" i="23"/>
  <c r="K9" i="23"/>
  <c r="K18" i="28"/>
  <c r="I18" i="28"/>
  <c r="J8" i="28"/>
  <c r="I8" i="28"/>
  <c r="K8" i="28"/>
  <c r="J10" i="23"/>
  <c r="I10" i="23"/>
  <c r="K10" i="23"/>
  <c r="J11" i="23"/>
  <c r="I11" i="23"/>
  <c r="K11" i="23"/>
  <c r="J12" i="23"/>
  <c r="I12" i="23"/>
  <c r="H20" i="23"/>
  <c r="K12" i="23"/>
  <c r="J13" i="23"/>
  <c r="I13" i="23"/>
  <c r="K13" i="23"/>
  <c r="J14" i="23"/>
  <c r="I14" i="23"/>
  <c r="K14" i="23"/>
  <c r="J15" i="23"/>
  <c r="I15" i="23"/>
  <c r="K15" i="23"/>
  <c r="J16" i="23"/>
  <c r="I16" i="23"/>
  <c r="K16" i="23"/>
  <c r="J17" i="23"/>
  <c r="I17" i="23"/>
  <c r="K17" i="23"/>
  <c r="K18" i="23"/>
  <c r="I18" i="23"/>
  <c r="J10" i="28"/>
  <c r="I10" i="28"/>
  <c r="K10" i="28"/>
  <c r="D8" i="24"/>
  <c r="E10" i="24"/>
  <c r="J12" i="28"/>
  <c r="I12" i="28"/>
  <c r="H20" i="28"/>
  <c r="K12" i="28"/>
  <c r="J14" i="28"/>
  <c r="I14" i="28"/>
  <c r="K14" i="28"/>
  <c r="I158" i="30"/>
  <c r="L158" i="30"/>
  <c r="M158" i="30"/>
  <c r="K158" i="30"/>
  <c r="J158" i="30"/>
  <c r="J135" i="28"/>
  <c r="I135" i="28"/>
  <c r="K135" i="28"/>
  <c r="J143" i="28"/>
  <c r="I143" i="28"/>
  <c r="K143" i="28"/>
  <c r="J152" i="28"/>
  <c r="I152" i="28"/>
  <c r="K152" i="28"/>
  <c r="H160" i="28"/>
  <c r="J29" i="29"/>
  <c r="I29" i="29"/>
  <c r="K29" i="29"/>
  <c r="J38" i="29"/>
  <c r="I38" i="29"/>
  <c r="K38" i="29"/>
  <c r="J46" i="29"/>
  <c r="I46" i="29"/>
  <c r="K46" i="29"/>
  <c r="J55" i="29"/>
  <c r="I55" i="29"/>
  <c r="K55" i="29"/>
  <c r="J64" i="29"/>
  <c r="I64" i="29"/>
  <c r="K64" i="29"/>
  <c r="J72" i="29"/>
  <c r="I72" i="29"/>
  <c r="K72" i="29"/>
  <c r="J81" i="29"/>
  <c r="I81" i="29"/>
  <c r="K81" i="29"/>
  <c r="J89" i="29"/>
  <c r="I89" i="29"/>
  <c r="K89" i="29"/>
  <c r="J98" i="29"/>
  <c r="I98" i="29"/>
  <c r="K98" i="29"/>
  <c r="J107" i="29"/>
  <c r="I107" i="29"/>
  <c r="K107" i="29"/>
  <c r="J115" i="29"/>
  <c r="I115" i="29"/>
  <c r="K115" i="29"/>
  <c r="J124" i="29"/>
  <c r="I124" i="29"/>
  <c r="K124" i="29"/>
  <c r="H132" i="29"/>
  <c r="M102" i="30"/>
  <c r="L102" i="30"/>
  <c r="K102" i="30"/>
  <c r="J102" i="30"/>
  <c r="I102" i="30"/>
  <c r="J136" i="29"/>
  <c r="K136" i="29"/>
  <c r="I136" i="29"/>
  <c r="M64" i="30"/>
  <c r="L64" i="30"/>
  <c r="K64" i="30"/>
  <c r="J64" i="30"/>
  <c r="I64" i="30"/>
  <c r="M25" i="30"/>
  <c r="L25" i="30"/>
  <c r="K25" i="30"/>
  <c r="J25" i="30"/>
  <c r="I25" i="30"/>
  <c r="J130" i="28"/>
  <c r="I130" i="28"/>
  <c r="K130" i="28"/>
  <c r="J139" i="28"/>
  <c r="I139" i="28"/>
  <c r="K139" i="28"/>
  <c r="J148" i="28"/>
  <c r="I148" i="28"/>
  <c r="K148" i="28"/>
  <c r="J156" i="28"/>
  <c r="I156" i="28"/>
  <c r="K156" i="28"/>
  <c r="J25" i="29"/>
  <c r="I25" i="29"/>
  <c r="K25" i="29"/>
  <c r="J33" i="29"/>
  <c r="I33" i="29"/>
  <c r="K33" i="29"/>
  <c r="J42" i="29"/>
  <c r="I42" i="29"/>
  <c r="K42" i="29"/>
  <c r="J51" i="29"/>
  <c r="I51" i="29"/>
  <c r="K51" i="29"/>
  <c r="J59" i="29"/>
  <c r="I59" i="29"/>
  <c r="K59" i="29"/>
  <c r="J68" i="29"/>
  <c r="I68" i="29"/>
  <c r="K68" i="29"/>
  <c r="H76" i="29"/>
  <c r="J85" i="29"/>
  <c r="I85" i="29"/>
  <c r="K85" i="29"/>
  <c r="J94" i="29"/>
  <c r="I94" i="29"/>
  <c r="K94" i="29"/>
  <c r="J102" i="29"/>
  <c r="I102" i="29"/>
  <c r="K102" i="29"/>
  <c r="J111" i="29"/>
  <c r="I111" i="29"/>
  <c r="K111" i="29"/>
  <c r="J120" i="29"/>
  <c r="I120" i="29"/>
  <c r="K120" i="29"/>
  <c r="J128" i="29"/>
  <c r="I128" i="29"/>
  <c r="K128" i="29"/>
  <c r="J137" i="29"/>
  <c r="I137" i="29"/>
  <c r="K137" i="29"/>
  <c r="L50" i="30"/>
  <c r="K50" i="30"/>
  <c r="J50" i="30"/>
  <c r="I50" i="30"/>
  <c r="M50" i="30"/>
  <c r="L88" i="30"/>
  <c r="K88" i="30"/>
  <c r="J88" i="30"/>
  <c r="I88" i="30"/>
  <c r="M88" i="30"/>
  <c r="M111" i="30"/>
  <c r="J111" i="30"/>
  <c r="L111" i="30"/>
  <c r="K111" i="30"/>
  <c r="I111" i="30"/>
  <c r="M18" i="30"/>
  <c r="L18" i="30"/>
  <c r="K18" i="30"/>
  <c r="I18" i="30"/>
  <c r="L43" i="30"/>
  <c r="K43" i="30"/>
  <c r="J43" i="30"/>
  <c r="I43" i="30"/>
  <c r="M43" i="30"/>
  <c r="H90" i="30"/>
  <c r="L82" i="30"/>
  <c r="K82" i="30"/>
  <c r="J82" i="30"/>
  <c r="I82" i="30"/>
  <c r="M82" i="30"/>
  <c r="J159" i="30"/>
  <c r="M159" i="30"/>
  <c r="L159" i="30"/>
  <c r="K159" i="30"/>
  <c r="I159" i="30"/>
  <c r="J23" i="29"/>
  <c r="I23" i="29"/>
  <c r="K23" i="29"/>
  <c r="J27" i="29"/>
  <c r="I27" i="29"/>
  <c r="K27" i="29"/>
  <c r="J31" i="29"/>
  <c r="I31" i="29"/>
  <c r="K31" i="29"/>
  <c r="J36" i="29"/>
  <c r="I36" i="29"/>
  <c r="K36" i="29"/>
  <c r="J40" i="29"/>
  <c r="I40" i="29"/>
  <c r="K40" i="29"/>
  <c r="H48" i="29"/>
  <c r="J44" i="29"/>
  <c r="I44" i="29"/>
  <c r="K44" i="29"/>
  <c r="J53" i="29"/>
  <c r="I53" i="29"/>
  <c r="K53" i="29"/>
  <c r="J57" i="29"/>
  <c r="I57" i="29"/>
  <c r="K57" i="29"/>
  <c r="J61" i="29"/>
  <c r="I61" i="29"/>
  <c r="K61" i="29"/>
  <c r="J66" i="29"/>
  <c r="I66" i="29"/>
  <c r="K66" i="29"/>
  <c r="J70" i="29"/>
  <c r="I70" i="29"/>
  <c r="K70" i="29"/>
  <c r="J74" i="29"/>
  <c r="I74" i="29"/>
  <c r="K74" i="29"/>
  <c r="J79" i="29"/>
  <c r="I79" i="29"/>
  <c r="K79" i="29"/>
  <c r="J83" i="29"/>
  <c r="I83" i="29"/>
  <c r="K83" i="29"/>
  <c r="J87" i="29"/>
  <c r="I87" i="29"/>
  <c r="K87" i="29"/>
  <c r="J92" i="29"/>
  <c r="I92" i="29"/>
  <c r="K92" i="29"/>
  <c r="J96" i="29"/>
  <c r="I96" i="29"/>
  <c r="K96" i="29"/>
  <c r="H104" i="29"/>
  <c r="J100" i="29"/>
  <c r="I100" i="29"/>
  <c r="K100" i="29"/>
  <c r="J109" i="29"/>
  <c r="I109" i="29"/>
  <c r="K109" i="29"/>
  <c r="J113" i="29"/>
  <c r="I113" i="29"/>
  <c r="K113" i="29"/>
  <c r="J117" i="29"/>
  <c r="I117" i="29"/>
  <c r="K117" i="29"/>
  <c r="J122" i="29"/>
  <c r="I122" i="29"/>
  <c r="K122" i="29"/>
  <c r="J126" i="29"/>
  <c r="I126" i="29"/>
  <c r="K126" i="29"/>
  <c r="J130" i="29"/>
  <c r="I130" i="29"/>
  <c r="K130" i="29"/>
  <c r="J135" i="29"/>
  <c r="I135" i="29"/>
  <c r="K135" i="29"/>
  <c r="M44" i="30"/>
  <c r="L44" i="30"/>
  <c r="K44" i="30"/>
  <c r="J44" i="30"/>
  <c r="I44" i="30"/>
  <c r="M83" i="30"/>
  <c r="L83" i="30"/>
  <c r="K83" i="30"/>
  <c r="J83" i="30"/>
  <c r="I83" i="30"/>
  <c r="L129" i="30"/>
  <c r="I129" i="30"/>
  <c r="M129" i="30"/>
  <c r="K129" i="30"/>
  <c r="J129" i="30"/>
  <c r="L30" i="30"/>
  <c r="K30" i="30"/>
  <c r="J30" i="30"/>
  <c r="I30" i="30"/>
  <c r="M30" i="30"/>
  <c r="L69" i="30"/>
  <c r="K69" i="30"/>
  <c r="J69" i="30"/>
  <c r="I69" i="30"/>
  <c r="M69" i="30"/>
  <c r="J140" i="30"/>
  <c r="M140" i="30"/>
  <c r="L140" i="30"/>
  <c r="K140" i="30"/>
  <c r="I140" i="30"/>
  <c r="L24" i="30"/>
  <c r="K24" i="30"/>
  <c r="J24" i="30"/>
  <c r="I24" i="30"/>
  <c r="M24" i="30"/>
  <c r="L101" i="30"/>
  <c r="K101" i="30"/>
  <c r="J101" i="30"/>
  <c r="I101" i="30"/>
  <c r="M101" i="30"/>
  <c r="M130" i="30"/>
  <c r="J130" i="30"/>
  <c r="L130" i="30"/>
  <c r="K130" i="30"/>
  <c r="I130" i="30"/>
  <c r="L12" i="30"/>
  <c r="H20" i="30"/>
  <c r="K12" i="30"/>
  <c r="J12" i="30"/>
  <c r="I12" i="30"/>
  <c r="M12" i="30"/>
  <c r="M13" i="30"/>
  <c r="L13" i="30"/>
  <c r="K13" i="30"/>
  <c r="J13" i="30"/>
  <c r="I13" i="30"/>
  <c r="M38" i="30"/>
  <c r="L38" i="30"/>
  <c r="K38" i="30"/>
  <c r="J38" i="30"/>
  <c r="I38" i="30"/>
  <c r="H97" i="35"/>
  <c r="G109" i="35"/>
  <c r="Q35" i="38"/>
  <c r="P35" i="38"/>
  <c r="J75" i="35"/>
  <c r="I87" i="35"/>
  <c r="W32" i="37"/>
  <c r="V32" i="37"/>
  <c r="I45" i="38"/>
  <c r="J45" i="38"/>
  <c r="H75" i="35"/>
  <c r="G87" i="35"/>
  <c r="I36" i="37"/>
  <c r="H36" i="37"/>
  <c r="Q27" i="38"/>
  <c r="P27" i="38"/>
  <c r="I30" i="37"/>
  <c r="H30" i="37"/>
  <c r="Q11" i="38"/>
  <c r="P11" i="38"/>
  <c r="Q17" i="38"/>
  <c r="P17" i="38"/>
  <c r="AU16" i="37"/>
  <c r="AT16" i="37"/>
  <c r="AR16" i="37"/>
  <c r="AV16" i="37"/>
  <c r="AS16" i="37"/>
  <c r="J15" i="33"/>
  <c r="J16" i="33"/>
  <c r="J17" i="33"/>
  <c r="J31" i="33"/>
  <c r="J32" i="33"/>
  <c r="N18" i="35"/>
  <c r="N21" i="35"/>
  <c r="J39" i="35"/>
  <c r="N53" i="35"/>
  <c r="J55" i="35"/>
  <c r="N62" i="35"/>
  <c r="I20" i="38"/>
  <c r="J20" i="38"/>
  <c r="F277" i="32"/>
  <c r="L277" i="32"/>
  <c r="F278" i="32"/>
  <c r="L278" i="32"/>
  <c r="F279" i="32"/>
  <c r="L279" i="32"/>
  <c r="F280" i="32"/>
  <c r="L280" i="32"/>
  <c r="F281" i="32"/>
  <c r="L281" i="32"/>
  <c r="F282" i="32"/>
  <c r="L282" i="32"/>
  <c r="F283" i="32"/>
  <c r="L283" i="32"/>
  <c r="F284" i="32"/>
  <c r="L284" i="32"/>
  <c r="F285" i="32"/>
  <c r="L285" i="32"/>
  <c r="L18" i="33"/>
  <c r="F19" i="33"/>
  <c r="L19" i="33"/>
  <c r="F20" i="33"/>
  <c r="L20" i="33"/>
  <c r="F21" i="33"/>
  <c r="L21" i="33"/>
  <c r="AS14" i="37"/>
  <c r="AV14" i="37"/>
  <c r="AU14" i="37"/>
  <c r="AT14" i="37"/>
  <c r="AR14" i="37"/>
  <c r="W37" i="37"/>
  <c r="V37" i="37"/>
  <c r="AL33" i="37"/>
  <c r="AK33" i="37"/>
  <c r="J22" i="38"/>
  <c r="I22" i="38"/>
  <c r="J30" i="38"/>
  <c r="I30" i="38"/>
  <c r="I10" i="38"/>
  <c r="J10" i="38"/>
  <c r="J15" i="38"/>
  <c r="I15" i="38"/>
  <c r="J19" i="38"/>
  <c r="I19" i="38"/>
  <c r="I51" i="38"/>
  <c r="J51" i="38"/>
  <c r="J46" i="38"/>
  <c r="I46" i="38"/>
  <c r="P33" i="38"/>
  <c r="Q33" i="38"/>
  <c r="J9" i="38"/>
  <c r="I9" i="38"/>
  <c r="J27" i="38"/>
  <c r="I27" i="38"/>
  <c r="J35" i="38"/>
  <c r="I35" i="38"/>
  <c r="Q38" i="39"/>
  <c r="P38" i="39"/>
  <c r="I32" i="37"/>
  <c r="H32" i="37"/>
  <c r="I38" i="37"/>
  <c r="H38" i="37"/>
  <c r="I39" i="37"/>
  <c r="H39" i="37"/>
  <c r="M10" i="45"/>
  <c r="N10" i="45"/>
  <c r="L10" i="45"/>
  <c r="Q15" i="38"/>
  <c r="P15" i="38"/>
  <c r="I34" i="37"/>
  <c r="H34" i="37"/>
  <c r="I40" i="37"/>
  <c r="H40" i="37"/>
  <c r="J6" i="39"/>
  <c r="I6" i="39"/>
  <c r="Q42" i="39"/>
  <c r="P42" i="39"/>
  <c r="Q17" i="39"/>
  <c r="P17" i="39"/>
  <c r="I20" i="39"/>
  <c r="J20" i="39"/>
  <c r="Q40" i="39"/>
  <c r="P40" i="39"/>
  <c r="L8" i="42"/>
  <c r="N8" i="42"/>
  <c r="J11" i="44"/>
  <c r="H11" i="44"/>
  <c r="I11" i="44"/>
  <c r="Q10" i="39"/>
  <c r="P10" i="39"/>
  <c r="I14" i="39"/>
  <c r="J14" i="39"/>
  <c r="J15" i="39"/>
  <c r="I15" i="39"/>
  <c r="I19" i="39"/>
  <c r="J19" i="39"/>
  <c r="I22" i="39"/>
  <c r="J22" i="39"/>
  <c r="Q46" i="39"/>
  <c r="P46" i="39"/>
  <c r="L9" i="42"/>
  <c r="N9" i="42"/>
  <c r="L11" i="42"/>
  <c r="N11" i="42"/>
  <c r="M11" i="42"/>
  <c r="Q6" i="39"/>
  <c r="P6" i="39"/>
  <c r="Q8" i="39"/>
  <c r="P8" i="39"/>
  <c r="Q15" i="39"/>
  <c r="P15" i="39"/>
  <c r="Q34" i="39"/>
  <c r="P34" i="39"/>
  <c r="L6" i="42"/>
  <c r="N6" i="42"/>
  <c r="M6" i="42"/>
  <c r="L12" i="42"/>
  <c r="N12" i="42"/>
  <c r="M12" i="42"/>
  <c r="C129" i="41"/>
  <c r="L7" i="42"/>
  <c r="N7" i="42"/>
  <c r="M7" i="42"/>
  <c r="L10" i="42"/>
  <c r="N10" i="42"/>
  <c r="M10" i="42"/>
  <c r="L137" i="42"/>
  <c r="O137" i="42"/>
  <c r="N137" i="42"/>
  <c r="M137" i="42"/>
  <c r="K137" i="42"/>
  <c r="F8" i="45"/>
  <c r="I8" i="39"/>
  <c r="J8" i="39"/>
  <c r="I10" i="39"/>
  <c r="J10" i="39"/>
  <c r="I12" i="39"/>
  <c r="J12" i="39"/>
  <c r="I13" i="39"/>
  <c r="J13" i="39"/>
  <c r="P13" i="39"/>
  <c r="Q13" i="39"/>
  <c r="Q44" i="39"/>
  <c r="P44" i="39"/>
  <c r="E11" i="41"/>
  <c r="I134" i="42"/>
  <c r="H134" i="42"/>
  <c r="G134" i="42"/>
  <c r="R10" i="43"/>
  <c r="AA20" i="43"/>
  <c r="Q10" i="43"/>
  <c r="P10" i="43"/>
  <c r="S10" i="43"/>
  <c r="T10" i="43"/>
  <c r="R11" i="44"/>
  <c r="Q11" i="44"/>
  <c r="P11" i="44"/>
  <c r="T11" i="44"/>
  <c r="S11" i="44"/>
  <c r="I9" i="45"/>
  <c r="J9" i="45"/>
  <c r="H9" i="45"/>
  <c r="G7" i="41"/>
  <c r="I7" i="41"/>
  <c r="H7" i="41"/>
  <c r="G8" i="41"/>
  <c r="I8" i="41"/>
  <c r="H8" i="41"/>
  <c r="G9" i="41"/>
  <c r="I9" i="41"/>
  <c r="H9" i="41"/>
  <c r="F11" i="41"/>
  <c r="G10" i="41"/>
  <c r="I10" i="41"/>
  <c r="H10" i="41"/>
  <c r="I10" i="42"/>
  <c r="H10" i="42"/>
  <c r="J10" i="42"/>
  <c r="K138" i="42"/>
  <c r="N138" i="42"/>
  <c r="M138" i="42"/>
  <c r="L138" i="42"/>
  <c r="O138" i="42"/>
  <c r="F6" i="42"/>
  <c r="F7" i="42"/>
  <c r="F8" i="42"/>
  <c r="F9" i="42"/>
  <c r="F10" i="42"/>
  <c r="F11" i="42"/>
  <c r="F12" i="42"/>
  <c r="G136" i="42"/>
  <c r="I136" i="42"/>
  <c r="H136" i="42"/>
  <c r="I6" i="43"/>
  <c r="J6" i="43"/>
  <c r="H6" i="43"/>
  <c r="I7" i="43"/>
  <c r="J7" i="43"/>
  <c r="H7" i="43"/>
  <c r="I11" i="43"/>
  <c r="J11" i="43"/>
  <c r="H11" i="43"/>
  <c r="F14" i="45"/>
  <c r="F9" i="46"/>
  <c r="I125" i="41"/>
  <c r="H125" i="41"/>
  <c r="G125" i="41"/>
  <c r="R10" i="42"/>
  <c r="T10" i="42"/>
  <c r="S10" i="42"/>
  <c r="Q10" i="42"/>
  <c r="P10" i="42"/>
  <c r="AA20" i="42"/>
  <c r="H135" i="42"/>
  <c r="I135" i="42"/>
  <c r="G135" i="42"/>
  <c r="L12" i="43"/>
  <c r="N12" i="43"/>
  <c r="M12" i="43"/>
  <c r="M15" i="45"/>
  <c r="N15" i="45"/>
  <c r="L15" i="45"/>
  <c r="S7" i="41"/>
  <c r="P7" i="41"/>
  <c r="O7" i="41"/>
  <c r="T7" i="41"/>
  <c r="Q7" i="41"/>
  <c r="R7" i="41"/>
  <c r="S8" i="41"/>
  <c r="P8" i="41"/>
  <c r="O8" i="41"/>
  <c r="T8" i="41"/>
  <c r="Q8" i="41"/>
  <c r="R8" i="41"/>
  <c r="S9" i="41"/>
  <c r="P9" i="41"/>
  <c r="O9" i="41"/>
  <c r="N11" i="41"/>
  <c r="T9" i="41"/>
  <c r="Q9" i="41"/>
  <c r="R9" i="41"/>
  <c r="S10" i="41"/>
  <c r="P10" i="41"/>
  <c r="O10" i="41"/>
  <c r="T10" i="41"/>
  <c r="Q10" i="41"/>
  <c r="R10" i="41"/>
  <c r="I11" i="42"/>
  <c r="H11" i="42"/>
  <c r="J11" i="42"/>
  <c r="I12" i="42"/>
  <c r="H12" i="42"/>
  <c r="J12" i="42"/>
  <c r="H138" i="42"/>
  <c r="G138" i="42"/>
  <c r="I138" i="42"/>
  <c r="I12" i="44"/>
  <c r="J12" i="44"/>
  <c r="H12" i="44"/>
  <c r="F13" i="45"/>
  <c r="Q13" i="45"/>
  <c r="T13" i="45"/>
  <c r="S13" i="45"/>
  <c r="R13" i="45"/>
  <c r="P13" i="45"/>
  <c r="E16" i="45"/>
  <c r="F16" i="45" s="1"/>
  <c r="F6" i="45"/>
  <c r="F12" i="45"/>
  <c r="L142" i="45"/>
  <c r="O142" i="45"/>
  <c r="N142" i="45"/>
  <c r="M142" i="45"/>
  <c r="N6" i="46"/>
  <c r="M6" i="46"/>
  <c r="K16" i="46"/>
  <c r="L6" i="46"/>
  <c r="C11" i="41"/>
  <c r="N135" i="42"/>
  <c r="K135" i="42"/>
  <c r="O135" i="42"/>
  <c r="M135" i="42"/>
  <c r="L135" i="42"/>
  <c r="F11" i="43"/>
  <c r="L11" i="43"/>
  <c r="N11" i="43"/>
  <c r="M11" i="43"/>
  <c r="I12" i="43"/>
  <c r="H12" i="43"/>
  <c r="J12" i="43"/>
  <c r="O137" i="43"/>
  <c r="N137" i="43"/>
  <c r="M137" i="43"/>
  <c r="K137" i="43"/>
  <c r="L137" i="43"/>
  <c r="M6" i="45"/>
  <c r="K16" i="45"/>
  <c r="N6" i="45"/>
  <c r="L6" i="45"/>
  <c r="I11" i="45"/>
  <c r="J11" i="45"/>
  <c r="H11" i="45"/>
  <c r="M12" i="45"/>
  <c r="N12" i="45"/>
  <c r="L12" i="45"/>
  <c r="I136" i="45"/>
  <c r="G136" i="45"/>
  <c r="H136" i="45"/>
  <c r="K136" i="45" s="1"/>
  <c r="F146" i="45"/>
  <c r="F7" i="46"/>
  <c r="H6" i="41"/>
  <c r="G6" i="41"/>
  <c r="Q6" i="41"/>
  <c r="R6" i="41"/>
  <c r="O6" i="41"/>
  <c r="P6" i="41"/>
  <c r="M7" i="41"/>
  <c r="L7" i="41"/>
  <c r="K7" i="41"/>
  <c r="M8" i="41"/>
  <c r="L8" i="41"/>
  <c r="K8" i="41"/>
  <c r="D11" i="41"/>
  <c r="M9" i="41"/>
  <c r="J11" i="41"/>
  <c r="L9" i="41"/>
  <c r="K9" i="41"/>
  <c r="M10" i="41"/>
  <c r="L10" i="41"/>
  <c r="K10" i="41"/>
  <c r="R11" i="42"/>
  <c r="T11" i="42"/>
  <c r="S11" i="42"/>
  <c r="Q11" i="42"/>
  <c r="P11" i="42"/>
  <c r="R12" i="42"/>
  <c r="T12" i="42"/>
  <c r="S12" i="42"/>
  <c r="Q12" i="42"/>
  <c r="P12" i="42"/>
  <c r="M136" i="42"/>
  <c r="O136" i="42"/>
  <c r="N136" i="42"/>
  <c r="K136" i="42"/>
  <c r="L136" i="42"/>
  <c r="K135" i="43"/>
  <c r="O135" i="43"/>
  <c r="N135" i="43"/>
  <c r="M135" i="43"/>
  <c r="L135" i="43"/>
  <c r="H136" i="43"/>
  <c r="I136" i="43"/>
  <c r="G136" i="43"/>
  <c r="N138" i="43"/>
  <c r="M138" i="43"/>
  <c r="L138" i="43"/>
  <c r="O138" i="43"/>
  <c r="K138" i="43"/>
  <c r="J15" i="45"/>
  <c r="I15" i="45"/>
  <c r="H15" i="45"/>
  <c r="F10" i="45"/>
  <c r="O139" i="45"/>
  <c r="L139" i="45"/>
  <c r="M139" i="45"/>
  <c r="N139" i="45"/>
  <c r="L6" i="41"/>
  <c r="K6" i="41"/>
  <c r="I137" i="42"/>
  <c r="H137" i="42"/>
  <c r="G137" i="42"/>
  <c r="F12" i="43"/>
  <c r="I135" i="43"/>
  <c r="H135" i="43"/>
  <c r="G135" i="43"/>
  <c r="I137" i="43"/>
  <c r="G137" i="43"/>
  <c r="H137" i="43"/>
  <c r="N134" i="44"/>
  <c r="L134" i="44"/>
  <c r="O134" i="44"/>
  <c r="M134" i="44"/>
  <c r="K134" i="44"/>
  <c r="D16" i="45"/>
  <c r="I7" i="45"/>
  <c r="J7" i="45"/>
  <c r="H7" i="45"/>
  <c r="M8" i="45"/>
  <c r="N8" i="45"/>
  <c r="L8" i="45"/>
  <c r="I13" i="45"/>
  <c r="J13" i="45"/>
  <c r="H13" i="45"/>
  <c r="L6" i="47"/>
  <c r="K16" i="47"/>
  <c r="N6" i="47"/>
  <c r="M6" i="47"/>
  <c r="H138" i="43"/>
  <c r="G138" i="43"/>
  <c r="I138" i="43"/>
  <c r="K137" i="44"/>
  <c r="M137" i="44"/>
  <c r="L137" i="44"/>
  <c r="N137" i="44"/>
  <c r="O137" i="44"/>
  <c r="I6" i="45"/>
  <c r="J6" i="45"/>
  <c r="G16" i="45"/>
  <c r="H6" i="45"/>
  <c r="I8" i="45"/>
  <c r="J8" i="45"/>
  <c r="H8" i="45"/>
  <c r="P14" i="45"/>
  <c r="Q14" i="45"/>
  <c r="S14" i="45"/>
  <c r="R14" i="45"/>
  <c r="T14" i="45"/>
  <c r="P15" i="45"/>
  <c r="T15" i="45"/>
  <c r="R15" i="45"/>
  <c r="Q15" i="45"/>
  <c r="S15" i="45"/>
  <c r="F11" i="44"/>
  <c r="L11" i="44"/>
  <c r="N11" i="44"/>
  <c r="M11" i="44"/>
  <c r="F12" i="44"/>
  <c r="L12" i="44"/>
  <c r="M12" i="44"/>
  <c r="N12" i="44"/>
  <c r="L136" i="44"/>
  <c r="O136" i="44"/>
  <c r="K136" i="44"/>
  <c r="N136" i="44"/>
  <c r="M136" i="44"/>
  <c r="G138" i="44"/>
  <c r="I138" i="44"/>
  <c r="H138" i="44"/>
  <c r="F7" i="45"/>
  <c r="O136" i="45"/>
  <c r="J146" i="45"/>
  <c r="L136" i="45"/>
  <c r="M136" i="45"/>
  <c r="N136" i="45"/>
  <c r="H140" i="45"/>
  <c r="K140" i="45" s="1"/>
  <c r="I140" i="45"/>
  <c r="G140" i="45"/>
  <c r="N143" i="45"/>
  <c r="M143" i="45"/>
  <c r="O143" i="45"/>
  <c r="L143" i="45"/>
  <c r="H6" i="46"/>
  <c r="G16" i="46"/>
  <c r="J6" i="46"/>
  <c r="I6" i="46"/>
  <c r="F8" i="46"/>
  <c r="F10" i="46"/>
  <c r="P11" i="43"/>
  <c r="S11" i="43"/>
  <c r="R11" i="43"/>
  <c r="Q11" i="43"/>
  <c r="T11" i="43"/>
  <c r="S12" i="43"/>
  <c r="P12" i="43"/>
  <c r="T12" i="43"/>
  <c r="R12" i="43"/>
  <c r="Q12" i="43"/>
  <c r="N136" i="43"/>
  <c r="K136" i="43"/>
  <c r="O136" i="43"/>
  <c r="M136" i="43"/>
  <c r="L136" i="43"/>
  <c r="M135" i="44"/>
  <c r="N135" i="44"/>
  <c r="O135" i="44"/>
  <c r="L135" i="44"/>
  <c r="K135" i="44"/>
  <c r="I137" i="44"/>
  <c r="G137" i="44"/>
  <c r="H137" i="44"/>
  <c r="N137" i="45"/>
  <c r="M137" i="45"/>
  <c r="L137" i="45"/>
  <c r="O137" i="45"/>
  <c r="O145" i="45"/>
  <c r="L145" i="45"/>
  <c r="M145" i="45"/>
  <c r="N145" i="45"/>
  <c r="R12" i="44"/>
  <c r="Q12" i="44"/>
  <c r="P12" i="44"/>
  <c r="T12" i="44"/>
  <c r="S12" i="44"/>
  <c r="G135" i="44"/>
  <c r="I135" i="44"/>
  <c r="H135" i="44"/>
  <c r="F15" i="45"/>
  <c r="M144" i="45"/>
  <c r="L144" i="45"/>
  <c r="N144" i="45"/>
  <c r="O144" i="45"/>
  <c r="D146" i="45"/>
  <c r="T7" i="46"/>
  <c r="P7" i="46"/>
  <c r="Q7" i="46"/>
  <c r="S7" i="46"/>
  <c r="R7" i="46"/>
  <c r="T8" i="46"/>
  <c r="P8" i="46"/>
  <c r="Q8" i="46"/>
  <c r="S8" i="46"/>
  <c r="R8" i="46"/>
  <c r="T9" i="46"/>
  <c r="P9" i="46"/>
  <c r="Q9" i="46"/>
  <c r="S9" i="46"/>
  <c r="R9" i="46"/>
  <c r="T10" i="46"/>
  <c r="P10" i="46"/>
  <c r="Q10" i="46"/>
  <c r="S10" i="46"/>
  <c r="R10" i="46"/>
  <c r="T11" i="46"/>
  <c r="P11" i="46"/>
  <c r="Q11" i="46"/>
  <c r="S11" i="46"/>
  <c r="R11" i="46"/>
  <c r="T12" i="46"/>
  <c r="P12" i="46"/>
  <c r="Q12" i="46"/>
  <c r="S12" i="46"/>
  <c r="R12" i="46"/>
  <c r="T13" i="46"/>
  <c r="P13" i="46"/>
  <c r="Q13" i="46"/>
  <c r="S13" i="46"/>
  <c r="R13" i="46"/>
  <c r="T14" i="46"/>
  <c r="P14" i="46"/>
  <c r="Q14" i="46"/>
  <c r="S14" i="46"/>
  <c r="R14" i="46"/>
  <c r="T15" i="46"/>
  <c r="P15" i="46"/>
  <c r="Q15" i="46"/>
  <c r="S15" i="46"/>
  <c r="R15" i="46"/>
  <c r="G136" i="46"/>
  <c r="F146" i="46"/>
  <c r="I136" i="46"/>
  <c r="H136" i="46"/>
  <c r="K136" i="46" s="1"/>
  <c r="J7" i="47"/>
  <c r="H7" i="47"/>
  <c r="I7" i="47"/>
  <c r="R8" i="47"/>
  <c r="P8" i="47"/>
  <c r="Q8" i="47"/>
  <c r="T8" i="47"/>
  <c r="S8" i="47"/>
  <c r="I141" i="47"/>
  <c r="H141" i="47"/>
  <c r="G141" i="47"/>
  <c r="H136" i="44"/>
  <c r="I136" i="44"/>
  <c r="G136" i="44"/>
  <c r="K138" i="44"/>
  <c r="N138" i="44"/>
  <c r="M138" i="44"/>
  <c r="L138" i="44"/>
  <c r="O138" i="44"/>
  <c r="D16" i="46"/>
  <c r="F11" i="46"/>
  <c r="F12" i="46"/>
  <c r="F13" i="46"/>
  <c r="F14" i="46"/>
  <c r="F15" i="46"/>
  <c r="M142" i="46"/>
  <c r="O142" i="46"/>
  <c r="N142" i="46"/>
  <c r="L142" i="46"/>
  <c r="I144" i="46"/>
  <c r="H144" i="46"/>
  <c r="K144" i="46" s="1"/>
  <c r="G144" i="46"/>
  <c r="C16" i="47"/>
  <c r="I143" i="47"/>
  <c r="H143" i="47"/>
  <c r="K143" i="47" s="1"/>
  <c r="G143" i="47"/>
  <c r="D19" i="49"/>
  <c r="T6" i="46"/>
  <c r="Q6" i="46"/>
  <c r="S6" i="46"/>
  <c r="R6" i="46"/>
  <c r="O16" i="46"/>
  <c r="P6" i="46"/>
  <c r="G138" i="46"/>
  <c r="I138" i="46"/>
  <c r="H138" i="46"/>
  <c r="K138" i="46" s="1"/>
  <c r="F10" i="47"/>
  <c r="F12" i="47"/>
  <c r="F14" i="47"/>
  <c r="D19" i="50"/>
  <c r="N140" i="45"/>
  <c r="L140" i="45"/>
  <c r="O140" i="45"/>
  <c r="M140" i="45"/>
  <c r="F6" i="46"/>
  <c r="E16" i="46"/>
  <c r="F16" i="46" s="1"/>
  <c r="N7" i="46"/>
  <c r="L7" i="46"/>
  <c r="M7" i="46"/>
  <c r="N8" i="46"/>
  <c r="L8" i="46"/>
  <c r="M8" i="46"/>
  <c r="N9" i="46"/>
  <c r="L9" i="46"/>
  <c r="M9" i="46"/>
  <c r="N10" i="46"/>
  <c r="L10" i="46"/>
  <c r="M10" i="46"/>
  <c r="N11" i="46"/>
  <c r="L11" i="46"/>
  <c r="M11" i="46"/>
  <c r="N12" i="46"/>
  <c r="L12" i="46"/>
  <c r="M12" i="46"/>
  <c r="N13" i="46"/>
  <c r="L13" i="46"/>
  <c r="M13" i="46"/>
  <c r="N14" i="46"/>
  <c r="L14" i="46"/>
  <c r="M14" i="46"/>
  <c r="N15" i="46"/>
  <c r="L15" i="46"/>
  <c r="M15" i="46"/>
  <c r="D146" i="46"/>
  <c r="J6" i="47"/>
  <c r="H6" i="47"/>
  <c r="I6" i="47"/>
  <c r="G16" i="47"/>
  <c r="R7" i="47"/>
  <c r="P7" i="47"/>
  <c r="Q7" i="47"/>
  <c r="S7" i="47"/>
  <c r="T7" i="47"/>
  <c r="L8" i="47"/>
  <c r="N8" i="47"/>
  <c r="M8" i="47"/>
  <c r="J9" i="47"/>
  <c r="I9" i="47"/>
  <c r="H9" i="47"/>
  <c r="J10" i="47"/>
  <c r="I10" i="47"/>
  <c r="H10" i="47"/>
  <c r="J11" i="47"/>
  <c r="I11" i="47"/>
  <c r="H11" i="47"/>
  <c r="J12" i="47"/>
  <c r="I12" i="47"/>
  <c r="H12" i="47"/>
  <c r="J13" i="47"/>
  <c r="I13" i="47"/>
  <c r="H13" i="47"/>
  <c r="J14" i="47"/>
  <c r="I14" i="47"/>
  <c r="H14" i="47"/>
  <c r="J15" i="47"/>
  <c r="I15" i="47"/>
  <c r="H15" i="47"/>
  <c r="N139" i="47"/>
  <c r="M139" i="47"/>
  <c r="L139" i="47"/>
  <c r="O139" i="47"/>
  <c r="D10" i="49"/>
  <c r="D10" i="50"/>
  <c r="L137" i="46"/>
  <c r="N137" i="46"/>
  <c r="O137" i="46"/>
  <c r="M137" i="46"/>
  <c r="O144" i="46"/>
  <c r="N144" i="46"/>
  <c r="L144" i="46"/>
  <c r="M144" i="46"/>
  <c r="L9" i="47"/>
  <c r="M9" i="47"/>
  <c r="N9" i="47"/>
  <c r="L11" i="47"/>
  <c r="N11" i="47"/>
  <c r="M11" i="47"/>
  <c r="L13" i="47"/>
  <c r="N13" i="47"/>
  <c r="M13" i="47"/>
  <c r="L15" i="47"/>
  <c r="M15" i="47"/>
  <c r="N15" i="47"/>
  <c r="D16" i="48"/>
  <c r="D13" i="49"/>
  <c r="M138" i="45"/>
  <c r="O138" i="45"/>
  <c r="N138" i="45"/>
  <c r="L138" i="45"/>
  <c r="C16" i="46"/>
  <c r="H7" i="46"/>
  <c r="J7" i="46"/>
  <c r="I7" i="46"/>
  <c r="H8" i="46"/>
  <c r="J8" i="46"/>
  <c r="I8" i="46"/>
  <c r="H9" i="46"/>
  <c r="J9" i="46"/>
  <c r="I9" i="46"/>
  <c r="H10" i="46"/>
  <c r="J10" i="46"/>
  <c r="I10" i="46"/>
  <c r="H11" i="46"/>
  <c r="J11" i="46"/>
  <c r="I11" i="46"/>
  <c r="H12" i="46"/>
  <c r="J12" i="46"/>
  <c r="I12" i="46"/>
  <c r="H13" i="46"/>
  <c r="J13" i="46"/>
  <c r="I13" i="46"/>
  <c r="H14" i="46"/>
  <c r="J14" i="46"/>
  <c r="I14" i="46"/>
  <c r="H15" i="46"/>
  <c r="J15" i="46"/>
  <c r="I15" i="46"/>
  <c r="M136" i="46"/>
  <c r="O136" i="46"/>
  <c r="J146" i="46"/>
  <c r="N136" i="46"/>
  <c r="L136" i="46"/>
  <c r="M138" i="46"/>
  <c r="O138" i="46"/>
  <c r="N138" i="46"/>
  <c r="L138" i="46"/>
  <c r="L141" i="46"/>
  <c r="N141" i="46"/>
  <c r="O141" i="46"/>
  <c r="M141" i="46"/>
  <c r="R6" i="47"/>
  <c r="P6" i="47"/>
  <c r="O16" i="47"/>
  <c r="Q6" i="47"/>
  <c r="T6" i="47"/>
  <c r="S6" i="47"/>
  <c r="L7" i="47"/>
  <c r="N7" i="47"/>
  <c r="M7" i="47"/>
  <c r="J8" i="47"/>
  <c r="H8" i="47"/>
  <c r="I8" i="47"/>
  <c r="F146" i="47"/>
  <c r="I136" i="47"/>
  <c r="H136" i="47"/>
  <c r="K136" i="47" s="1"/>
  <c r="G136" i="47"/>
  <c r="O144" i="47"/>
  <c r="N144" i="47"/>
  <c r="M144" i="47"/>
  <c r="L144" i="47"/>
  <c r="N143" i="46"/>
  <c r="L143" i="46"/>
  <c r="O143" i="46"/>
  <c r="M143" i="46"/>
  <c r="O138" i="47"/>
  <c r="N138" i="47"/>
  <c r="M138" i="47"/>
  <c r="L138" i="47"/>
  <c r="D13" i="48"/>
  <c r="D16" i="50"/>
  <c r="I137" i="47"/>
  <c r="H137" i="47"/>
  <c r="G137" i="47"/>
  <c r="N145" i="47"/>
  <c r="M145" i="47"/>
  <c r="L145" i="47"/>
  <c r="O145" i="47"/>
  <c r="D16" i="49"/>
  <c r="L139" i="46"/>
  <c r="O139" i="46"/>
  <c r="M139" i="46"/>
  <c r="N139" i="46"/>
  <c r="M140" i="46"/>
  <c r="L140" i="46"/>
  <c r="N140" i="46"/>
  <c r="O140" i="46"/>
  <c r="N145" i="46"/>
  <c r="L145" i="46"/>
  <c r="M145" i="46"/>
  <c r="O145" i="46"/>
  <c r="F6" i="47"/>
  <c r="E16" i="47"/>
  <c r="F16" i="47" s="1"/>
  <c r="F7" i="47"/>
  <c r="F8" i="47"/>
  <c r="F9" i="47"/>
  <c r="L10" i="47"/>
  <c r="N10" i="47"/>
  <c r="M10" i="47"/>
  <c r="F11" i="47"/>
  <c r="L12" i="47"/>
  <c r="N12" i="47"/>
  <c r="M12" i="47"/>
  <c r="F13" i="47"/>
  <c r="L14" i="47"/>
  <c r="N14" i="47"/>
  <c r="M14" i="47"/>
  <c r="F15" i="47"/>
  <c r="O143" i="47"/>
  <c r="N143" i="47"/>
  <c r="M143" i="47"/>
  <c r="L143" i="47"/>
  <c r="I142" i="47"/>
  <c r="H142" i="47"/>
  <c r="K142" i="47" s="1"/>
  <c r="G142" i="47"/>
  <c r="D10" i="48"/>
  <c r="D19" i="48"/>
  <c r="D13" i="50"/>
  <c r="R9" i="47"/>
  <c r="P9" i="47"/>
  <c r="Q9" i="47"/>
  <c r="T9" i="47"/>
  <c r="S9" i="47"/>
  <c r="R10" i="47"/>
  <c r="P10" i="47"/>
  <c r="S10" i="47"/>
  <c r="T10" i="47"/>
  <c r="Q10" i="47"/>
  <c r="R11" i="47"/>
  <c r="P11" i="47"/>
  <c r="Q11" i="47"/>
  <c r="T11" i="47"/>
  <c r="S11" i="47"/>
  <c r="R12" i="47"/>
  <c r="P12" i="47"/>
  <c r="S12" i="47"/>
  <c r="T12" i="47"/>
  <c r="Q12" i="47"/>
  <c r="R13" i="47"/>
  <c r="P13" i="47"/>
  <c r="Q13" i="47"/>
  <c r="T13" i="47"/>
  <c r="S13" i="47"/>
  <c r="R14" i="47"/>
  <c r="P14" i="47"/>
  <c r="S14" i="47"/>
  <c r="T14" i="47"/>
  <c r="Q14" i="47"/>
  <c r="R15" i="47"/>
  <c r="P15" i="47"/>
  <c r="Q15" i="47"/>
  <c r="T15" i="47"/>
  <c r="S15" i="47"/>
  <c r="D16" i="47"/>
  <c r="D8" i="48"/>
  <c r="D11" i="48"/>
  <c r="D14" i="48"/>
  <c r="D17" i="48"/>
  <c r="D20" i="48"/>
  <c r="D8" i="49"/>
  <c r="D11" i="49"/>
  <c r="D14" i="49"/>
  <c r="D17" i="49"/>
  <c r="D20" i="49"/>
  <c r="D8" i="50"/>
  <c r="D11" i="50"/>
  <c r="D14" i="50"/>
  <c r="D17" i="50"/>
  <c r="D20" i="50"/>
  <c r="D146" i="47"/>
  <c r="O136" i="47"/>
  <c r="J146" i="47"/>
  <c r="N136" i="47"/>
  <c r="L136" i="47"/>
  <c r="M136" i="47"/>
  <c r="G140" i="47"/>
  <c r="H140" i="47"/>
  <c r="I140" i="47"/>
  <c r="O142" i="47"/>
  <c r="N142" i="47"/>
  <c r="M142" i="47"/>
  <c r="L142" i="47"/>
  <c r="O137" i="47"/>
  <c r="N137" i="47"/>
  <c r="M137" i="47"/>
  <c r="L137" i="47"/>
  <c r="D9" i="48"/>
  <c r="D12" i="48"/>
  <c r="D15" i="48"/>
  <c r="D18" i="48"/>
  <c r="D21" i="48"/>
  <c r="D9" i="49"/>
  <c r="D12" i="49"/>
  <c r="D15" i="49"/>
  <c r="D18" i="49"/>
  <c r="D21" i="49"/>
  <c r="D9" i="50"/>
  <c r="D12" i="50"/>
  <c r="D15" i="50"/>
  <c r="D18" i="50"/>
  <c r="D21" i="50"/>
  <c r="L56" i="2"/>
  <c r="K56" i="2"/>
  <c r="J56" i="2"/>
  <c r="K6" i="2"/>
  <c r="F17" i="2"/>
  <c r="K79" i="3"/>
  <c r="L6" i="5"/>
  <c r="I7" i="8"/>
  <c r="K117" i="8"/>
  <c r="L118" i="8" s="1"/>
  <c r="N119" i="8"/>
  <c r="N120" i="8"/>
  <c r="N121" i="8"/>
  <c r="N122" i="8"/>
  <c r="N123" i="8"/>
  <c r="N124" i="8"/>
  <c r="N125" i="8"/>
  <c r="N126" i="8"/>
  <c r="N127" i="8"/>
  <c r="N128" i="8"/>
  <c r="N129" i="8"/>
  <c r="N13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K183" i="8"/>
  <c r="L184" i="8" s="1"/>
  <c r="N185" i="8"/>
  <c r="N186" i="8"/>
  <c r="N187" i="8"/>
  <c r="N188" i="8"/>
  <c r="N189" i="8"/>
  <c r="N190" i="8"/>
  <c r="N191" i="8"/>
  <c r="N192" i="8"/>
  <c r="N193" i="8"/>
  <c r="N194" i="8"/>
  <c r="N195" i="8"/>
  <c r="N19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K249" i="8"/>
  <c r="L250" i="8" s="1"/>
  <c r="N251" i="8"/>
  <c r="N252" i="8"/>
  <c r="N253" i="8"/>
  <c r="N254" i="8"/>
  <c r="N255" i="8"/>
  <c r="N256" i="8"/>
  <c r="N257" i="8"/>
  <c r="N260" i="8"/>
  <c r="L261" i="8"/>
  <c r="K271" i="8"/>
  <c r="L272" i="8" s="1"/>
  <c r="N273" i="8"/>
  <c r="N276" i="8"/>
  <c r="N279" i="8"/>
  <c r="N282" i="8"/>
  <c r="G51" i="10"/>
  <c r="J63" i="10"/>
  <c r="J60" i="10"/>
  <c r="J57" i="10"/>
  <c r="J54" i="10"/>
  <c r="J65" i="10"/>
  <c r="J62" i="10"/>
  <c r="J59" i="10"/>
  <c r="J56" i="10"/>
  <c r="J53" i="10"/>
  <c r="J52" i="10"/>
  <c r="J64" i="10"/>
  <c r="J61" i="10"/>
  <c r="J58" i="10"/>
  <c r="J55" i="10"/>
  <c r="J5" i="12"/>
  <c r="K5" i="12"/>
  <c r="I5" i="12"/>
  <c r="L5" i="12"/>
  <c r="Q21" i="15"/>
  <c r="L6" i="2"/>
  <c r="G17" i="2"/>
  <c r="E18" i="2"/>
  <c r="L79" i="3"/>
  <c r="M6" i="5"/>
  <c r="S6" i="5"/>
  <c r="I6" i="6"/>
  <c r="L8" i="8"/>
  <c r="K29" i="8"/>
  <c r="L30" i="8" s="1"/>
  <c r="M117" i="8"/>
  <c r="N118" i="8" s="1"/>
  <c r="M183" i="8"/>
  <c r="N184" i="8" s="1"/>
  <c r="M249" i="8"/>
  <c r="N250" i="8" s="1"/>
  <c r="L259" i="8"/>
  <c r="L274" i="8"/>
  <c r="L277" i="8"/>
  <c r="L280" i="8"/>
  <c r="L283" i="8"/>
  <c r="E90" i="13"/>
  <c r="Q21" i="16"/>
  <c r="Q9" i="16"/>
  <c r="T6" i="5"/>
  <c r="J6" i="6"/>
  <c r="N8" i="8"/>
  <c r="M29" i="8"/>
  <c r="N30" i="8" s="1"/>
  <c r="K51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K139" i="8"/>
  <c r="L140" i="8" s="1"/>
  <c r="N141" i="8"/>
  <c r="N142" i="8"/>
  <c r="N143" i="8"/>
  <c r="N144" i="8"/>
  <c r="N145" i="8"/>
  <c r="N146" i="8"/>
  <c r="N147" i="8"/>
  <c r="N148" i="8"/>
  <c r="N149" i="8"/>
  <c r="N150" i="8"/>
  <c r="N151" i="8"/>
  <c r="N15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K205" i="8"/>
  <c r="L206" i="8" s="1"/>
  <c r="N207" i="8"/>
  <c r="N208" i="8"/>
  <c r="N209" i="8"/>
  <c r="N210" i="8"/>
  <c r="N211" i="8"/>
  <c r="N212" i="8"/>
  <c r="N213" i="8"/>
  <c r="N214" i="8"/>
  <c r="N215" i="8"/>
  <c r="N216" i="8"/>
  <c r="N217" i="8"/>
  <c r="N21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N261" i="8"/>
  <c r="L262" i="8"/>
  <c r="N274" i="8"/>
  <c r="N277" i="8"/>
  <c r="N280" i="8"/>
  <c r="N283" i="8"/>
  <c r="G133" i="15"/>
  <c r="G49" i="15"/>
  <c r="G21" i="15"/>
  <c r="G147" i="15"/>
  <c r="G63" i="15"/>
  <c r="G91" i="15"/>
  <c r="G105" i="15"/>
  <c r="G35" i="15"/>
  <c r="G77" i="15"/>
  <c r="G161" i="15"/>
  <c r="K7" i="15"/>
  <c r="F134" i="18"/>
  <c r="F104" i="18"/>
  <c r="F50" i="18"/>
  <c r="F148" i="18"/>
  <c r="F118" i="18"/>
  <c r="F64" i="18"/>
  <c r="F132" i="18"/>
  <c r="F78" i="18"/>
  <c r="F146" i="18"/>
  <c r="F92" i="18"/>
  <c r="F62" i="18"/>
  <c r="F48" i="18"/>
  <c r="F8" i="18"/>
  <c r="F106" i="18"/>
  <c r="F76" i="18"/>
  <c r="F22" i="18"/>
  <c r="F160" i="18"/>
  <c r="F36" i="18"/>
  <c r="F20" i="18"/>
  <c r="F120" i="18"/>
  <c r="F34" i="18"/>
  <c r="F90" i="18"/>
  <c r="G18" i="2"/>
  <c r="K31" i="2"/>
  <c r="K6" i="3"/>
  <c r="J152" i="3"/>
  <c r="I6" i="5"/>
  <c r="U6" i="5"/>
  <c r="K6" i="6"/>
  <c r="Q6" i="6"/>
  <c r="M51" i="8"/>
  <c r="K73" i="8"/>
  <c r="M139" i="8"/>
  <c r="N140" i="8" s="1"/>
  <c r="M205" i="8"/>
  <c r="N206" i="8" s="1"/>
  <c r="L258" i="8"/>
  <c r="N259" i="8"/>
  <c r="L275" i="8"/>
  <c r="L278" i="8"/>
  <c r="L281" i="8"/>
  <c r="L284" i="8"/>
  <c r="L285" i="8"/>
  <c r="N17" i="10"/>
  <c r="N16" i="10"/>
  <c r="N15" i="10"/>
  <c r="N14" i="10"/>
  <c r="N13" i="10"/>
  <c r="N12" i="10"/>
  <c r="N11" i="10"/>
  <c r="N10" i="10"/>
  <c r="N9" i="10"/>
  <c r="K7" i="10"/>
  <c r="N75" i="10"/>
  <c r="N53" i="10"/>
  <c r="N107" i="10"/>
  <c r="N104" i="10"/>
  <c r="N101" i="10"/>
  <c r="N98" i="10"/>
  <c r="N40" i="10"/>
  <c r="N37" i="10"/>
  <c r="N33" i="10"/>
  <c r="N106" i="10"/>
  <c r="N103" i="10"/>
  <c r="N100" i="10"/>
  <c r="N97" i="10"/>
  <c r="N42" i="10"/>
  <c r="N39" i="10"/>
  <c r="N36" i="10"/>
  <c r="N34" i="10"/>
  <c r="N31" i="10"/>
  <c r="K29" i="10"/>
  <c r="N108" i="10"/>
  <c r="N105" i="10"/>
  <c r="N102" i="10"/>
  <c r="N99" i="10"/>
  <c r="N41" i="10"/>
  <c r="N38" i="10"/>
  <c r="N35" i="10"/>
  <c r="N32" i="10"/>
  <c r="K95" i="10"/>
  <c r="N96" i="10"/>
  <c r="G119" i="15"/>
  <c r="H18" i="2"/>
  <c r="L31" i="2"/>
  <c r="L6" i="3"/>
  <c r="K152" i="3"/>
  <c r="R6" i="6"/>
  <c r="M73" i="8"/>
  <c r="K95" i="8"/>
  <c r="L96" i="8" s="1"/>
  <c r="N97" i="8"/>
  <c r="N98" i="8"/>
  <c r="N99" i="8"/>
  <c r="N100" i="8"/>
  <c r="N101" i="8"/>
  <c r="N102" i="8"/>
  <c r="N103" i="8"/>
  <c r="N104" i="8"/>
  <c r="N105" i="8"/>
  <c r="N106" i="8"/>
  <c r="N107" i="8"/>
  <c r="N10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K161" i="8"/>
  <c r="L162" i="8" s="1"/>
  <c r="N163" i="8"/>
  <c r="N164" i="8"/>
  <c r="N165" i="8"/>
  <c r="N166" i="8"/>
  <c r="N167" i="8"/>
  <c r="N168" i="8"/>
  <c r="N169" i="8"/>
  <c r="N170" i="8"/>
  <c r="N171" i="8"/>
  <c r="N172" i="8"/>
  <c r="N173" i="8"/>
  <c r="N17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K227" i="8"/>
  <c r="L228" i="8" s="1"/>
  <c r="N229" i="8"/>
  <c r="N230" i="8"/>
  <c r="N231" i="8"/>
  <c r="N232" i="8"/>
  <c r="N233" i="8"/>
  <c r="N234" i="8"/>
  <c r="N235" i="8"/>
  <c r="N236" i="8"/>
  <c r="N237" i="8"/>
  <c r="N238" i="8"/>
  <c r="N239" i="8"/>
  <c r="N240" i="8"/>
  <c r="L251" i="8"/>
  <c r="L252" i="8"/>
  <c r="L253" i="8"/>
  <c r="L254" i="8"/>
  <c r="L255" i="8"/>
  <c r="L256" i="8"/>
  <c r="L257" i="8"/>
  <c r="L260" i="8"/>
  <c r="N262" i="8"/>
  <c r="N275" i="8"/>
  <c r="N278" i="8"/>
  <c r="N281" i="8"/>
  <c r="N284" i="8"/>
  <c r="E20" i="13"/>
  <c r="E160" i="13"/>
  <c r="E132" i="13"/>
  <c r="E104" i="13"/>
  <c r="E76" i="13"/>
  <c r="E48" i="13"/>
  <c r="E118" i="13"/>
  <c r="E62" i="13"/>
  <c r="E34" i="13"/>
  <c r="E146" i="13"/>
  <c r="O21" i="17"/>
  <c r="O9" i="17"/>
  <c r="E56" i="12"/>
  <c r="E53" i="12"/>
  <c r="V5" i="12"/>
  <c r="S5" i="12"/>
  <c r="E54" i="12"/>
  <c r="S20" i="13"/>
  <c r="D91" i="15"/>
  <c r="L7" i="15"/>
  <c r="D105" i="15"/>
  <c r="D133" i="15"/>
  <c r="D49" i="15"/>
  <c r="D21" i="15"/>
  <c r="D147" i="15"/>
  <c r="D63" i="15"/>
  <c r="K7" i="16"/>
  <c r="V7" i="16"/>
  <c r="U7" i="16"/>
  <c r="E23" i="16"/>
  <c r="E49" i="16"/>
  <c r="E51" i="16"/>
  <c r="E77" i="16"/>
  <c r="E79" i="16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L7" i="19"/>
  <c r="M21" i="19"/>
  <c r="M9" i="19"/>
  <c r="F54" i="12"/>
  <c r="D48" i="13"/>
  <c r="G62" i="13"/>
  <c r="D104" i="13"/>
  <c r="G118" i="13"/>
  <c r="D160" i="13"/>
  <c r="C135" i="14"/>
  <c r="C93" i="14"/>
  <c r="C51" i="14"/>
  <c r="C23" i="14"/>
  <c r="E105" i="15"/>
  <c r="E119" i="15"/>
  <c r="E35" i="15"/>
  <c r="E147" i="15"/>
  <c r="E63" i="15"/>
  <c r="E161" i="15"/>
  <c r="E77" i="15"/>
  <c r="X7" i="15"/>
  <c r="W7" i="15"/>
  <c r="D161" i="15"/>
  <c r="W7" i="16"/>
  <c r="G161" i="17"/>
  <c r="G135" i="17"/>
  <c r="G133" i="17"/>
  <c r="G107" i="17"/>
  <c r="G105" i="17"/>
  <c r="G79" i="17"/>
  <c r="G77" i="17"/>
  <c r="G51" i="17"/>
  <c r="G49" i="17"/>
  <c r="G23" i="17"/>
  <c r="I7" i="17"/>
  <c r="G21" i="17"/>
  <c r="G9" i="17"/>
  <c r="J7" i="17"/>
  <c r="G63" i="17"/>
  <c r="G93" i="17"/>
  <c r="G147" i="17"/>
  <c r="U5" i="12"/>
  <c r="F55" i="12"/>
  <c r="U6" i="13"/>
  <c r="W6" i="13"/>
  <c r="D34" i="13"/>
  <c r="G48" i="13"/>
  <c r="D90" i="13"/>
  <c r="G104" i="13"/>
  <c r="D146" i="13"/>
  <c r="G160" i="13"/>
  <c r="N23" i="14"/>
  <c r="Y7" i="15"/>
  <c r="E21" i="15"/>
  <c r="T21" i="15"/>
  <c r="D119" i="15"/>
  <c r="E133" i="15"/>
  <c r="E149" i="16"/>
  <c r="E147" i="16"/>
  <c r="E121" i="16"/>
  <c r="E119" i="16"/>
  <c r="E133" i="16"/>
  <c r="E107" i="16"/>
  <c r="E105" i="16"/>
  <c r="E93" i="16"/>
  <c r="E161" i="16"/>
  <c r="E135" i="16"/>
  <c r="E21" i="16"/>
  <c r="E9" i="16"/>
  <c r="N86" i="10"/>
  <c r="N85" i="10"/>
  <c r="N84" i="10"/>
  <c r="N83" i="10"/>
  <c r="N82" i="10"/>
  <c r="N81" i="10"/>
  <c r="N80" i="10"/>
  <c r="N79" i="10"/>
  <c r="N78" i="10"/>
  <c r="N77" i="10"/>
  <c r="N76" i="10"/>
  <c r="K73" i="10"/>
  <c r="C54" i="12"/>
  <c r="C57" i="12" s="1"/>
  <c r="P20" i="13"/>
  <c r="G34" i="13"/>
  <c r="D76" i="13"/>
  <c r="G90" i="13"/>
  <c r="D132" i="13"/>
  <c r="G146" i="13"/>
  <c r="S21" i="15"/>
  <c r="D35" i="15"/>
  <c r="E49" i="15"/>
  <c r="D21" i="17"/>
  <c r="D9" i="17"/>
  <c r="D149" i="17"/>
  <c r="D147" i="17"/>
  <c r="D121" i="17"/>
  <c r="D119" i="17"/>
  <c r="D93" i="17"/>
  <c r="D91" i="17"/>
  <c r="D65" i="17"/>
  <c r="D63" i="17"/>
  <c r="D37" i="17"/>
  <c r="D35" i="17"/>
  <c r="D161" i="17"/>
  <c r="D135" i="17"/>
  <c r="D133" i="17"/>
  <c r="D107" i="17"/>
  <c r="D105" i="17"/>
  <c r="D79" i="17"/>
  <c r="D77" i="17"/>
  <c r="D51" i="17"/>
  <c r="D49" i="17"/>
  <c r="D23" i="17"/>
  <c r="F53" i="12"/>
  <c r="G20" i="13"/>
  <c r="D62" i="13"/>
  <c r="G76" i="13"/>
  <c r="D118" i="13"/>
  <c r="G132" i="13"/>
  <c r="Q23" i="14"/>
  <c r="C65" i="14"/>
  <c r="C107" i="14"/>
  <c r="C149" i="14"/>
  <c r="J7" i="16"/>
  <c r="I7" i="16"/>
  <c r="G149" i="17"/>
  <c r="C21" i="15"/>
  <c r="R21" i="15"/>
  <c r="C49" i="15"/>
  <c r="F91" i="15"/>
  <c r="C133" i="15"/>
  <c r="C23" i="16"/>
  <c r="F35" i="16"/>
  <c r="F37" i="16"/>
  <c r="C49" i="16"/>
  <c r="C51" i="16"/>
  <c r="F63" i="16"/>
  <c r="F65" i="16"/>
  <c r="C77" i="16"/>
  <c r="C79" i="16"/>
  <c r="F91" i="16"/>
  <c r="F119" i="16"/>
  <c r="C135" i="16"/>
  <c r="F149" i="16"/>
  <c r="C161" i="16"/>
  <c r="S21" i="17"/>
  <c r="S9" i="17"/>
  <c r="E20" i="18"/>
  <c r="K62" i="18"/>
  <c r="E160" i="18"/>
  <c r="N52" i="10"/>
  <c r="G55" i="12"/>
  <c r="U16" i="12"/>
  <c r="I6" i="13"/>
  <c r="Q20" i="13"/>
  <c r="C34" i="13"/>
  <c r="F48" i="13"/>
  <c r="C62" i="13"/>
  <c r="F76" i="13"/>
  <c r="C90" i="13"/>
  <c r="F104" i="13"/>
  <c r="C118" i="13"/>
  <c r="F132" i="13"/>
  <c r="C146" i="13"/>
  <c r="F160" i="13"/>
  <c r="I7" i="15"/>
  <c r="C35" i="15"/>
  <c r="F77" i="15"/>
  <c r="C119" i="15"/>
  <c r="F161" i="15"/>
  <c r="G149" i="16"/>
  <c r="G147" i="16"/>
  <c r="G121" i="16"/>
  <c r="G119" i="16"/>
  <c r="G93" i="16"/>
  <c r="G161" i="16"/>
  <c r="G135" i="16"/>
  <c r="G133" i="16"/>
  <c r="G107" i="16"/>
  <c r="G105" i="16"/>
  <c r="F9" i="16"/>
  <c r="O9" i="16"/>
  <c r="F21" i="16"/>
  <c r="O21" i="16"/>
  <c r="D23" i="16"/>
  <c r="G35" i="16"/>
  <c r="G37" i="16"/>
  <c r="D49" i="16"/>
  <c r="D51" i="16"/>
  <c r="G63" i="16"/>
  <c r="G65" i="16"/>
  <c r="D77" i="16"/>
  <c r="D79" i="16"/>
  <c r="G91" i="16"/>
  <c r="F21" i="17"/>
  <c r="F35" i="17"/>
  <c r="F37" i="17"/>
  <c r="F63" i="17"/>
  <c r="F65" i="17"/>
  <c r="F91" i="17"/>
  <c r="F93" i="17"/>
  <c r="F119" i="17"/>
  <c r="F121" i="17"/>
  <c r="F147" i="17"/>
  <c r="F149" i="17"/>
  <c r="K76" i="18"/>
  <c r="L106" i="18"/>
  <c r="C35" i="16"/>
  <c r="C37" i="16"/>
  <c r="C63" i="16"/>
  <c r="C65" i="16"/>
  <c r="C91" i="16"/>
  <c r="C107" i="16"/>
  <c r="C133" i="16"/>
  <c r="P21" i="17"/>
  <c r="P9" i="17"/>
  <c r="K120" i="18"/>
  <c r="K90" i="18"/>
  <c r="K134" i="18"/>
  <c r="K104" i="18"/>
  <c r="K50" i="18"/>
  <c r="K148" i="18"/>
  <c r="K118" i="18"/>
  <c r="K132" i="18"/>
  <c r="K78" i="18"/>
  <c r="K106" i="18"/>
  <c r="K34" i="18"/>
  <c r="K48" i="18"/>
  <c r="K8" i="18"/>
  <c r="K160" i="18"/>
  <c r="K92" i="18"/>
  <c r="K64" i="18"/>
  <c r="K22" i="18"/>
  <c r="Y6" i="18"/>
  <c r="E92" i="18"/>
  <c r="K146" i="18"/>
  <c r="D55" i="12"/>
  <c r="U8" i="12"/>
  <c r="U18" i="12"/>
  <c r="U21" i="12"/>
  <c r="U24" i="12"/>
  <c r="U27" i="12"/>
  <c r="U30" i="12"/>
  <c r="U33" i="12"/>
  <c r="U36" i="12"/>
  <c r="U39" i="12"/>
  <c r="U42" i="12"/>
  <c r="U45" i="12"/>
  <c r="U48" i="12"/>
  <c r="U51" i="12"/>
  <c r="U54" i="12"/>
  <c r="F34" i="13"/>
  <c r="C48" i="13"/>
  <c r="F62" i="13"/>
  <c r="C76" i="13"/>
  <c r="F90" i="13"/>
  <c r="C104" i="13"/>
  <c r="F118" i="13"/>
  <c r="C132" i="13"/>
  <c r="F146" i="13"/>
  <c r="C160" i="13"/>
  <c r="O23" i="14"/>
  <c r="F35" i="15"/>
  <c r="F119" i="15"/>
  <c r="D161" i="16"/>
  <c r="D135" i="16"/>
  <c r="D133" i="16"/>
  <c r="D107" i="16"/>
  <c r="D105" i="16"/>
  <c r="D149" i="16"/>
  <c r="D147" i="16"/>
  <c r="D121" i="16"/>
  <c r="D119" i="16"/>
  <c r="D93" i="16"/>
  <c r="C9" i="16"/>
  <c r="R9" i="16"/>
  <c r="C21" i="16"/>
  <c r="R21" i="16"/>
  <c r="D35" i="16"/>
  <c r="D37" i="16"/>
  <c r="D63" i="16"/>
  <c r="D65" i="16"/>
  <c r="D91" i="16"/>
  <c r="F161" i="17"/>
  <c r="F135" i="17"/>
  <c r="F133" i="17"/>
  <c r="F107" i="17"/>
  <c r="F105" i="17"/>
  <c r="F79" i="17"/>
  <c r="F77" i="17"/>
  <c r="F51" i="17"/>
  <c r="F49" i="17"/>
  <c r="F23" i="17"/>
  <c r="F9" i="17"/>
  <c r="E120" i="18"/>
  <c r="E90" i="18"/>
  <c r="E134" i="18"/>
  <c r="E104" i="18"/>
  <c r="E50" i="18"/>
  <c r="E148" i="18"/>
  <c r="E118" i="18"/>
  <c r="E132" i="18"/>
  <c r="E78" i="18"/>
  <c r="E64" i="18"/>
  <c r="E34" i="18"/>
  <c r="E146" i="18"/>
  <c r="E62" i="18"/>
  <c r="E48" i="18"/>
  <c r="E8" i="18"/>
  <c r="E106" i="18"/>
  <c r="E76" i="18"/>
  <c r="E22" i="18"/>
  <c r="L134" i="18"/>
  <c r="L104" i="18"/>
  <c r="L50" i="18"/>
  <c r="L148" i="18"/>
  <c r="L118" i="18"/>
  <c r="L64" i="18"/>
  <c r="L132" i="18"/>
  <c r="L78" i="18"/>
  <c r="L146" i="18"/>
  <c r="L92" i="18"/>
  <c r="L62" i="18"/>
  <c r="L48" i="18"/>
  <c r="L8" i="18"/>
  <c r="L160" i="18"/>
  <c r="L120" i="18"/>
  <c r="L90" i="18"/>
  <c r="L22" i="18"/>
  <c r="L36" i="18"/>
  <c r="L20" i="18"/>
  <c r="X6" i="18"/>
  <c r="K36" i="18"/>
  <c r="W7" i="17"/>
  <c r="E23" i="17"/>
  <c r="E49" i="17"/>
  <c r="E51" i="17"/>
  <c r="E77" i="17"/>
  <c r="E79" i="17"/>
  <c r="E105" i="17"/>
  <c r="E107" i="17"/>
  <c r="E133" i="17"/>
  <c r="E135" i="17"/>
  <c r="E161" i="17"/>
  <c r="G148" i="18"/>
  <c r="G118" i="18"/>
  <c r="G64" i="18"/>
  <c r="G132" i="18"/>
  <c r="G78" i="18"/>
  <c r="G146" i="18"/>
  <c r="G92" i="18"/>
  <c r="G160" i="18"/>
  <c r="G106" i="18"/>
  <c r="G76" i="18"/>
  <c r="M148" i="18"/>
  <c r="M118" i="18"/>
  <c r="M64" i="18"/>
  <c r="M132" i="18"/>
  <c r="M78" i="18"/>
  <c r="M146" i="18"/>
  <c r="M92" i="18"/>
  <c r="M160" i="18"/>
  <c r="M106" i="18"/>
  <c r="M76" i="18"/>
  <c r="S148" i="18"/>
  <c r="S118" i="18"/>
  <c r="S64" i="18"/>
  <c r="S132" i="18"/>
  <c r="S78" i="18"/>
  <c r="S146" i="18"/>
  <c r="S92" i="18"/>
  <c r="S160" i="18"/>
  <c r="S106" i="18"/>
  <c r="S76" i="18"/>
  <c r="C8" i="18"/>
  <c r="O8" i="18"/>
  <c r="U8" i="18"/>
  <c r="N34" i="18"/>
  <c r="T34" i="18"/>
  <c r="C48" i="18"/>
  <c r="O48" i="18"/>
  <c r="U48" i="18"/>
  <c r="V50" i="18"/>
  <c r="M62" i="18"/>
  <c r="N76" i="18"/>
  <c r="D78" i="18"/>
  <c r="V78" i="18"/>
  <c r="G90" i="18"/>
  <c r="N104" i="18"/>
  <c r="C118" i="18"/>
  <c r="U118" i="18"/>
  <c r="G120" i="18"/>
  <c r="N134" i="18"/>
  <c r="C148" i="18"/>
  <c r="U148" i="18"/>
  <c r="N161" i="19"/>
  <c r="N149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P7" i="19"/>
  <c r="Q9" i="17"/>
  <c r="Q21" i="17"/>
  <c r="C35" i="17"/>
  <c r="C37" i="17"/>
  <c r="C63" i="17"/>
  <c r="C65" i="17"/>
  <c r="C91" i="17"/>
  <c r="C93" i="17"/>
  <c r="C119" i="17"/>
  <c r="C121" i="17"/>
  <c r="C147" i="17"/>
  <c r="C149" i="17"/>
  <c r="N132" i="18"/>
  <c r="N78" i="18"/>
  <c r="N146" i="18"/>
  <c r="N92" i="18"/>
  <c r="N62" i="18"/>
  <c r="N160" i="18"/>
  <c r="N106" i="18"/>
  <c r="N120" i="18"/>
  <c r="N90" i="18"/>
  <c r="T132" i="18"/>
  <c r="T78" i="18"/>
  <c r="T146" i="18"/>
  <c r="T92" i="18"/>
  <c r="T62" i="18"/>
  <c r="T160" i="18"/>
  <c r="T106" i="18"/>
  <c r="T120" i="18"/>
  <c r="T90" i="18"/>
  <c r="C34" i="18"/>
  <c r="O34" i="18"/>
  <c r="U34" i="18"/>
  <c r="G36" i="18"/>
  <c r="M36" i="18"/>
  <c r="S36" i="18"/>
  <c r="D48" i="18"/>
  <c r="V48" i="18"/>
  <c r="M50" i="18"/>
  <c r="D62" i="18"/>
  <c r="N64" i="18"/>
  <c r="S104" i="18"/>
  <c r="O132" i="18"/>
  <c r="S134" i="18"/>
  <c r="D146" i="18"/>
  <c r="V146" i="18"/>
  <c r="C146" i="18"/>
  <c r="C92" i="18"/>
  <c r="C62" i="18"/>
  <c r="C160" i="18"/>
  <c r="C106" i="18"/>
  <c r="C76" i="18"/>
  <c r="C120" i="18"/>
  <c r="C90" i="18"/>
  <c r="C134" i="18"/>
  <c r="C104" i="18"/>
  <c r="C50" i="18"/>
  <c r="O146" i="18"/>
  <c r="O92" i="18"/>
  <c r="O62" i="18"/>
  <c r="O160" i="18"/>
  <c r="O106" i="18"/>
  <c r="O76" i="18"/>
  <c r="O120" i="18"/>
  <c r="O90" i="18"/>
  <c r="O134" i="18"/>
  <c r="O104" i="18"/>
  <c r="O50" i="18"/>
  <c r="U146" i="18"/>
  <c r="U92" i="18"/>
  <c r="U62" i="18"/>
  <c r="U160" i="18"/>
  <c r="U106" i="18"/>
  <c r="U76" i="18"/>
  <c r="U120" i="18"/>
  <c r="U90" i="18"/>
  <c r="U134" i="18"/>
  <c r="U104" i="18"/>
  <c r="U50" i="18"/>
  <c r="N36" i="18"/>
  <c r="T36" i="18"/>
  <c r="N50" i="18"/>
  <c r="C64" i="18"/>
  <c r="O64" i="18"/>
  <c r="M90" i="18"/>
  <c r="T104" i="18"/>
  <c r="M120" i="18"/>
  <c r="T134" i="18"/>
  <c r="K7" i="17"/>
  <c r="E35" i="17"/>
  <c r="E37" i="17"/>
  <c r="E63" i="17"/>
  <c r="E65" i="17"/>
  <c r="E91" i="17"/>
  <c r="E93" i="17"/>
  <c r="E119" i="17"/>
  <c r="E121" i="17"/>
  <c r="E147" i="17"/>
  <c r="E149" i="17"/>
  <c r="D160" i="18"/>
  <c r="D106" i="18"/>
  <c r="D76" i="18"/>
  <c r="D120" i="18"/>
  <c r="D90" i="18"/>
  <c r="D134" i="18"/>
  <c r="D104" i="18"/>
  <c r="D148" i="18"/>
  <c r="D118" i="18"/>
  <c r="D64" i="18"/>
  <c r="J6" i="18"/>
  <c r="V160" i="18"/>
  <c r="V106" i="18"/>
  <c r="V76" i="18"/>
  <c r="V120" i="18"/>
  <c r="V90" i="18"/>
  <c r="V134" i="18"/>
  <c r="V104" i="18"/>
  <c r="V148" i="18"/>
  <c r="V118" i="18"/>
  <c r="V64" i="18"/>
  <c r="C20" i="18"/>
  <c r="O20" i="18"/>
  <c r="U20" i="18"/>
  <c r="N22" i="18"/>
  <c r="T22" i="18"/>
  <c r="C36" i="18"/>
  <c r="O36" i="18"/>
  <c r="U36" i="18"/>
  <c r="D50" i="18"/>
  <c r="G62" i="18"/>
  <c r="S62" i="18"/>
  <c r="T76" i="18"/>
  <c r="O78" i="18"/>
  <c r="D92" i="18"/>
  <c r="V92" i="18"/>
  <c r="G104" i="18"/>
  <c r="N118" i="18"/>
  <c r="C132" i="18"/>
  <c r="U132" i="18"/>
  <c r="G134" i="18"/>
  <c r="N148" i="18"/>
  <c r="F7" i="19"/>
  <c r="J7" i="19"/>
  <c r="N23" i="19"/>
  <c r="N35" i="19"/>
  <c r="U7" i="19"/>
  <c r="V23" i="19"/>
  <c r="V35" i="19"/>
  <c r="R8" i="21"/>
  <c r="Q8" i="21"/>
  <c r="V161" i="19"/>
  <c r="V149" i="19"/>
  <c r="V147" i="19"/>
  <c r="V135" i="19"/>
  <c r="V133" i="19"/>
  <c r="V121" i="19"/>
  <c r="V119" i="19"/>
  <c r="V107" i="19"/>
  <c r="V105" i="19"/>
  <c r="V93" i="19"/>
  <c r="V91" i="19"/>
  <c r="V79" i="19"/>
  <c r="V9" i="19"/>
  <c r="V21" i="19"/>
  <c r="V77" i="19"/>
  <c r="V37" i="19"/>
  <c r="V49" i="19"/>
  <c r="V51" i="19"/>
  <c r="V63" i="19"/>
  <c r="V65" i="19"/>
  <c r="X7" i="19"/>
  <c r="F36" i="21"/>
  <c r="Q20" i="23"/>
  <c r="H119" i="22"/>
  <c r="F162" i="21"/>
  <c r="F92" i="21"/>
  <c r="F148" i="21"/>
  <c r="F64" i="21"/>
  <c r="F22" i="21"/>
  <c r="F134" i="21"/>
  <c r="F50" i="21"/>
  <c r="N22" i="21"/>
  <c r="E147" i="22"/>
  <c r="E105" i="22"/>
  <c r="E63" i="22"/>
  <c r="E133" i="22"/>
  <c r="E91" i="22"/>
  <c r="E119" i="22"/>
  <c r="E49" i="22"/>
  <c r="E161" i="22"/>
  <c r="C162" i="21"/>
  <c r="C148" i="21"/>
  <c r="C134" i="21"/>
  <c r="C50" i="21"/>
  <c r="C106" i="21"/>
  <c r="C92" i="21"/>
  <c r="C22" i="21"/>
  <c r="C64" i="21"/>
  <c r="F106" i="21"/>
  <c r="F120" i="21"/>
  <c r="H133" i="22"/>
  <c r="H91" i="22"/>
  <c r="H49" i="22"/>
  <c r="H147" i="22"/>
  <c r="H105" i="22"/>
  <c r="H63" i="22"/>
  <c r="H161" i="22"/>
  <c r="H35" i="22"/>
  <c r="H77" i="22"/>
  <c r="H21" i="22"/>
  <c r="E21" i="22"/>
  <c r="E22" i="21"/>
  <c r="M22" i="21"/>
  <c r="E64" i="21"/>
  <c r="D78" i="21"/>
  <c r="E148" i="21"/>
  <c r="D162" i="21"/>
  <c r="C147" i="22"/>
  <c r="O20" i="23"/>
  <c r="F90" i="23"/>
  <c r="F146" i="23"/>
  <c r="E162" i="21"/>
  <c r="E78" i="21"/>
  <c r="D92" i="21"/>
  <c r="C35" i="22"/>
  <c r="F160" i="23"/>
  <c r="F132" i="23"/>
  <c r="F104" i="23"/>
  <c r="F76" i="23"/>
  <c r="F48" i="23"/>
  <c r="F20" i="23"/>
  <c r="C48" i="23"/>
  <c r="C104" i="23"/>
  <c r="C160" i="23"/>
  <c r="D36" i="21"/>
  <c r="E106" i="21"/>
  <c r="D120" i="21"/>
  <c r="C133" i="22"/>
  <c r="C91" i="22"/>
  <c r="C49" i="22"/>
  <c r="C161" i="22"/>
  <c r="C119" i="22"/>
  <c r="L7" i="22"/>
  <c r="J7" i="22"/>
  <c r="R20" i="23"/>
  <c r="F118" i="23"/>
  <c r="L65" i="26"/>
  <c r="L62" i="26"/>
  <c r="L59" i="26"/>
  <c r="L56" i="26"/>
  <c r="L53" i="26"/>
  <c r="L87" i="26"/>
  <c r="L64" i="26"/>
  <c r="L61" i="26"/>
  <c r="L58" i="26"/>
  <c r="L55" i="26"/>
  <c r="L63" i="26"/>
  <c r="L60" i="26"/>
  <c r="L57" i="26"/>
  <c r="L54" i="26"/>
  <c r="E120" i="21"/>
  <c r="D134" i="21"/>
  <c r="K7" i="22"/>
  <c r="C21" i="22"/>
  <c r="C77" i="22"/>
  <c r="C20" i="23"/>
  <c r="C146" i="23"/>
  <c r="C118" i="23"/>
  <c r="C90" i="23"/>
  <c r="C62" i="23"/>
  <c r="C34" i="23"/>
  <c r="C76" i="23"/>
  <c r="C132" i="23"/>
  <c r="G105" i="22"/>
  <c r="G147" i="22"/>
  <c r="V6" i="23"/>
  <c r="G34" i="23"/>
  <c r="D48" i="23"/>
  <c r="G62" i="23"/>
  <c r="D76" i="23"/>
  <c r="G90" i="23"/>
  <c r="D104" i="23"/>
  <c r="G118" i="23"/>
  <c r="D132" i="23"/>
  <c r="G146" i="23"/>
  <c r="D160" i="23"/>
  <c r="I7" i="26"/>
  <c r="M205" i="26"/>
  <c r="D21" i="22"/>
  <c r="S21" i="22"/>
  <c r="D35" i="22"/>
  <c r="F49" i="22"/>
  <c r="D77" i="22"/>
  <c r="F91" i="22"/>
  <c r="D119" i="22"/>
  <c r="F133" i="22"/>
  <c r="D161" i="22"/>
  <c r="G20" i="23"/>
  <c r="P20" i="23"/>
  <c r="E48" i="23"/>
  <c r="E76" i="23"/>
  <c r="E104" i="23"/>
  <c r="E132" i="23"/>
  <c r="E160" i="23"/>
  <c r="K227" i="26"/>
  <c r="K161" i="26"/>
  <c r="K205" i="26"/>
  <c r="K139" i="26"/>
  <c r="K183" i="26"/>
  <c r="K253" i="26"/>
  <c r="K73" i="26"/>
  <c r="L8" i="26"/>
  <c r="K29" i="26"/>
  <c r="H175" i="26"/>
  <c r="N174" i="26"/>
  <c r="H174" i="26"/>
  <c r="N173" i="26"/>
  <c r="H173" i="26"/>
  <c r="N172" i="26"/>
  <c r="H172" i="26"/>
  <c r="N171" i="26"/>
  <c r="H171" i="26"/>
  <c r="N170" i="26"/>
  <c r="H170" i="26"/>
  <c r="N169" i="26"/>
  <c r="H169" i="26"/>
  <c r="N168" i="26"/>
  <c r="H168" i="26"/>
  <c r="N167" i="26"/>
  <c r="H167" i="26"/>
  <c r="N166" i="26"/>
  <c r="H166" i="26"/>
  <c r="N165" i="26"/>
  <c r="H165" i="26"/>
  <c r="N164" i="26"/>
  <c r="H164" i="26"/>
  <c r="N163" i="26"/>
  <c r="H163" i="26"/>
  <c r="L175" i="26"/>
  <c r="L174" i="26"/>
  <c r="L173" i="26"/>
  <c r="L172" i="26"/>
  <c r="L171" i="26"/>
  <c r="L170" i="26"/>
  <c r="L169" i="26"/>
  <c r="L168" i="26"/>
  <c r="L167" i="26"/>
  <c r="L166" i="26"/>
  <c r="L165" i="26"/>
  <c r="L164" i="26"/>
  <c r="L163" i="26"/>
  <c r="J173" i="26"/>
  <c r="J170" i="26"/>
  <c r="J167" i="26"/>
  <c r="J164" i="26"/>
  <c r="J175" i="26"/>
  <c r="J172" i="26"/>
  <c r="J169" i="26"/>
  <c r="J166" i="26"/>
  <c r="J163" i="26"/>
  <c r="J171" i="26"/>
  <c r="M253" i="26"/>
  <c r="M161" i="26"/>
  <c r="M73" i="26"/>
  <c r="M139" i="26"/>
  <c r="M95" i="26"/>
  <c r="M51" i="26"/>
  <c r="M227" i="26"/>
  <c r="N8" i="26"/>
  <c r="M29" i="26"/>
  <c r="K95" i="26"/>
  <c r="E132" i="28"/>
  <c r="E104" i="28"/>
  <c r="E76" i="28"/>
  <c r="E48" i="28"/>
  <c r="E160" i="28"/>
  <c r="E118" i="28"/>
  <c r="E90" i="28"/>
  <c r="E62" i="28"/>
  <c r="E34" i="28"/>
  <c r="E20" i="28"/>
  <c r="E146" i="28"/>
  <c r="F21" i="22"/>
  <c r="F35" i="22"/>
  <c r="D63" i="22"/>
  <c r="F77" i="22"/>
  <c r="D105" i="22"/>
  <c r="F119" i="22"/>
  <c r="D147" i="22"/>
  <c r="F161" i="22"/>
  <c r="D34" i="23"/>
  <c r="G48" i="23"/>
  <c r="D62" i="23"/>
  <c r="G76" i="23"/>
  <c r="D90" i="23"/>
  <c r="G104" i="23"/>
  <c r="D118" i="23"/>
  <c r="G132" i="23"/>
  <c r="D146" i="23"/>
  <c r="G160" i="23"/>
  <c r="M183" i="26"/>
  <c r="V7" i="22"/>
  <c r="G21" i="22"/>
  <c r="P21" i="22"/>
  <c r="G35" i="22"/>
  <c r="G77" i="22"/>
  <c r="G119" i="22"/>
  <c r="G161" i="22"/>
  <c r="K6" i="23"/>
  <c r="D20" i="23"/>
  <c r="S20" i="23"/>
  <c r="E34" i="23"/>
  <c r="E62" i="23"/>
  <c r="E90" i="23"/>
  <c r="E118" i="23"/>
  <c r="E146" i="23"/>
  <c r="L141" i="26"/>
  <c r="L144" i="26"/>
  <c r="L147" i="26"/>
  <c r="L150" i="26"/>
  <c r="L153" i="26"/>
  <c r="L197" i="26"/>
  <c r="L196" i="26"/>
  <c r="L195" i="26"/>
  <c r="L194" i="26"/>
  <c r="L193" i="26"/>
  <c r="L192" i="26"/>
  <c r="L191" i="26"/>
  <c r="L190" i="26"/>
  <c r="L189" i="26"/>
  <c r="L188" i="26"/>
  <c r="L187" i="26"/>
  <c r="L186" i="26"/>
  <c r="L185" i="26"/>
  <c r="J197" i="26"/>
  <c r="J196" i="26"/>
  <c r="J195" i="26"/>
  <c r="J194" i="26"/>
  <c r="J193" i="26"/>
  <c r="J192" i="26"/>
  <c r="J191" i="26"/>
  <c r="J190" i="26"/>
  <c r="J189" i="26"/>
  <c r="J188" i="26"/>
  <c r="J187" i="26"/>
  <c r="J186" i="26"/>
  <c r="J185" i="26"/>
  <c r="H185" i="26"/>
  <c r="N186" i="26"/>
  <c r="H188" i="26"/>
  <c r="N189" i="26"/>
  <c r="H191" i="26"/>
  <c r="N192" i="26"/>
  <c r="H194" i="26"/>
  <c r="N195" i="26"/>
  <c r="H197" i="26"/>
  <c r="H256" i="26"/>
  <c r="N257" i="26"/>
  <c r="H259" i="26"/>
  <c r="N260" i="26"/>
  <c r="G7" i="27"/>
  <c r="I73" i="27"/>
  <c r="L30" i="27"/>
  <c r="J219" i="26"/>
  <c r="J218" i="26"/>
  <c r="J217" i="26"/>
  <c r="J216" i="26"/>
  <c r="J215" i="26"/>
  <c r="J214" i="26"/>
  <c r="J213" i="26"/>
  <c r="J212" i="26"/>
  <c r="J211" i="26"/>
  <c r="J210" i="26"/>
  <c r="J209" i="26"/>
  <c r="J208" i="26"/>
  <c r="J207" i="26"/>
  <c r="H219" i="26"/>
  <c r="N218" i="26"/>
  <c r="H218" i="26"/>
  <c r="N217" i="26"/>
  <c r="H217" i="26"/>
  <c r="N216" i="26"/>
  <c r="H216" i="26"/>
  <c r="N215" i="26"/>
  <c r="H215" i="26"/>
  <c r="N214" i="26"/>
  <c r="H214" i="26"/>
  <c r="N213" i="26"/>
  <c r="H213" i="26"/>
  <c r="N212" i="26"/>
  <c r="H212" i="26"/>
  <c r="N211" i="26"/>
  <c r="H211" i="26"/>
  <c r="N210" i="26"/>
  <c r="H210" i="26"/>
  <c r="N209" i="26"/>
  <c r="H209" i="26"/>
  <c r="N208" i="26"/>
  <c r="H208" i="26"/>
  <c r="N207" i="26"/>
  <c r="H207" i="26"/>
  <c r="K95" i="27"/>
  <c r="L96" i="27" s="1"/>
  <c r="K51" i="27"/>
  <c r="L52" i="27" s="1"/>
  <c r="L75" i="27"/>
  <c r="L76" i="27"/>
  <c r="L77" i="27"/>
  <c r="L78" i="27"/>
  <c r="L79" i="27"/>
  <c r="L80" i="27"/>
  <c r="L81" i="27"/>
  <c r="I95" i="27"/>
  <c r="L131" i="26"/>
  <c r="L130" i="26"/>
  <c r="L129" i="26"/>
  <c r="L128" i="26"/>
  <c r="L127" i="26"/>
  <c r="L126" i="26"/>
  <c r="L125" i="26"/>
  <c r="L124" i="26"/>
  <c r="L123" i="26"/>
  <c r="L122" i="26"/>
  <c r="L121" i="26"/>
  <c r="L120" i="26"/>
  <c r="L119" i="26"/>
  <c r="J131" i="26"/>
  <c r="J130" i="26"/>
  <c r="J129" i="26"/>
  <c r="J128" i="26"/>
  <c r="J127" i="26"/>
  <c r="J126" i="26"/>
  <c r="J125" i="26"/>
  <c r="J124" i="26"/>
  <c r="J123" i="26"/>
  <c r="J122" i="26"/>
  <c r="J121" i="26"/>
  <c r="J120" i="26"/>
  <c r="J119" i="26"/>
  <c r="H119" i="26"/>
  <c r="N120" i="26"/>
  <c r="H122" i="26"/>
  <c r="N123" i="26"/>
  <c r="H125" i="26"/>
  <c r="N126" i="26"/>
  <c r="H128" i="26"/>
  <c r="N129" i="26"/>
  <c r="H131" i="26"/>
  <c r="L142" i="26"/>
  <c r="L145" i="26"/>
  <c r="L148" i="26"/>
  <c r="L151" i="26"/>
  <c r="H186" i="26"/>
  <c r="N187" i="26"/>
  <c r="H189" i="26"/>
  <c r="N190" i="26"/>
  <c r="H192" i="26"/>
  <c r="N193" i="26"/>
  <c r="H195" i="26"/>
  <c r="N196" i="26"/>
  <c r="L209" i="26"/>
  <c r="L212" i="26"/>
  <c r="L215" i="26"/>
  <c r="L218" i="26"/>
  <c r="H241" i="26"/>
  <c r="N240" i="26"/>
  <c r="H240" i="26"/>
  <c r="N239" i="26"/>
  <c r="H239" i="26"/>
  <c r="N238" i="26"/>
  <c r="H238" i="26"/>
  <c r="N237" i="26"/>
  <c r="H237" i="26"/>
  <c r="N236" i="26"/>
  <c r="H236" i="26"/>
  <c r="N235" i="26"/>
  <c r="H235" i="26"/>
  <c r="N234" i="26"/>
  <c r="H234" i="26"/>
  <c r="N233" i="26"/>
  <c r="H233" i="26"/>
  <c r="N232" i="26"/>
  <c r="H232" i="26"/>
  <c r="N231" i="26"/>
  <c r="H231" i="26"/>
  <c r="N230" i="26"/>
  <c r="H230" i="26"/>
  <c r="N229" i="26"/>
  <c r="H229" i="26"/>
  <c r="L241" i="26"/>
  <c r="L240" i="26"/>
  <c r="L239" i="26"/>
  <c r="L238" i="26"/>
  <c r="L237" i="26"/>
  <c r="L236" i="26"/>
  <c r="L235" i="26"/>
  <c r="L234" i="26"/>
  <c r="L233" i="26"/>
  <c r="L232" i="26"/>
  <c r="L231" i="26"/>
  <c r="L230" i="26"/>
  <c r="L229" i="26"/>
  <c r="N255" i="26"/>
  <c r="H257" i="26"/>
  <c r="N258" i="26"/>
  <c r="H260" i="26"/>
  <c r="N261" i="26"/>
  <c r="N262" i="26"/>
  <c r="N263" i="26"/>
  <c r="N264" i="26"/>
  <c r="N265" i="26"/>
  <c r="N266" i="26"/>
  <c r="I29" i="27"/>
  <c r="J6" i="28"/>
  <c r="I6" i="28"/>
  <c r="J153" i="26"/>
  <c r="J152" i="26"/>
  <c r="J151" i="26"/>
  <c r="J150" i="26"/>
  <c r="J149" i="26"/>
  <c r="J148" i="26"/>
  <c r="J147" i="26"/>
  <c r="J146" i="26"/>
  <c r="J145" i="26"/>
  <c r="J144" i="26"/>
  <c r="J143" i="26"/>
  <c r="J142" i="26"/>
  <c r="J141" i="26"/>
  <c r="H153" i="26"/>
  <c r="N152" i="26"/>
  <c r="H152" i="26"/>
  <c r="N151" i="26"/>
  <c r="H151" i="26"/>
  <c r="N150" i="26"/>
  <c r="H150" i="26"/>
  <c r="N149" i="26"/>
  <c r="H149" i="26"/>
  <c r="N148" i="26"/>
  <c r="H148" i="26"/>
  <c r="N147" i="26"/>
  <c r="H147" i="26"/>
  <c r="N146" i="26"/>
  <c r="H146" i="26"/>
  <c r="N145" i="26"/>
  <c r="H145" i="26"/>
  <c r="N144" i="26"/>
  <c r="H144" i="26"/>
  <c r="N143" i="26"/>
  <c r="H143" i="26"/>
  <c r="N142" i="26"/>
  <c r="H142" i="26"/>
  <c r="N141" i="26"/>
  <c r="H141" i="26"/>
  <c r="L43" i="27"/>
  <c r="L42" i="27"/>
  <c r="L41" i="27"/>
  <c r="L40" i="27"/>
  <c r="L39" i="27"/>
  <c r="L38" i="27"/>
  <c r="L37" i="27"/>
  <c r="L36" i="27"/>
  <c r="L35" i="27"/>
  <c r="L34" i="27"/>
  <c r="L33" i="27"/>
  <c r="L32" i="27"/>
  <c r="L31" i="27"/>
  <c r="L109" i="27"/>
  <c r="L108" i="27"/>
  <c r="L107" i="27"/>
  <c r="L106" i="27"/>
  <c r="L105" i="27"/>
  <c r="L104" i="27"/>
  <c r="L103" i="27"/>
  <c r="L102" i="27"/>
  <c r="L101" i="27"/>
  <c r="L100" i="27"/>
  <c r="L99" i="27"/>
  <c r="L98" i="27"/>
  <c r="L97" i="27"/>
  <c r="L87" i="27"/>
  <c r="L86" i="27"/>
  <c r="L85" i="27"/>
  <c r="L84" i="27"/>
  <c r="L83" i="27"/>
  <c r="I51" i="27"/>
  <c r="L267" i="26"/>
  <c r="L266" i="26"/>
  <c r="L265" i="26"/>
  <c r="L264" i="26"/>
  <c r="L263" i="26"/>
  <c r="L262" i="26"/>
  <c r="L261" i="26"/>
  <c r="L260" i="26"/>
  <c r="L259" i="26"/>
  <c r="L258" i="26"/>
  <c r="L257" i="26"/>
  <c r="L256" i="26"/>
  <c r="L255" i="26"/>
  <c r="J267" i="26"/>
  <c r="J266" i="26"/>
  <c r="J265" i="26"/>
  <c r="J264" i="26"/>
  <c r="J263" i="26"/>
  <c r="J262" i="26"/>
  <c r="J261" i="26"/>
  <c r="J260" i="26"/>
  <c r="J259" i="26"/>
  <c r="J258" i="26"/>
  <c r="J257" i="26"/>
  <c r="J256" i="26"/>
  <c r="J255" i="26"/>
  <c r="H255" i="26"/>
  <c r="N256" i="26"/>
  <c r="H258" i="26"/>
  <c r="N259" i="26"/>
  <c r="H261" i="26"/>
  <c r="C160" i="28"/>
  <c r="G104" i="28"/>
  <c r="D118" i="28"/>
  <c r="G132" i="28"/>
  <c r="G160" i="29"/>
  <c r="G132" i="29"/>
  <c r="G104" i="29"/>
  <c r="G76" i="29"/>
  <c r="G48" i="29"/>
  <c r="G146" i="29"/>
  <c r="G118" i="29"/>
  <c r="G90" i="29"/>
  <c r="G62" i="29"/>
  <c r="G34" i="29"/>
  <c r="N8" i="27"/>
  <c r="M29" i="27"/>
  <c r="D146" i="28"/>
  <c r="D160" i="28"/>
  <c r="G20" i="28"/>
  <c r="I6" i="29"/>
  <c r="K6" i="29"/>
  <c r="M73" i="27"/>
  <c r="N74" i="27" s="1"/>
  <c r="F146" i="28"/>
  <c r="C20" i="28"/>
  <c r="G34" i="28"/>
  <c r="D48" i="28"/>
  <c r="G62" i="28"/>
  <c r="D76" i="28"/>
  <c r="G90" i="28"/>
  <c r="D104" i="28"/>
  <c r="G118" i="28"/>
  <c r="D132" i="28"/>
  <c r="D160" i="29"/>
  <c r="D146" i="29"/>
  <c r="D118" i="29"/>
  <c r="D90" i="29"/>
  <c r="D62" i="29"/>
  <c r="D34" i="29"/>
  <c r="D132" i="29"/>
  <c r="D104" i="29"/>
  <c r="D76" i="29"/>
  <c r="D48" i="29"/>
  <c r="D20" i="29"/>
  <c r="G160" i="28"/>
  <c r="G146" i="28"/>
  <c r="D20" i="28"/>
  <c r="C146" i="28"/>
  <c r="F160" i="28"/>
  <c r="E160" i="29"/>
  <c r="F34" i="29"/>
  <c r="C48" i="29"/>
  <c r="F62" i="29"/>
  <c r="C76" i="29"/>
  <c r="F90" i="29"/>
  <c r="C104" i="29"/>
  <c r="F118" i="29"/>
  <c r="C132" i="29"/>
  <c r="F146" i="29"/>
  <c r="M6" i="30"/>
  <c r="L6" i="30"/>
  <c r="K6" i="30"/>
  <c r="J6" i="30"/>
  <c r="C20" i="29"/>
  <c r="C160" i="30"/>
  <c r="C118" i="30"/>
  <c r="C48" i="30"/>
  <c r="C62" i="30"/>
  <c r="C76" i="30"/>
  <c r="C132" i="30"/>
  <c r="C90" i="30"/>
  <c r="C20" i="30"/>
  <c r="H76" i="32"/>
  <c r="J131" i="32"/>
  <c r="J130" i="32"/>
  <c r="J129" i="32"/>
  <c r="J128" i="32"/>
  <c r="J127" i="32"/>
  <c r="J126" i="32"/>
  <c r="J125" i="32"/>
  <c r="J124" i="32"/>
  <c r="J123" i="32"/>
  <c r="J122" i="32"/>
  <c r="J121" i="32"/>
  <c r="J120" i="32"/>
  <c r="J119" i="32"/>
  <c r="H131" i="32"/>
  <c r="N130" i="32"/>
  <c r="H130" i="32"/>
  <c r="N129" i="32"/>
  <c r="H129" i="32"/>
  <c r="N128" i="32"/>
  <c r="H128" i="32"/>
  <c r="N127" i="32"/>
  <c r="H127" i="32"/>
  <c r="N126" i="32"/>
  <c r="H126" i="32"/>
  <c r="N125" i="32"/>
  <c r="H125" i="32"/>
  <c r="N124" i="32"/>
  <c r="H124" i="32"/>
  <c r="N123" i="32"/>
  <c r="H123" i="32"/>
  <c r="N122" i="32"/>
  <c r="H122" i="32"/>
  <c r="N121" i="32"/>
  <c r="H121" i="32"/>
  <c r="N120" i="32"/>
  <c r="H120" i="32"/>
  <c r="N119" i="32"/>
  <c r="H119" i="32"/>
  <c r="L131" i="32"/>
  <c r="F131" i="32"/>
  <c r="L130" i="32"/>
  <c r="F130" i="32"/>
  <c r="L129" i="32"/>
  <c r="F129" i="32"/>
  <c r="L128" i="32"/>
  <c r="F128" i="32"/>
  <c r="L127" i="32"/>
  <c r="F127" i="32"/>
  <c r="L126" i="32"/>
  <c r="F126" i="32"/>
  <c r="L125" i="32"/>
  <c r="F125" i="32"/>
  <c r="L124" i="32"/>
  <c r="F124" i="32"/>
  <c r="L123" i="32"/>
  <c r="F123" i="32"/>
  <c r="L122" i="32"/>
  <c r="F122" i="32"/>
  <c r="L121" i="32"/>
  <c r="F121" i="32"/>
  <c r="L120" i="32"/>
  <c r="F120" i="32"/>
  <c r="L119" i="32"/>
  <c r="F119" i="32"/>
  <c r="F20" i="29"/>
  <c r="C34" i="30"/>
  <c r="H65" i="32"/>
  <c r="H64" i="32"/>
  <c r="H63" i="32"/>
  <c r="H62" i="32"/>
  <c r="H61" i="32"/>
  <c r="H60" i="32"/>
  <c r="H59" i="32"/>
  <c r="H58" i="32"/>
  <c r="H57" i="32"/>
  <c r="H56" i="32"/>
  <c r="H55" i="32"/>
  <c r="H54" i="32"/>
  <c r="H53" i="32"/>
  <c r="H52" i="32"/>
  <c r="H86" i="32"/>
  <c r="H83" i="32"/>
  <c r="H80" i="32"/>
  <c r="H77" i="32"/>
  <c r="H87" i="32"/>
  <c r="H84" i="32"/>
  <c r="H81" i="32"/>
  <c r="H78" i="32"/>
  <c r="H75" i="32"/>
  <c r="H162" i="32"/>
  <c r="D132" i="30"/>
  <c r="E34" i="30"/>
  <c r="F48" i="30"/>
  <c r="G62" i="30"/>
  <c r="D104" i="30"/>
  <c r="D146" i="30"/>
  <c r="F30" i="32"/>
  <c r="J87" i="32"/>
  <c r="J86" i="32"/>
  <c r="J85" i="32"/>
  <c r="J84" i="32"/>
  <c r="J83" i="32"/>
  <c r="J82" i="32"/>
  <c r="J81" i="32"/>
  <c r="J80" i="32"/>
  <c r="J79" i="32"/>
  <c r="J78" i="32"/>
  <c r="J77" i="32"/>
  <c r="J76" i="32"/>
  <c r="J75" i="32"/>
  <c r="J65" i="32"/>
  <c r="J64" i="32"/>
  <c r="J63" i="32"/>
  <c r="J62" i="32"/>
  <c r="J61" i="32"/>
  <c r="J60" i="32"/>
  <c r="J59" i="32"/>
  <c r="J58" i="32"/>
  <c r="J57" i="32"/>
  <c r="J56" i="32"/>
  <c r="J55" i="32"/>
  <c r="J54" i="32"/>
  <c r="J53" i="32"/>
  <c r="J74" i="32"/>
  <c r="N76" i="32"/>
  <c r="N79" i="32"/>
  <c r="N82" i="32"/>
  <c r="N85" i="32"/>
  <c r="H96" i="32"/>
  <c r="L140" i="32"/>
  <c r="J206" i="32"/>
  <c r="H206" i="32"/>
  <c r="E146" i="30"/>
  <c r="D20" i="30"/>
  <c r="F34" i="30"/>
  <c r="G48" i="30"/>
  <c r="D90" i="30"/>
  <c r="E104" i="30"/>
  <c r="D118" i="30"/>
  <c r="E132" i="30"/>
  <c r="F146" i="30"/>
  <c r="G160" i="30"/>
  <c r="N8" i="32"/>
  <c r="L52" i="32"/>
  <c r="H153" i="32"/>
  <c r="N152" i="32"/>
  <c r="H152" i="32"/>
  <c r="N151" i="32"/>
  <c r="H151" i="32"/>
  <c r="N150" i="32"/>
  <c r="H150" i="32"/>
  <c r="N149" i="32"/>
  <c r="H149" i="32"/>
  <c r="N148" i="32"/>
  <c r="H148" i="32"/>
  <c r="N147" i="32"/>
  <c r="H147" i="32"/>
  <c r="N146" i="32"/>
  <c r="H146" i="32"/>
  <c r="N145" i="32"/>
  <c r="H145" i="32"/>
  <c r="N144" i="32"/>
  <c r="H144" i="32"/>
  <c r="N143" i="32"/>
  <c r="H143" i="32"/>
  <c r="N142" i="32"/>
  <c r="H142" i="32"/>
  <c r="N141" i="32"/>
  <c r="H141" i="32"/>
  <c r="L153" i="32"/>
  <c r="F153" i="32"/>
  <c r="L152" i="32"/>
  <c r="F152" i="32"/>
  <c r="L151" i="32"/>
  <c r="F151" i="32"/>
  <c r="L150" i="32"/>
  <c r="F150" i="32"/>
  <c r="L149" i="32"/>
  <c r="F149" i="32"/>
  <c r="L148" i="32"/>
  <c r="F148" i="32"/>
  <c r="L147" i="32"/>
  <c r="F147" i="32"/>
  <c r="L146" i="32"/>
  <c r="F146" i="32"/>
  <c r="L145" i="32"/>
  <c r="F145" i="32"/>
  <c r="L144" i="32"/>
  <c r="F144" i="32"/>
  <c r="L143" i="32"/>
  <c r="F143" i="32"/>
  <c r="L142" i="32"/>
  <c r="F142" i="32"/>
  <c r="L141" i="32"/>
  <c r="F141" i="32"/>
  <c r="J153" i="32"/>
  <c r="J152" i="32"/>
  <c r="J151" i="32"/>
  <c r="J150" i="32"/>
  <c r="J149" i="32"/>
  <c r="J148" i="32"/>
  <c r="J147" i="32"/>
  <c r="J146" i="32"/>
  <c r="J145" i="32"/>
  <c r="J144" i="32"/>
  <c r="J143" i="32"/>
  <c r="J142" i="32"/>
  <c r="J141" i="32"/>
  <c r="L197" i="32"/>
  <c r="N195" i="32"/>
  <c r="H195" i="32"/>
  <c r="N194" i="32"/>
  <c r="H194" i="32"/>
  <c r="N193" i="32"/>
  <c r="H193" i="32"/>
  <c r="N192" i="32"/>
  <c r="H192" i="32"/>
  <c r="N191" i="32"/>
  <c r="H191" i="32"/>
  <c r="N190" i="32"/>
  <c r="H190" i="32"/>
  <c r="N189" i="32"/>
  <c r="H189" i="32"/>
  <c r="N188" i="32"/>
  <c r="H188" i="32"/>
  <c r="N187" i="32"/>
  <c r="H187" i="32"/>
  <c r="N186" i="32"/>
  <c r="H186" i="32"/>
  <c r="J197" i="32"/>
  <c r="H196" i="32"/>
  <c r="F197" i="32"/>
  <c r="F196" i="32"/>
  <c r="L185" i="32"/>
  <c r="J185" i="32"/>
  <c r="L196" i="32"/>
  <c r="L195" i="32"/>
  <c r="F194" i="32"/>
  <c r="J193" i="32"/>
  <c r="L192" i="32"/>
  <c r="F191" i="32"/>
  <c r="J190" i="32"/>
  <c r="L189" i="32"/>
  <c r="F188" i="32"/>
  <c r="J187" i="32"/>
  <c r="L186" i="32"/>
  <c r="H197" i="32"/>
  <c r="J196" i="32"/>
  <c r="H185" i="32"/>
  <c r="J195" i="32"/>
  <c r="L194" i="32"/>
  <c r="F193" i="32"/>
  <c r="J192" i="32"/>
  <c r="L191" i="32"/>
  <c r="F190" i="32"/>
  <c r="J189" i="32"/>
  <c r="L188" i="32"/>
  <c r="F187" i="32"/>
  <c r="J186" i="32"/>
  <c r="N185" i="32"/>
  <c r="F185" i="32"/>
  <c r="J188" i="32"/>
  <c r="F118" i="30"/>
  <c r="F160" i="30"/>
  <c r="E20" i="30"/>
  <c r="G34" i="30"/>
  <c r="D76" i="30"/>
  <c r="E90" i="30"/>
  <c r="F104" i="30"/>
  <c r="E118" i="30"/>
  <c r="F132" i="30"/>
  <c r="G146" i="30"/>
  <c r="N64" i="32"/>
  <c r="N63" i="32"/>
  <c r="N62" i="32"/>
  <c r="N61" i="32"/>
  <c r="N60" i="32"/>
  <c r="N59" i="32"/>
  <c r="N58" i="32"/>
  <c r="N57" i="32"/>
  <c r="N56" i="32"/>
  <c r="N55" i="32"/>
  <c r="N54" i="32"/>
  <c r="N53" i="32"/>
  <c r="N75" i="32"/>
  <c r="N78" i="32"/>
  <c r="N81" i="32"/>
  <c r="N84" i="32"/>
  <c r="F189" i="32"/>
  <c r="L193" i="32"/>
  <c r="G132" i="30"/>
  <c r="F20" i="30"/>
  <c r="D62" i="30"/>
  <c r="E76" i="30"/>
  <c r="F90" i="30"/>
  <c r="G104" i="30"/>
  <c r="G118" i="30"/>
  <c r="D52" i="32"/>
  <c r="N74" i="32"/>
  <c r="N164" i="32"/>
  <c r="H165" i="32"/>
  <c r="N165" i="32"/>
  <c r="H166" i="32"/>
  <c r="N166" i="32"/>
  <c r="H167" i="32"/>
  <c r="N167" i="32"/>
  <c r="H168" i="32"/>
  <c r="N168" i="32"/>
  <c r="H169" i="32"/>
  <c r="N169" i="32"/>
  <c r="H170" i="32"/>
  <c r="N170" i="32"/>
  <c r="H171" i="32"/>
  <c r="N171" i="32"/>
  <c r="H172" i="32"/>
  <c r="N172" i="32"/>
  <c r="H173" i="32"/>
  <c r="N173" i="32"/>
  <c r="H174" i="32"/>
  <c r="N174" i="32"/>
  <c r="H175" i="32"/>
  <c r="L228" i="32"/>
  <c r="N255" i="32"/>
  <c r="N252" i="32"/>
  <c r="J263" i="32"/>
  <c r="H262" i="32"/>
  <c r="F261" i="32"/>
  <c r="J260" i="32"/>
  <c r="H259" i="32"/>
  <c r="F258" i="32"/>
  <c r="J257" i="32"/>
  <c r="H256" i="32"/>
  <c r="F255" i="32"/>
  <c r="J254" i="32"/>
  <c r="H253" i="32"/>
  <c r="F252" i="32"/>
  <c r="J251" i="32"/>
  <c r="N262" i="32"/>
  <c r="L261" i="32"/>
  <c r="N259" i="32"/>
  <c r="L258" i="32"/>
  <c r="N256" i="32"/>
  <c r="L255" i="32"/>
  <c r="N253" i="32"/>
  <c r="L252" i="32"/>
  <c r="H263" i="32"/>
  <c r="F262" i="32"/>
  <c r="J261" i="32"/>
  <c r="H260" i="32"/>
  <c r="F259" i="32"/>
  <c r="J258" i="32"/>
  <c r="H257" i="32"/>
  <c r="F256" i="32"/>
  <c r="J255" i="32"/>
  <c r="H254" i="32"/>
  <c r="F253" i="32"/>
  <c r="J252" i="32"/>
  <c r="H251" i="32"/>
  <c r="L262" i="32"/>
  <c r="N260" i="32"/>
  <c r="L259" i="32"/>
  <c r="N257" i="32"/>
  <c r="L256" i="32"/>
  <c r="N254" i="32"/>
  <c r="L253" i="32"/>
  <c r="N251" i="32"/>
  <c r="F263" i="32"/>
  <c r="J262" i="32"/>
  <c r="H261" i="32"/>
  <c r="F260" i="32"/>
  <c r="J259" i="32"/>
  <c r="H258" i="32"/>
  <c r="F257" i="32"/>
  <c r="J256" i="32"/>
  <c r="H255" i="32"/>
  <c r="F254" i="32"/>
  <c r="J253" i="32"/>
  <c r="H252" i="32"/>
  <c r="F251" i="32"/>
  <c r="L260" i="32"/>
  <c r="N108" i="33"/>
  <c r="N107" i="33"/>
  <c r="N106" i="33"/>
  <c r="N105" i="33"/>
  <c r="N104" i="33"/>
  <c r="N103" i="33"/>
  <c r="N102" i="33"/>
  <c r="N101" i="33"/>
  <c r="N100" i="33"/>
  <c r="N99" i="33"/>
  <c r="N98" i="33"/>
  <c r="N97" i="33"/>
  <c r="N86" i="33"/>
  <c r="N85" i="33"/>
  <c r="N84" i="33"/>
  <c r="N83" i="33"/>
  <c r="N82" i="33"/>
  <c r="N81" i="33"/>
  <c r="N80" i="33"/>
  <c r="N79" i="33"/>
  <c r="N78" i="33"/>
  <c r="N77" i="33"/>
  <c r="N76" i="33"/>
  <c r="N75" i="33"/>
  <c r="N42" i="33"/>
  <c r="N41" i="33"/>
  <c r="N40" i="33"/>
  <c r="N39" i="33"/>
  <c r="N38" i="33"/>
  <c r="N37" i="33"/>
  <c r="N36" i="33"/>
  <c r="N35" i="33"/>
  <c r="N34" i="33"/>
  <c r="N33" i="33"/>
  <c r="N32" i="33"/>
  <c r="N31" i="33"/>
  <c r="N63" i="33"/>
  <c r="N60" i="33"/>
  <c r="N57" i="33"/>
  <c r="N54" i="33"/>
  <c r="N64" i="33"/>
  <c r="N61" i="33"/>
  <c r="N58" i="33"/>
  <c r="N55" i="33"/>
  <c r="N30" i="33"/>
  <c r="N53" i="33"/>
  <c r="N62" i="33"/>
  <c r="L254" i="32"/>
  <c r="N261" i="32"/>
  <c r="N56" i="33"/>
  <c r="F230" i="32"/>
  <c r="N230" i="32"/>
  <c r="F233" i="32"/>
  <c r="N233" i="32"/>
  <c r="F236" i="32"/>
  <c r="N236" i="32"/>
  <c r="F239" i="32"/>
  <c r="N239" i="32"/>
  <c r="F8" i="33"/>
  <c r="M95" i="33"/>
  <c r="N96" i="33" s="1"/>
  <c r="L103" i="35"/>
  <c r="L106" i="35"/>
  <c r="L100" i="35"/>
  <c r="K95" i="35"/>
  <c r="L84" i="35"/>
  <c r="L107" i="35"/>
  <c r="L101" i="35"/>
  <c r="L105" i="35"/>
  <c r="L99" i="35"/>
  <c r="L82" i="35"/>
  <c r="L78" i="35"/>
  <c r="K73" i="35"/>
  <c r="L74" i="35" s="1"/>
  <c r="L62" i="35"/>
  <c r="L56" i="35"/>
  <c r="K51" i="35"/>
  <c r="L40" i="35"/>
  <c r="L34" i="35"/>
  <c r="K29" i="35"/>
  <c r="L108" i="35"/>
  <c r="L85" i="35"/>
  <c r="L80" i="35"/>
  <c r="L64" i="35"/>
  <c r="L58" i="35"/>
  <c r="L42" i="35"/>
  <c r="L36" i="35"/>
  <c r="L17" i="35"/>
  <c r="L102" i="35"/>
  <c r="L59" i="35"/>
  <c r="L55" i="35"/>
  <c r="L39" i="35"/>
  <c r="L19" i="35"/>
  <c r="L104" i="35"/>
  <c r="L86" i="35"/>
  <c r="L79" i="35"/>
  <c r="L63" i="35"/>
  <c r="L54" i="35"/>
  <c r="L38" i="35"/>
  <c r="L16" i="35"/>
  <c r="L15" i="35"/>
  <c r="L14" i="35"/>
  <c r="L13" i="35"/>
  <c r="L12" i="35"/>
  <c r="L11" i="35"/>
  <c r="L10" i="35"/>
  <c r="L9" i="35"/>
  <c r="L57" i="35"/>
  <c r="L41" i="35"/>
  <c r="L32" i="35"/>
  <c r="L77" i="35"/>
  <c r="L61" i="35"/>
  <c r="L31" i="35"/>
  <c r="L20" i="35"/>
  <c r="L21" i="35"/>
  <c r="N43" i="35"/>
  <c r="F108" i="35"/>
  <c r="N206" i="32"/>
  <c r="L229" i="32"/>
  <c r="H230" i="32"/>
  <c r="J231" i="32"/>
  <c r="L232" i="32"/>
  <c r="H233" i="32"/>
  <c r="J234" i="32"/>
  <c r="L235" i="32"/>
  <c r="H236" i="32"/>
  <c r="J237" i="32"/>
  <c r="L238" i="32"/>
  <c r="H239" i="32"/>
  <c r="J240" i="32"/>
  <c r="L241" i="32"/>
  <c r="F250" i="32"/>
  <c r="H54" i="33"/>
  <c r="H57" i="33"/>
  <c r="H60" i="33"/>
  <c r="N41" i="35"/>
  <c r="L60" i="35"/>
  <c r="F63" i="35"/>
  <c r="L83" i="35"/>
  <c r="F229" i="32"/>
  <c r="N229" i="32"/>
  <c r="F232" i="32"/>
  <c r="N232" i="32"/>
  <c r="F235" i="32"/>
  <c r="N235" i="32"/>
  <c r="F238" i="32"/>
  <c r="N238" i="32"/>
  <c r="F241" i="32"/>
  <c r="H109" i="33"/>
  <c r="H108" i="33"/>
  <c r="H107" i="33"/>
  <c r="H106" i="33"/>
  <c r="H105" i="33"/>
  <c r="H104" i="33"/>
  <c r="H103" i="33"/>
  <c r="H102" i="33"/>
  <c r="H101" i="33"/>
  <c r="H100" i="33"/>
  <c r="H99" i="33"/>
  <c r="H98" i="33"/>
  <c r="H97" i="33"/>
  <c r="H87" i="33"/>
  <c r="H86" i="33"/>
  <c r="H85" i="33"/>
  <c r="H84" i="33"/>
  <c r="H83" i="33"/>
  <c r="H82" i="33"/>
  <c r="H81" i="33"/>
  <c r="H80" i="33"/>
  <c r="H79" i="33"/>
  <c r="H78" i="33"/>
  <c r="H77" i="33"/>
  <c r="H76" i="33"/>
  <c r="H75" i="33"/>
  <c r="H43" i="33"/>
  <c r="H42" i="33"/>
  <c r="H41" i="33"/>
  <c r="H40" i="33"/>
  <c r="H39" i="33"/>
  <c r="H38" i="33"/>
  <c r="H37" i="33"/>
  <c r="H36" i="33"/>
  <c r="H35" i="33"/>
  <c r="H34" i="33"/>
  <c r="H33" i="33"/>
  <c r="H32" i="33"/>
  <c r="H31" i="33"/>
  <c r="F74" i="33"/>
  <c r="F8" i="35"/>
  <c r="F20" i="35"/>
  <c r="E51" i="35"/>
  <c r="L53" i="35"/>
  <c r="L98" i="35"/>
  <c r="J230" i="32"/>
  <c r="L231" i="32"/>
  <c r="H232" i="32"/>
  <c r="J233" i="32"/>
  <c r="L234" i="32"/>
  <c r="H235" i="32"/>
  <c r="J236" i="32"/>
  <c r="L237" i="32"/>
  <c r="H238" i="32"/>
  <c r="J239" i="32"/>
  <c r="L240" i="32"/>
  <c r="H241" i="32"/>
  <c r="F103" i="35"/>
  <c r="F106" i="35"/>
  <c r="F100" i="35"/>
  <c r="F84" i="35"/>
  <c r="F107" i="35"/>
  <c r="F78" i="35"/>
  <c r="F62" i="35"/>
  <c r="F56" i="35"/>
  <c r="F40" i="35"/>
  <c r="F34" i="35"/>
  <c r="F85" i="35"/>
  <c r="F104" i="35"/>
  <c r="F102" i="35"/>
  <c r="F98" i="35"/>
  <c r="F83" i="35"/>
  <c r="F80" i="35"/>
  <c r="F64" i="35"/>
  <c r="F58" i="35"/>
  <c r="F42" i="35"/>
  <c r="F36" i="35"/>
  <c r="F18" i="35"/>
  <c r="F17" i="35"/>
  <c r="F101" i="35"/>
  <c r="E73" i="35"/>
  <c r="F74" i="35" s="1"/>
  <c r="F53" i="35"/>
  <c r="F37" i="35"/>
  <c r="F33" i="35"/>
  <c r="F21" i="35"/>
  <c r="F57" i="35"/>
  <c r="F41" i="35"/>
  <c r="F32" i="35"/>
  <c r="F16" i="35"/>
  <c r="F15" i="35"/>
  <c r="F14" i="35"/>
  <c r="F13" i="35"/>
  <c r="F12" i="35"/>
  <c r="F11" i="35"/>
  <c r="F10" i="35"/>
  <c r="F9" i="35"/>
  <c r="F86" i="35"/>
  <c r="F76" i="35"/>
  <c r="F60" i="35"/>
  <c r="F35" i="35"/>
  <c r="F99" i="35"/>
  <c r="F82" i="35"/>
  <c r="F59" i="35"/>
  <c r="F55" i="35"/>
  <c r="F39" i="35"/>
  <c r="E29" i="35"/>
  <c r="F19" i="35"/>
  <c r="N42" i="35"/>
  <c r="N36" i="35"/>
  <c r="N38" i="35"/>
  <c r="N32" i="35"/>
  <c r="N33" i="35"/>
  <c r="N37" i="35"/>
  <c r="N40" i="35"/>
  <c r="N31" i="35"/>
  <c r="N39" i="35"/>
  <c r="N35" i="35"/>
  <c r="N30" i="35"/>
  <c r="F54" i="35"/>
  <c r="F81" i="35"/>
  <c r="M73" i="33"/>
  <c r="N74" i="33" s="1"/>
  <c r="M51" i="33"/>
  <c r="N52" i="33" s="1"/>
  <c r="J96" i="33"/>
  <c r="F38" i="35"/>
  <c r="F79" i="35"/>
  <c r="E95" i="35"/>
  <c r="F96" i="35" s="1"/>
  <c r="F105" i="35"/>
  <c r="J30" i="33"/>
  <c r="F56" i="33"/>
  <c r="F57" i="33"/>
  <c r="F58" i="33"/>
  <c r="F59" i="33"/>
  <c r="F60" i="33"/>
  <c r="F61" i="33"/>
  <c r="F62" i="33"/>
  <c r="L62" i="33"/>
  <c r="F63" i="33"/>
  <c r="L63" i="33"/>
  <c r="F64" i="33"/>
  <c r="L64" i="33"/>
  <c r="F65" i="33"/>
  <c r="L65" i="33"/>
  <c r="J97" i="33"/>
  <c r="J98" i="33"/>
  <c r="J99" i="33"/>
  <c r="J100" i="33"/>
  <c r="J101" i="33"/>
  <c r="J102" i="33"/>
  <c r="J103" i="33"/>
  <c r="J104" i="33"/>
  <c r="J105" i="33"/>
  <c r="J106" i="33"/>
  <c r="J107" i="33"/>
  <c r="J108" i="33"/>
  <c r="J109" i="33"/>
  <c r="N105" i="35"/>
  <c r="N108" i="35"/>
  <c r="N102" i="35"/>
  <c r="N103" i="35"/>
  <c r="N106" i="35"/>
  <c r="N107" i="35"/>
  <c r="M95" i="35"/>
  <c r="N96" i="35" s="1"/>
  <c r="N17" i="35"/>
  <c r="N100" i="35"/>
  <c r="N98" i="35"/>
  <c r="N8" i="35"/>
  <c r="J21" i="35"/>
  <c r="H33" i="35"/>
  <c r="J37" i="35"/>
  <c r="J41" i="35"/>
  <c r="J53" i="35"/>
  <c r="N55" i="35"/>
  <c r="J57" i="35"/>
  <c r="H63" i="35"/>
  <c r="M73" i="35"/>
  <c r="H79" i="35"/>
  <c r="N101" i="35"/>
  <c r="L30" i="33"/>
  <c r="F75" i="33"/>
  <c r="L75" i="33"/>
  <c r="F76" i="33"/>
  <c r="L76" i="33"/>
  <c r="F77" i="33"/>
  <c r="L77" i="33"/>
  <c r="F78" i="33"/>
  <c r="L78" i="33"/>
  <c r="F79" i="33"/>
  <c r="L79" i="33"/>
  <c r="F80" i="33"/>
  <c r="L80" i="33"/>
  <c r="F81" i="33"/>
  <c r="L81" i="33"/>
  <c r="F82" i="33"/>
  <c r="L82" i="33"/>
  <c r="F83" i="33"/>
  <c r="L83" i="33"/>
  <c r="F84" i="33"/>
  <c r="L84" i="33"/>
  <c r="F85" i="33"/>
  <c r="L85" i="33"/>
  <c r="F86" i="33"/>
  <c r="L86" i="33"/>
  <c r="F87" i="33"/>
  <c r="C109" i="35"/>
  <c r="D8" i="35"/>
  <c r="J9" i="35"/>
  <c r="J10" i="35"/>
  <c r="J11" i="35"/>
  <c r="J12" i="35"/>
  <c r="J13" i="35"/>
  <c r="J14" i="35"/>
  <c r="J15" i="35"/>
  <c r="J16" i="35"/>
  <c r="H19" i="35"/>
  <c r="N20" i="35"/>
  <c r="I29" i="35"/>
  <c r="J33" i="35"/>
  <c r="H34" i="35"/>
  <c r="J42" i="35"/>
  <c r="C51" i="35"/>
  <c r="N56" i="35"/>
  <c r="J58" i="35"/>
  <c r="H59" i="35"/>
  <c r="J83" i="35"/>
  <c r="J100" i="35"/>
  <c r="D30" i="33"/>
  <c r="J33" i="33"/>
  <c r="J34" i="33"/>
  <c r="J35" i="33"/>
  <c r="J36" i="33"/>
  <c r="J37" i="33"/>
  <c r="J38" i="33"/>
  <c r="J39" i="33"/>
  <c r="J40" i="33"/>
  <c r="J41" i="33"/>
  <c r="J42" i="33"/>
  <c r="J43" i="33"/>
  <c r="H105" i="35"/>
  <c r="H108" i="35"/>
  <c r="H102" i="35"/>
  <c r="H86" i="35"/>
  <c r="H103" i="35"/>
  <c r="H100" i="35"/>
  <c r="H98" i="35"/>
  <c r="H85" i="35"/>
  <c r="H83" i="35"/>
  <c r="H80" i="35"/>
  <c r="H64" i="35"/>
  <c r="H58" i="35"/>
  <c r="H42" i="35"/>
  <c r="H36" i="35"/>
  <c r="H18" i="35"/>
  <c r="H17" i="35"/>
  <c r="H104" i="35"/>
  <c r="H81" i="35"/>
  <c r="H106" i="35"/>
  <c r="G95" i="35"/>
  <c r="H96" i="35" s="1"/>
  <c r="H76" i="35"/>
  <c r="G73" i="35"/>
  <c r="H74" i="35" s="1"/>
  <c r="H60" i="35"/>
  <c r="H54" i="35"/>
  <c r="G51" i="35"/>
  <c r="J52" i="35" s="1"/>
  <c r="H38" i="35"/>
  <c r="H32" i="35"/>
  <c r="G29" i="35"/>
  <c r="H8" i="35"/>
  <c r="H20" i="35"/>
  <c r="H31" i="35"/>
  <c r="H40" i="35"/>
  <c r="H56" i="35"/>
  <c r="J64" i="35"/>
  <c r="J80" i="35"/>
  <c r="J53" i="33"/>
  <c r="J54" i="33"/>
  <c r="J55" i="33"/>
  <c r="J56" i="33"/>
  <c r="J57" i="33"/>
  <c r="J58" i="33"/>
  <c r="J59" i="33"/>
  <c r="J60" i="33"/>
  <c r="J61" i="33"/>
  <c r="J62" i="33"/>
  <c r="J63" i="33"/>
  <c r="J64" i="33"/>
  <c r="J107" i="35"/>
  <c r="J104" i="35"/>
  <c r="J98" i="35"/>
  <c r="J82" i="35"/>
  <c r="J105" i="35"/>
  <c r="J103" i="35"/>
  <c r="J102" i="35"/>
  <c r="J76" i="35"/>
  <c r="J60" i="35"/>
  <c r="J54" i="35"/>
  <c r="J38" i="35"/>
  <c r="J32" i="35"/>
  <c r="J106" i="35"/>
  <c r="J101" i="35"/>
  <c r="J99" i="35"/>
  <c r="I95" i="35"/>
  <c r="J86" i="35"/>
  <c r="J84" i="35"/>
  <c r="J108" i="35"/>
  <c r="J78" i="35"/>
  <c r="J62" i="35"/>
  <c r="J56" i="35"/>
  <c r="J40" i="35"/>
  <c r="J34" i="35"/>
  <c r="J8" i="35"/>
  <c r="J20" i="35"/>
  <c r="J31" i="35"/>
  <c r="J35" i="35"/>
  <c r="H41" i="35"/>
  <c r="N64" i="35"/>
  <c r="N58" i="35"/>
  <c r="N60" i="35"/>
  <c r="N54" i="35"/>
  <c r="H57" i="35"/>
  <c r="H61" i="35"/>
  <c r="N63" i="35"/>
  <c r="H77" i="35"/>
  <c r="J85" i="35"/>
  <c r="N99" i="35"/>
  <c r="N104" i="35"/>
  <c r="H107" i="35"/>
  <c r="AS7" i="37"/>
  <c r="AV7" i="37"/>
  <c r="AU7" i="37"/>
  <c r="W29" i="37"/>
  <c r="AK29" i="37"/>
  <c r="H18" i="37"/>
  <c r="H17" i="37"/>
  <c r="N17" i="37"/>
  <c r="N18" i="37"/>
  <c r="V17" i="37"/>
  <c r="V18" i="37"/>
  <c r="AB17" i="37"/>
  <c r="AB18" i="37"/>
  <c r="H8" i="37"/>
  <c r="N8" i="37"/>
  <c r="V8" i="37"/>
  <c r="AB8" i="37"/>
  <c r="H9" i="37"/>
  <c r="N9" i="37"/>
  <c r="V9" i="37"/>
  <c r="AB9" i="37"/>
  <c r="H10" i="37"/>
  <c r="N10" i="37"/>
  <c r="V10" i="37"/>
  <c r="AB10" i="37"/>
  <c r="H11" i="37"/>
  <c r="N11" i="37"/>
  <c r="V11" i="37"/>
  <c r="AB11" i="37"/>
  <c r="H12" i="37"/>
  <c r="N12" i="37"/>
  <c r="V12" i="37"/>
  <c r="AB12" i="37"/>
  <c r="H13" i="37"/>
  <c r="N13" i="37"/>
  <c r="V13" i="37"/>
  <c r="AB13" i="37"/>
  <c r="H14" i="37"/>
  <c r="N14" i="37"/>
  <c r="V14" i="37"/>
  <c r="AB14" i="37"/>
  <c r="H15" i="37"/>
  <c r="N15" i="37"/>
  <c r="V15" i="37"/>
  <c r="AB15" i="37"/>
  <c r="H16" i="37"/>
  <c r="N16" i="37"/>
  <c r="V16" i="37"/>
  <c r="H7" i="37"/>
  <c r="N7" i="37"/>
  <c r="V7" i="37"/>
  <c r="AB7" i="37"/>
  <c r="AJ7" i="37"/>
  <c r="I18" i="38"/>
  <c r="I5" i="38"/>
  <c r="Q5" i="38"/>
  <c r="J5" i="39"/>
  <c r="N133" i="43"/>
  <c r="J5" i="44"/>
  <c r="I5" i="44"/>
  <c r="M5" i="44"/>
  <c r="H5" i="44"/>
  <c r="D129" i="41"/>
  <c r="I18" i="39"/>
  <c r="I5" i="39"/>
  <c r="O5" i="41"/>
  <c r="R5" i="41"/>
  <c r="Q5" i="41"/>
  <c r="P5" i="41"/>
  <c r="T5" i="41"/>
  <c r="S5" i="41"/>
  <c r="L123" i="41"/>
  <c r="O123" i="41"/>
  <c r="N123" i="41"/>
  <c r="M123" i="41"/>
  <c r="K123" i="41"/>
  <c r="F5" i="42"/>
  <c r="I5" i="42"/>
  <c r="H5" i="42"/>
  <c r="R5" i="44"/>
  <c r="Q5" i="44"/>
  <c r="P5" i="44"/>
  <c r="T5" i="44"/>
  <c r="C146" i="45"/>
  <c r="N135" i="45"/>
  <c r="O135" i="45"/>
  <c r="I5" i="43"/>
  <c r="J5" i="43"/>
  <c r="S5" i="44"/>
  <c r="M133" i="44"/>
  <c r="G133" i="44"/>
  <c r="I133" i="44"/>
  <c r="H133" i="44"/>
  <c r="L133" i="44"/>
  <c r="N5" i="46"/>
  <c r="M5" i="46"/>
  <c r="L5" i="46"/>
  <c r="E129" i="41"/>
  <c r="L5" i="42"/>
  <c r="N5" i="42"/>
  <c r="M5" i="42"/>
  <c r="M5" i="43"/>
  <c r="G123" i="41"/>
  <c r="S5" i="42"/>
  <c r="K133" i="42"/>
  <c r="P5" i="43"/>
  <c r="H133" i="43"/>
  <c r="L5" i="44"/>
  <c r="K5" i="41"/>
  <c r="H123" i="41"/>
  <c r="T5" i="42"/>
  <c r="L133" i="42"/>
  <c r="Q5" i="43"/>
  <c r="F6" i="43"/>
  <c r="F7" i="43"/>
  <c r="F8" i="43"/>
  <c r="F9" i="43"/>
  <c r="F10" i="43"/>
  <c r="I123" i="41"/>
  <c r="G133" i="42"/>
  <c r="R5" i="43"/>
  <c r="M133" i="43"/>
  <c r="G133" i="43"/>
  <c r="L5" i="45"/>
  <c r="L135" i="45"/>
  <c r="T5" i="46"/>
  <c r="Q5" i="46"/>
  <c r="P5" i="46"/>
  <c r="R5" i="46"/>
  <c r="S5" i="46"/>
  <c r="E146" i="46"/>
  <c r="G135" i="46"/>
  <c r="F6" i="44"/>
  <c r="F7" i="44"/>
  <c r="F8" i="44"/>
  <c r="F9" i="44"/>
  <c r="F10" i="44"/>
  <c r="M5" i="45"/>
  <c r="F9" i="45"/>
  <c r="F11" i="45"/>
  <c r="I5" i="45"/>
  <c r="N5" i="45"/>
  <c r="H135" i="45"/>
  <c r="I5" i="46"/>
  <c r="F5" i="46"/>
  <c r="H5" i="46"/>
  <c r="R5" i="47"/>
  <c r="P5" i="47"/>
  <c r="Q5" i="47"/>
  <c r="T5" i="47"/>
  <c r="C16" i="45"/>
  <c r="E146" i="45"/>
  <c r="S5" i="47"/>
  <c r="L5" i="47"/>
  <c r="N5" i="47"/>
  <c r="N135" i="46"/>
  <c r="C146" i="46"/>
  <c r="M5" i="47"/>
  <c r="H135" i="46"/>
  <c r="M135" i="46"/>
  <c r="J5" i="47"/>
  <c r="H5" i="47"/>
  <c r="E146" i="47"/>
  <c r="I135" i="47"/>
  <c r="O135" i="47"/>
  <c r="C146" i="47"/>
  <c r="L135" i="47"/>
  <c r="L74" i="27" l="1"/>
  <c r="K137" i="47"/>
  <c r="J76" i="19"/>
  <c r="K11" i="17"/>
  <c r="W15" i="17"/>
  <c r="N96" i="27"/>
  <c r="N52" i="27"/>
  <c r="E57" i="12"/>
  <c r="J14" i="19"/>
  <c r="K14" i="17"/>
  <c r="J10" i="19"/>
  <c r="R11" i="18"/>
  <c r="R157" i="18"/>
  <c r="J13" i="19"/>
  <c r="K141" i="47"/>
  <c r="J87" i="35"/>
  <c r="J16" i="19"/>
  <c r="R12" i="18"/>
  <c r="W12" i="17"/>
  <c r="W20" i="17"/>
  <c r="R29" i="18"/>
  <c r="K159" i="17"/>
  <c r="W14" i="17"/>
  <c r="R98" i="18"/>
  <c r="J74" i="35"/>
  <c r="F57" i="12"/>
  <c r="K12" i="17"/>
  <c r="R143" i="18"/>
  <c r="R23" i="18"/>
  <c r="K140" i="47"/>
  <c r="J17" i="19"/>
  <c r="R99" i="18"/>
  <c r="K18" i="2"/>
  <c r="J96" i="35"/>
  <c r="L96" i="35"/>
  <c r="H145" i="47"/>
  <c r="K145" i="47" s="1"/>
  <c r="G145" i="47"/>
  <c r="I145" i="47"/>
  <c r="L141" i="47"/>
  <c r="O141" i="47"/>
  <c r="M141" i="47"/>
  <c r="N141" i="47"/>
  <c r="H139" i="47"/>
  <c r="K139" i="47" s="1"/>
  <c r="G139" i="47"/>
  <c r="I139" i="47"/>
  <c r="I144" i="47"/>
  <c r="H144" i="47"/>
  <c r="K144" i="47" s="1"/>
  <c r="G144" i="47"/>
  <c r="M140" i="47"/>
  <c r="L140" i="47"/>
  <c r="N140" i="47"/>
  <c r="O140" i="47"/>
  <c r="I138" i="47"/>
  <c r="H138" i="47"/>
  <c r="K138" i="47" s="1"/>
  <c r="G138" i="47"/>
  <c r="G143" i="46"/>
  <c r="I143" i="46"/>
  <c r="H143" i="46"/>
  <c r="K143" i="46" s="1"/>
  <c r="G139" i="46"/>
  <c r="I139" i="46"/>
  <c r="H139" i="46"/>
  <c r="K139" i="46" s="1"/>
  <c r="H137" i="46"/>
  <c r="K137" i="46" s="1"/>
  <c r="I137" i="46"/>
  <c r="G137" i="46"/>
  <c r="H142" i="46"/>
  <c r="K142" i="46" s="1"/>
  <c r="I142" i="46"/>
  <c r="G142" i="46"/>
  <c r="G141" i="46"/>
  <c r="I141" i="46"/>
  <c r="H141" i="46"/>
  <c r="K141" i="46" s="1"/>
  <c r="M141" i="45"/>
  <c r="O141" i="45"/>
  <c r="N141" i="45"/>
  <c r="L141" i="45"/>
  <c r="H145" i="46"/>
  <c r="K145" i="46" s="1"/>
  <c r="G145" i="46"/>
  <c r="I145" i="46"/>
  <c r="G140" i="46"/>
  <c r="H140" i="46"/>
  <c r="K140" i="46" s="1"/>
  <c r="I140" i="46"/>
  <c r="T12" i="45"/>
  <c r="Q12" i="45"/>
  <c r="P12" i="45"/>
  <c r="S12" i="45"/>
  <c r="R12" i="45"/>
  <c r="Q11" i="45"/>
  <c r="T11" i="45"/>
  <c r="S11" i="45"/>
  <c r="R11" i="45"/>
  <c r="P11" i="45"/>
  <c r="T10" i="45"/>
  <c r="Q10" i="45"/>
  <c r="P10" i="45"/>
  <c r="R10" i="45"/>
  <c r="S10" i="45"/>
  <c r="Q9" i="45"/>
  <c r="T9" i="45"/>
  <c r="S9" i="45"/>
  <c r="R9" i="45"/>
  <c r="P9" i="45"/>
  <c r="T8" i="45"/>
  <c r="Q8" i="45"/>
  <c r="P8" i="45"/>
  <c r="S8" i="45"/>
  <c r="R8" i="45"/>
  <c r="Q7" i="45"/>
  <c r="T7" i="45"/>
  <c r="S7" i="45"/>
  <c r="R7" i="45"/>
  <c r="P7" i="45"/>
  <c r="O16" i="45"/>
  <c r="T6" i="45"/>
  <c r="Q6" i="45"/>
  <c r="P6" i="45"/>
  <c r="S6" i="45"/>
  <c r="R6" i="45"/>
  <c r="N14" i="45"/>
  <c r="L14" i="45"/>
  <c r="M14" i="45"/>
  <c r="L10" i="44"/>
  <c r="N10" i="44"/>
  <c r="M10" i="44"/>
  <c r="L9" i="44"/>
  <c r="N9" i="44"/>
  <c r="L8" i="44"/>
  <c r="N8" i="44"/>
  <c r="L7" i="44"/>
  <c r="N7" i="44"/>
  <c r="M7" i="44"/>
  <c r="L6" i="44"/>
  <c r="N6" i="44"/>
  <c r="M6" i="44"/>
  <c r="G138" i="45"/>
  <c r="H138" i="45"/>
  <c r="K138" i="45" s="1"/>
  <c r="I138" i="45"/>
  <c r="G141" i="45"/>
  <c r="I141" i="45"/>
  <c r="H141" i="45"/>
  <c r="K141" i="45" s="1"/>
  <c r="H137" i="45"/>
  <c r="K137" i="45" s="1"/>
  <c r="I137" i="45"/>
  <c r="G137" i="45"/>
  <c r="H143" i="45"/>
  <c r="K143" i="45" s="1"/>
  <c r="G143" i="45"/>
  <c r="I143" i="45"/>
  <c r="G144" i="45"/>
  <c r="H144" i="45"/>
  <c r="K144" i="45" s="1"/>
  <c r="I144" i="45"/>
  <c r="I139" i="45"/>
  <c r="H139" i="45"/>
  <c r="K139" i="45" s="1"/>
  <c r="G139" i="45"/>
  <c r="I145" i="45"/>
  <c r="H145" i="45"/>
  <c r="K145" i="45" s="1"/>
  <c r="G145" i="45"/>
  <c r="I142" i="45"/>
  <c r="H142" i="45"/>
  <c r="K142" i="45" s="1"/>
  <c r="G142" i="45"/>
  <c r="J14" i="45"/>
  <c r="I14" i="45"/>
  <c r="H14" i="45"/>
  <c r="M13" i="45"/>
  <c r="L13" i="45"/>
  <c r="N13" i="45"/>
  <c r="I12" i="45"/>
  <c r="J12" i="45"/>
  <c r="H12" i="45"/>
  <c r="M11" i="45"/>
  <c r="L11" i="45"/>
  <c r="N11" i="45"/>
  <c r="I10" i="45"/>
  <c r="J10" i="45"/>
  <c r="H10" i="45"/>
  <c r="M9" i="45"/>
  <c r="L9" i="45"/>
  <c r="N9" i="45"/>
  <c r="M7" i="45"/>
  <c r="L7" i="45"/>
  <c r="N7" i="45"/>
  <c r="I134" i="43"/>
  <c r="H134" i="43"/>
  <c r="G134" i="43"/>
  <c r="R9" i="43"/>
  <c r="Q9" i="43"/>
  <c r="P9" i="43"/>
  <c r="S9" i="43"/>
  <c r="T9" i="43"/>
  <c r="R8" i="43"/>
  <c r="Q8" i="43"/>
  <c r="P8" i="43"/>
  <c r="S8" i="43"/>
  <c r="T8" i="43"/>
  <c r="AA19" i="43"/>
  <c r="R7" i="43"/>
  <c r="Q7" i="43"/>
  <c r="P7" i="43"/>
  <c r="S7" i="43"/>
  <c r="T7" i="43"/>
  <c r="R6" i="43"/>
  <c r="Q6" i="43"/>
  <c r="P6" i="43"/>
  <c r="S6" i="43"/>
  <c r="T6" i="43"/>
  <c r="L134" i="43"/>
  <c r="N134" i="43"/>
  <c r="M134" i="43"/>
  <c r="K134" i="43"/>
  <c r="O134" i="43"/>
  <c r="R9" i="42"/>
  <c r="T9" i="42"/>
  <c r="S9" i="42"/>
  <c r="Q9" i="42"/>
  <c r="P9" i="42"/>
  <c r="R8" i="42"/>
  <c r="T8" i="42"/>
  <c r="S8" i="42"/>
  <c r="Q8" i="42"/>
  <c r="P8" i="42"/>
  <c r="R7" i="42"/>
  <c r="T7" i="42"/>
  <c r="AA19" i="42" s="1"/>
  <c r="S7" i="42"/>
  <c r="Q7" i="42"/>
  <c r="P7" i="42"/>
  <c r="R6" i="42"/>
  <c r="T6" i="42"/>
  <c r="S6" i="42"/>
  <c r="Q6" i="42"/>
  <c r="P6" i="42"/>
  <c r="I128" i="41"/>
  <c r="G128" i="41"/>
  <c r="H128" i="41"/>
  <c r="L10" i="43"/>
  <c r="N10" i="43"/>
  <c r="M10" i="43"/>
  <c r="L9" i="43"/>
  <c r="N9" i="43"/>
  <c r="L8" i="43"/>
  <c r="N8" i="43"/>
  <c r="L7" i="43"/>
  <c r="N7" i="43"/>
  <c r="M7" i="43"/>
  <c r="L6" i="43"/>
  <c r="N6" i="43"/>
  <c r="M6" i="43"/>
  <c r="G127" i="41"/>
  <c r="I127" i="41"/>
  <c r="H127" i="41"/>
  <c r="F129" i="41"/>
  <c r="O134" i="42"/>
  <c r="L134" i="42"/>
  <c r="K134" i="42"/>
  <c r="N134" i="42"/>
  <c r="M134" i="42"/>
  <c r="I9" i="42"/>
  <c r="H9" i="42"/>
  <c r="M9" i="42"/>
  <c r="J9" i="42"/>
  <c r="I8" i="42"/>
  <c r="H8" i="42"/>
  <c r="M8" i="42"/>
  <c r="J8" i="42"/>
  <c r="I7" i="42"/>
  <c r="H7" i="42"/>
  <c r="J7" i="42"/>
  <c r="I6" i="42"/>
  <c r="H6" i="42"/>
  <c r="J6" i="42"/>
  <c r="H126" i="41"/>
  <c r="G126" i="41"/>
  <c r="I126" i="41"/>
  <c r="H124" i="41"/>
  <c r="G124" i="41"/>
  <c r="I10" i="43"/>
  <c r="J10" i="43"/>
  <c r="H10" i="43"/>
  <c r="I9" i="43"/>
  <c r="J9" i="43"/>
  <c r="H9" i="43"/>
  <c r="M9" i="43"/>
  <c r="I8" i="43"/>
  <c r="J8" i="43"/>
  <c r="H8" i="43"/>
  <c r="M8" i="43"/>
  <c r="I134" i="44"/>
  <c r="H134" i="44"/>
  <c r="G134" i="44"/>
  <c r="R9" i="44"/>
  <c r="Q9" i="44"/>
  <c r="P9" i="44"/>
  <c r="T9" i="44"/>
  <c r="S9" i="44"/>
  <c r="R7" i="44"/>
  <c r="Q7" i="44"/>
  <c r="P7" i="44"/>
  <c r="T7" i="44"/>
  <c r="AA19" i="44" s="1"/>
  <c r="S7" i="44"/>
  <c r="R6" i="44"/>
  <c r="Q6" i="44"/>
  <c r="P6" i="44"/>
  <c r="T6" i="44"/>
  <c r="S6" i="44"/>
  <c r="R8" i="44"/>
  <c r="Q8" i="44"/>
  <c r="P8" i="44"/>
  <c r="T8" i="44"/>
  <c r="S8" i="44"/>
  <c r="R10" i="44"/>
  <c r="Q10" i="44"/>
  <c r="P10" i="44"/>
  <c r="T10" i="44"/>
  <c r="AA20" i="44" s="1"/>
  <c r="S10" i="44"/>
  <c r="K126" i="41"/>
  <c r="N126" i="41"/>
  <c r="M126" i="41"/>
  <c r="L126" i="41"/>
  <c r="O126" i="41"/>
  <c r="L125" i="41"/>
  <c r="O125" i="41"/>
  <c r="N125" i="41"/>
  <c r="M125" i="41"/>
  <c r="K125" i="41"/>
  <c r="M124" i="41"/>
  <c r="O124" i="41"/>
  <c r="N124" i="41"/>
  <c r="L124" i="41"/>
  <c r="O128" i="41"/>
  <c r="L128" i="41"/>
  <c r="K128" i="41"/>
  <c r="N128" i="41"/>
  <c r="M128" i="41"/>
  <c r="M127" i="41"/>
  <c r="J129" i="41"/>
  <c r="L127" i="41"/>
  <c r="K127" i="41"/>
  <c r="O127" i="41"/>
  <c r="N127" i="41"/>
  <c r="Q48" i="39"/>
  <c r="P48" i="39"/>
  <c r="Q36" i="39"/>
  <c r="P36" i="39"/>
  <c r="Q11" i="39"/>
  <c r="P11" i="39"/>
  <c r="Q9" i="39"/>
  <c r="P9" i="39"/>
  <c r="Q7" i="39"/>
  <c r="P7" i="39"/>
  <c r="Q50" i="39"/>
  <c r="P50" i="39"/>
  <c r="P19" i="39"/>
  <c r="Q19" i="39"/>
  <c r="Q21" i="39"/>
  <c r="P21" i="39"/>
  <c r="P23" i="39"/>
  <c r="Q23" i="39"/>
  <c r="Q25" i="39"/>
  <c r="P25" i="39"/>
  <c r="Q27" i="39"/>
  <c r="P27" i="39"/>
  <c r="Q29" i="39"/>
  <c r="P29" i="39"/>
  <c r="Q31" i="39"/>
  <c r="P31" i="39"/>
  <c r="Q33" i="39"/>
  <c r="P33" i="39"/>
  <c r="P12" i="39"/>
  <c r="Q12" i="39"/>
  <c r="P14" i="39"/>
  <c r="Q14" i="39"/>
  <c r="P18" i="39"/>
  <c r="Q18" i="39"/>
  <c r="Q20" i="39"/>
  <c r="P20" i="39"/>
  <c r="Q22" i="39"/>
  <c r="P22" i="39"/>
  <c r="Q24" i="39"/>
  <c r="P24" i="39"/>
  <c r="Q26" i="39"/>
  <c r="P26" i="39"/>
  <c r="Q28" i="39"/>
  <c r="P28" i="39"/>
  <c r="Q30" i="39"/>
  <c r="P30" i="39"/>
  <c r="Q32" i="39"/>
  <c r="P32" i="39"/>
  <c r="Q35" i="39"/>
  <c r="P35" i="39"/>
  <c r="Q37" i="39"/>
  <c r="P37" i="39"/>
  <c r="Q39" i="39"/>
  <c r="P39" i="39"/>
  <c r="Q41" i="39"/>
  <c r="P41" i="39"/>
  <c r="Q43" i="39"/>
  <c r="P43" i="39"/>
  <c r="Q45" i="39"/>
  <c r="P45" i="39"/>
  <c r="Q47" i="39"/>
  <c r="P47" i="39"/>
  <c r="Q49" i="39"/>
  <c r="P49" i="39"/>
  <c r="Q51" i="39"/>
  <c r="P51" i="39"/>
  <c r="P16" i="39"/>
  <c r="Q16" i="39"/>
  <c r="I11" i="39"/>
  <c r="J11" i="39"/>
  <c r="I9" i="39"/>
  <c r="J9" i="39"/>
  <c r="I7" i="39"/>
  <c r="J7" i="39"/>
  <c r="I21" i="39"/>
  <c r="J21" i="39"/>
  <c r="I23" i="39"/>
  <c r="J23" i="39"/>
  <c r="I25" i="39"/>
  <c r="J25" i="39"/>
  <c r="I27" i="39"/>
  <c r="J27" i="39"/>
  <c r="I29" i="39"/>
  <c r="J29" i="39"/>
  <c r="I31" i="39"/>
  <c r="J31" i="39"/>
  <c r="I33" i="39"/>
  <c r="J33" i="39"/>
  <c r="I17" i="39"/>
  <c r="J17" i="39"/>
  <c r="J35" i="39"/>
  <c r="I35" i="39"/>
  <c r="J39" i="39"/>
  <c r="I39" i="39"/>
  <c r="J43" i="39"/>
  <c r="I43" i="39"/>
  <c r="J47" i="39"/>
  <c r="I47" i="39"/>
  <c r="I24" i="39"/>
  <c r="J24" i="39"/>
  <c r="I26" i="39"/>
  <c r="J26" i="39"/>
  <c r="I28" i="39"/>
  <c r="J28" i="39"/>
  <c r="I30" i="39"/>
  <c r="J30" i="39"/>
  <c r="I32" i="39"/>
  <c r="J32" i="39"/>
  <c r="I34" i="39"/>
  <c r="J34" i="39"/>
  <c r="I16" i="39"/>
  <c r="J16" i="39"/>
  <c r="J37" i="39"/>
  <c r="I37" i="39"/>
  <c r="J41" i="39"/>
  <c r="I41" i="39"/>
  <c r="J45" i="39"/>
  <c r="I45" i="39"/>
  <c r="J49" i="39"/>
  <c r="I49" i="39"/>
  <c r="J36" i="39"/>
  <c r="I36" i="39"/>
  <c r="J38" i="39"/>
  <c r="I38" i="39"/>
  <c r="J40" i="39"/>
  <c r="I40" i="39"/>
  <c r="J42" i="39"/>
  <c r="I42" i="39"/>
  <c r="J44" i="39"/>
  <c r="I44" i="39"/>
  <c r="J46" i="39"/>
  <c r="I46" i="39"/>
  <c r="J48" i="39"/>
  <c r="I48" i="39"/>
  <c r="I50" i="39"/>
  <c r="J50" i="39"/>
  <c r="J51" i="39"/>
  <c r="I51" i="39"/>
  <c r="H37" i="37"/>
  <c r="I37" i="37"/>
  <c r="I35" i="37"/>
  <c r="H35" i="37"/>
  <c r="I33" i="37"/>
  <c r="H33" i="37"/>
  <c r="H31" i="37"/>
  <c r="I31" i="37"/>
  <c r="J7" i="44"/>
  <c r="H7" i="44"/>
  <c r="I7" i="44"/>
  <c r="J9" i="44"/>
  <c r="H9" i="44"/>
  <c r="M9" i="44"/>
  <c r="I9" i="44"/>
  <c r="J6" i="44"/>
  <c r="H6" i="44"/>
  <c r="I6" i="44"/>
  <c r="J8" i="44"/>
  <c r="H8" i="44"/>
  <c r="M8" i="44"/>
  <c r="I8" i="44"/>
  <c r="J10" i="44"/>
  <c r="H10" i="44"/>
  <c r="I10" i="44"/>
  <c r="Q51" i="38"/>
  <c r="P51" i="38"/>
  <c r="Q45" i="38"/>
  <c r="P45" i="38"/>
  <c r="Q39" i="38"/>
  <c r="P39" i="38"/>
  <c r="J34" i="38"/>
  <c r="I34" i="38"/>
  <c r="Q29" i="38"/>
  <c r="P29" i="38"/>
  <c r="J24" i="38"/>
  <c r="I24" i="38"/>
  <c r="Q21" i="38"/>
  <c r="P21" i="38"/>
  <c r="J17" i="38"/>
  <c r="I17" i="38"/>
  <c r="Q13" i="38"/>
  <c r="P13" i="38"/>
  <c r="I12" i="38"/>
  <c r="J12" i="38"/>
  <c r="P25" i="38"/>
  <c r="Q25" i="38"/>
  <c r="P31" i="38"/>
  <c r="Q31" i="38"/>
  <c r="P37" i="38"/>
  <c r="Q37" i="38"/>
  <c r="P43" i="38"/>
  <c r="Q43" i="38"/>
  <c r="P49" i="38"/>
  <c r="Q49" i="38"/>
  <c r="Q6" i="38"/>
  <c r="P6" i="38"/>
  <c r="P8" i="38"/>
  <c r="Q8" i="38"/>
  <c r="Q16" i="38"/>
  <c r="P16" i="38"/>
  <c r="Q41" i="38"/>
  <c r="P41" i="38"/>
  <c r="Q47" i="38"/>
  <c r="P47" i="38"/>
  <c r="Q10" i="38"/>
  <c r="P10" i="38"/>
  <c r="Q12" i="38"/>
  <c r="P12" i="38"/>
  <c r="Q14" i="38"/>
  <c r="P14" i="38"/>
  <c r="P18" i="38"/>
  <c r="Q18" i="38"/>
  <c r="Q20" i="38"/>
  <c r="P20" i="38"/>
  <c r="P22" i="38"/>
  <c r="Q22" i="38"/>
  <c r="P24" i="38"/>
  <c r="Q24" i="38"/>
  <c r="P26" i="38"/>
  <c r="Q26" i="38"/>
  <c r="P28" i="38"/>
  <c r="Q28" i="38"/>
  <c r="P30" i="38"/>
  <c r="Q30" i="38"/>
  <c r="P32" i="38"/>
  <c r="Q32" i="38"/>
  <c r="P34" i="38"/>
  <c r="Q34" i="38"/>
  <c r="P36" i="38"/>
  <c r="Q36" i="38"/>
  <c r="P38" i="38"/>
  <c r="Q38" i="38"/>
  <c r="P40" i="38"/>
  <c r="Q40" i="38"/>
  <c r="P42" i="38"/>
  <c r="Q42" i="38"/>
  <c r="P44" i="38"/>
  <c r="Q44" i="38"/>
  <c r="P46" i="38"/>
  <c r="Q46" i="38"/>
  <c r="P48" i="38"/>
  <c r="Q48" i="38"/>
  <c r="P50" i="38"/>
  <c r="Q50" i="38"/>
  <c r="I33" i="38"/>
  <c r="J33" i="38"/>
  <c r="J23" i="38"/>
  <c r="I23" i="38"/>
  <c r="I14" i="38"/>
  <c r="J14" i="38"/>
  <c r="I6" i="38"/>
  <c r="J6" i="38"/>
  <c r="I8" i="38"/>
  <c r="J8" i="38"/>
  <c r="J26" i="38"/>
  <c r="I26" i="38"/>
  <c r="J32" i="38"/>
  <c r="I32" i="38"/>
  <c r="J38" i="38"/>
  <c r="I38" i="38"/>
  <c r="J44" i="38"/>
  <c r="I44" i="38"/>
  <c r="J50" i="38"/>
  <c r="I50" i="38"/>
  <c r="I25" i="38"/>
  <c r="J25" i="38"/>
  <c r="J31" i="38"/>
  <c r="I31" i="38"/>
  <c r="J37" i="38"/>
  <c r="I37" i="38"/>
  <c r="I43" i="38"/>
  <c r="J43" i="38"/>
  <c r="I49" i="38"/>
  <c r="J49" i="38"/>
  <c r="J42" i="38"/>
  <c r="I42" i="38"/>
  <c r="J48" i="38"/>
  <c r="I48" i="38"/>
  <c r="J16" i="38"/>
  <c r="I16" i="38"/>
  <c r="J40" i="38"/>
  <c r="I40" i="38"/>
  <c r="J39" i="38"/>
  <c r="I39" i="38"/>
  <c r="J29" i="38"/>
  <c r="I29" i="38"/>
  <c r="J21" i="38"/>
  <c r="I21" i="38"/>
  <c r="J11" i="38"/>
  <c r="I11" i="38"/>
  <c r="J7" i="38"/>
  <c r="I7" i="38"/>
  <c r="J47" i="38"/>
  <c r="I47" i="38"/>
  <c r="J41" i="38"/>
  <c r="I41" i="38"/>
  <c r="J36" i="38"/>
  <c r="I36" i="38"/>
  <c r="J28" i="38"/>
  <c r="I28" i="38"/>
  <c r="Q23" i="38"/>
  <c r="P23" i="38"/>
  <c r="P19" i="38"/>
  <c r="Q19" i="38"/>
  <c r="J13" i="38"/>
  <c r="I13" i="38"/>
  <c r="P9" i="38"/>
  <c r="Q9" i="38"/>
  <c r="Q7" i="38"/>
  <c r="P7" i="38"/>
  <c r="AJ15" i="37"/>
  <c r="AL15" i="37"/>
  <c r="AK15" i="37"/>
  <c r="AJ14" i="37"/>
  <c r="AK14" i="37"/>
  <c r="AL14" i="37"/>
  <c r="AJ13" i="37"/>
  <c r="AL13" i="37"/>
  <c r="AK13" i="37"/>
  <c r="AJ12" i="37"/>
  <c r="AK12" i="37"/>
  <c r="AL12" i="37"/>
  <c r="AJ11" i="37"/>
  <c r="AL11" i="37"/>
  <c r="AK11" i="37"/>
  <c r="AJ10" i="37"/>
  <c r="AK10" i="37"/>
  <c r="AL10" i="37"/>
  <c r="AJ9" i="37"/>
  <c r="AL9" i="37"/>
  <c r="AK9" i="37"/>
  <c r="AJ8" i="37"/>
  <c r="AK8" i="37"/>
  <c r="AL8" i="37"/>
  <c r="AJ18" i="37"/>
  <c r="AL18" i="37"/>
  <c r="AK18" i="37"/>
  <c r="AJ16" i="37"/>
  <c r="AL16" i="37"/>
  <c r="AK16" i="37"/>
  <c r="AL17" i="37"/>
  <c r="AJ17" i="37"/>
  <c r="AK17" i="37"/>
  <c r="AL39" i="37"/>
  <c r="AK39" i="37"/>
  <c r="W38" i="37"/>
  <c r="V38" i="37"/>
  <c r="AK35" i="37"/>
  <c r="AL35" i="37"/>
  <c r="AL31" i="37"/>
  <c r="AK31" i="37"/>
  <c r="AL37" i="37"/>
  <c r="AK37" i="37"/>
  <c r="AK30" i="37"/>
  <c r="AL30" i="37"/>
  <c r="AK32" i="37"/>
  <c r="AL32" i="37"/>
  <c r="AK34" i="37"/>
  <c r="AL34" i="37"/>
  <c r="AK36" i="37"/>
  <c r="AL36" i="37"/>
  <c r="AK38" i="37"/>
  <c r="AL38" i="37"/>
  <c r="AK40" i="37"/>
  <c r="AL40" i="37"/>
  <c r="V33" i="37"/>
  <c r="W33" i="37"/>
  <c r="V39" i="37"/>
  <c r="W39" i="37"/>
  <c r="W30" i="37"/>
  <c r="V30" i="37"/>
  <c r="W36" i="37"/>
  <c r="V36" i="37"/>
  <c r="W40" i="37"/>
  <c r="V40" i="37"/>
  <c r="W35" i="37"/>
  <c r="V35" i="37"/>
  <c r="AS15" i="37"/>
  <c r="AV15" i="37"/>
  <c r="AU15" i="37"/>
  <c r="AR15" i="37"/>
  <c r="AT15" i="37"/>
  <c r="AS13" i="37"/>
  <c r="AV13" i="37"/>
  <c r="AU13" i="37"/>
  <c r="AT13" i="37"/>
  <c r="AR13" i="37"/>
  <c r="AS11" i="37"/>
  <c r="AV11" i="37"/>
  <c r="AU11" i="37"/>
  <c r="AQ22" i="37"/>
  <c r="AT11" i="37"/>
  <c r="AR11" i="37"/>
  <c r="AS9" i="37"/>
  <c r="AV9" i="37"/>
  <c r="AU9" i="37"/>
  <c r="AR9" i="37"/>
  <c r="AT9" i="37"/>
  <c r="AU17" i="37"/>
  <c r="AT17" i="37"/>
  <c r="AV17" i="37"/>
  <c r="AS17" i="37"/>
  <c r="AR17" i="37"/>
  <c r="AV18" i="37"/>
  <c r="AU18" i="37"/>
  <c r="AT18" i="37"/>
  <c r="AS18" i="37"/>
  <c r="AR18" i="37"/>
  <c r="W31" i="37"/>
  <c r="V31" i="37"/>
  <c r="W34" i="37"/>
  <c r="V34" i="37"/>
  <c r="AS12" i="37"/>
  <c r="AV12" i="37"/>
  <c r="AU12" i="37"/>
  <c r="AT12" i="37"/>
  <c r="AR12" i="37"/>
  <c r="AS10" i="37"/>
  <c r="AV10" i="37"/>
  <c r="AU10" i="37"/>
  <c r="AT10" i="37"/>
  <c r="AR10" i="37"/>
  <c r="AS8" i="37"/>
  <c r="AV8" i="37"/>
  <c r="AU8" i="37"/>
  <c r="AT8" i="37"/>
  <c r="AR8" i="37"/>
  <c r="J97" i="35"/>
  <c r="I109" i="35"/>
  <c r="J109" i="35" s="1"/>
  <c r="H30" i="35"/>
  <c r="H43" i="35"/>
  <c r="H52" i="35"/>
  <c r="H65" i="35"/>
  <c r="N97" i="35"/>
  <c r="M109" i="35"/>
  <c r="D52" i="35"/>
  <c r="J30" i="35"/>
  <c r="J43" i="35"/>
  <c r="N86" i="35"/>
  <c r="N80" i="35"/>
  <c r="N85" i="35"/>
  <c r="N83" i="35"/>
  <c r="N81" i="35"/>
  <c r="N76" i="35"/>
  <c r="N82" i="35"/>
  <c r="N79" i="35"/>
  <c r="N74" i="35"/>
  <c r="N78" i="35"/>
  <c r="N84" i="35"/>
  <c r="N77" i="35"/>
  <c r="F30" i="35"/>
  <c r="F43" i="35"/>
  <c r="E87" i="35"/>
  <c r="F87" i="35" s="1"/>
  <c r="F75" i="35"/>
  <c r="E109" i="35"/>
  <c r="F109" i="35" s="1"/>
  <c r="F97" i="35"/>
  <c r="F52" i="35"/>
  <c r="F65" i="35"/>
  <c r="K87" i="35"/>
  <c r="L87" i="35" s="1"/>
  <c r="L75" i="35"/>
  <c r="L30" i="35"/>
  <c r="L43" i="35"/>
  <c r="L52" i="35"/>
  <c r="L65" i="35"/>
  <c r="N52" i="35"/>
  <c r="K109" i="35"/>
  <c r="L109" i="35" s="1"/>
  <c r="L97" i="35"/>
  <c r="L149" i="30"/>
  <c r="I149" i="30"/>
  <c r="M149" i="30"/>
  <c r="K149" i="30"/>
  <c r="J149" i="30"/>
  <c r="I120" i="30"/>
  <c r="L120" i="30"/>
  <c r="M120" i="30"/>
  <c r="K120" i="30"/>
  <c r="J120" i="30"/>
  <c r="M96" i="30"/>
  <c r="L96" i="30"/>
  <c r="H104" i="30"/>
  <c r="K96" i="30"/>
  <c r="J96" i="30"/>
  <c r="I96" i="30"/>
  <c r="M57" i="30"/>
  <c r="L57" i="30"/>
  <c r="K57" i="30"/>
  <c r="J57" i="30"/>
  <c r="I57" i="30"/>
  <c r="M150" i="30"/>
  <c r="J150" i="30"/>
  <c r="L150" i="30"/>
  <c r="K150" i="30"/>
  <c r="I150" i="30"/>
  <c r="J121" i="30"/>
  <c r="M121" i="30"/>
  <c r="L121" i="30"/>
  <c r="K121" i="30"/>
  <c r="I121" i="30"/>
  <c r="J108" i="30"/>
  <c r="M108" i="30"/>
  <c r="L108" i="30"/>
  <c r="K108" i="30"/>
  <c r="I108" i="30"/>
  <c r="L95" i="30"/>
  <c r="K95" i="30"/>
  <c r="J95" i="30"/>
  <c r="I95" i="30"/>
  <c r="M95" i="30"/>
  <c r="L75" i="30"/>
  <c r="K75" i="30"/>
  <c r="J75" i="30"/>
  <c r="I75" i="30"/>
  <c r="M75" i="30"/>
  <c r="L56" i="30"/>
  <c r="K56" i="30"/>
  <c r="J56" i="30"/>
  <c r="I56" i="30"/>
  <c r="M56" i="30"/>
  <c r="L37" i="30"/>
  <c r="K37" i="30"/>
  <c r="J37" i="30"/>
  <c r="I37" i="30"/>
  <c r="M37" i="30"/>
  <c r="I139" i="30"/>
  <c r="L139" i="30"/>
  <c r="M139" i="30"/>
  <c r="K139" i="30"/>
  <c r="J139" i="30"/>
  <c r="H118" i="30"/>
  <c r="L110" i="30"/>
  <c r="I110" i="30"/>
  <c r="M110" i="30"/>
  <c r="K110" i="30"/>
  <c r="J110" i="30"/>
  <c r="M89" i="30"/>
  <c r="L89" i="30"/>
  <c r="K89" i="30"/>
  <c r="J89" i="30"/>
  <c r="I89" i="30"/>
  <c r="M70" i="30"/>
  <c r="L70" i="30"/>
  <c r="K70" i="30"/>
  <c r="J70" i="30"/>
  <c r="I70" i="30"/>
  <c r="M51" i="30"/>
  <c r="L51" i="30"/>
  <c r="K51" i="30"/>
  <c r="J51" i="30"/>
  <c r="I51" i="30"/>
  <c r="M31" i="30"/>
  <c r="L31" i="30"/>
  <c r="K31" i="30"/>
  <c r="J31" i="30"/>
  <c r="I31" i="30"/>
  <c r="K11" i="30"/>
  <c r="J11" i="30"/>
  <c r="I11" i="30"/>
  <c r="L11" i="30"/>
  <c r="M11" i="30"/>
  <c r="K17" i="30"/>
  <c r="J17" i="30"/>
  <c r="I17" i="30"/>
  <c r="M17" i="30"/>
  <c r="L17" i="30"/>
  <c r="K23" i="30"/>
  <c r="J23" i="30"/>
  <c r="I23" i="30"/>
  <c r="M23" i="30"/>
  <c r="L23" i="30"/>
  <c r="K29" i="30"/>
  <c r="J29" i="30"/>
  <c r="I29" i="30"/>
  <c r="M29" i="30"/>
  <c r="L29" i="30"/>
  <c r="K36" i="30"/>
  <c r="J36" i="30"/>
  <c r="I36" i="30"/>
  <c r="L36" i="30"/>
  <c r="M36" i="30"/>
  <c r="K42" i="30"/>
  <c r="J42" i="30"/>
  <c r="I42" i="30"/>
  <c r="M42" i="30"/>
  <c r="L42" i="30"/>
  <c r="K55" i="30"/>
  <c r="J55" i="30"/>
  <c r="I55" i="30"/>
  <c r="L55" i="30"/>
  <c r="M55" i="30"/>
  <c r="K61" i="30"/>
  <c r="J61" i="30"/>
  <c r="I61" i="30"/>
  <c r="M61" i="30"/>
  <c r="L61" i="30"/>
  <c r="K68" i="30"/>
  <c r="J68" i="30"/>
  <c r="I68" i="30"/>
  <c r="H76" i="30"/>
  <c r="M68" i="30"/>
  <c r="L68" i="30"/>
  <c r="K74" i="30"/>
  <c r="J74" i="30"/>
  <c r="I74" i="30"/>
  <c r="L74" i="30"/>
  <c r="M74" i="30"/>
  <c r="K81" i="30"/>
  <c r="J81" i="30"/>
  <c r="I81" i="30"/>
  <c r="M81" i="30"/>
  <c r="L81" i="30"/>
  <c r="K87" i="30"/>
  <c r="J87" i="30"/>
  <c r="I87" i="30"/>
  <c r="M87" i="30"/>
  <c r="L87" i="30"/>
  <c r="K94" i="30"/>
  <c r="J94" i="30"/>
  <c r="I94" i="30"/>
  <c r="L94" i="30"/>
  <c r="M94" i="30"/>
  <c r="K100" i="30"/>
  <c r="J100" i="30"/>
  <c r="I100" i="30"/>
  <c r="M100" i="30"/>
  <c r="L100" i="30"/>
  <c r="L116" i="30"/>
  <c r="I116" i="30"/>
  <c r="M116" i="30"/>
  <c r="K116" i="30"/>
  <c r="J116" i="30"/>
  <c r="I126" i="30"/>
  <c r="L126" i="30"/>
  <c r="M126" i="30"/>
  <c r="K126" i="30"/>
  <c r="J126" i="30"/>
  <c r="L136" i="30"/>
  <c r="I136" i="30"/>
  <c r="M136" i="30"/>
  <c r="K136" i="30"/>
  <c r="J136" i="30"/>
  <c r="I145" i="30"/>
  <c r="L145" i="30"/>
  <c r="M145" i="30"/>
  <c r="K145" i="30"/>
  <c r="J145" i="30"/>
  <c r="L155" i="30"/>
  <c r="I155" i="30"/>
  <c r="M155" i="30"/>
  <c r="K155" i="30"/>
  <c r="J155" i="30"/>
  <c r="J10" i="30"/>
  <c r="I10" i="30"/>
  <c r="M10" i="30"/>
  <c r="L10" i="30"/>
  <c r="K10" i="30"/>
  <c r="J16" i="30"/>
  <c r="I16" i="30"/>
  <c r="M16" i="30"/>
  <c r="K16" i="30"/>
  <c r="L16" i="30"/>
  <c r="J22" i="30"/>
  <c r="I22" i="30"/>
  <c r="M22" i="30"/>
  <c r="K22" i="30"/>
  <c r="L22" i="30"/>
  <c r="J28" i="30"/>
  <c r="I28" i="30"/>
  <c r="M28" i="30"/>
  <c r="L28" i="30"/>
  <c r="K28" i="30"/>
  <c r="J41" i="30"/>
  <c r="I41" i="30"/>
  <c r="M41" i="30"/>
  <c r="K41" i="30"/>
  <c r="L41" i="30"/>
  <c r="J47" i="30"/>
  <c r="I47" i="30"/>
  <c r="M47" i="30"/>
  <c r="L47" i="30"/>
  <c r="K47" i="30"/>
  <c r="J54" i="30"/>
  <c r="I54" i="30"/>
  <c r="M54" i="30"/>
  <c r="L54" i="30"/>
  <c r="K54" i="30"/>
  <c r="H62" i="30"/>
  <c r="J60" i="30"/>
  <c r="I60" i="30"/>
  <c r="M60" i="30"/>
  <c r="K60" i="30"/>
  <c r="L60" i="30"/>
  <c r="J67" i="30"/>
  <c r="I67" i="30"/>
  <c r="M67" i="30"/>
  <c r="L67" i="30"/>
  <c r="K67" i="30"/>
  <c r="J73" i="30"/>
  <c r="I73" i="30"/>
  <c r="M73" i="30"/>
  <c r="L73" i="30"/>
  <c r="K73" i="30"/>
  <c r="J80" i="30"/>
  <c r="I80" i="30"/>
  <c r="M80" i="30"/>
  <c r="K80" i="30"/>
  <c r="L80" i="30"/>
  <c r="J86" i="30"/>
  <c r="I86" i="30"/>
  <c r="M86" i="30"/>
  <c r="L86" i="30"/>
  <c r="K86" i="30"/>
  <c r="J93" i="30"/>
  <c r="I93" i="30"/>
  <c r="M93" i="30"/>
  <c r="L93" i="30"/>
  <c r="K93" i="30"/>
  <c r="J99" i="30"/>
  <c r="I99" i="30"/>
  <c r="M99" i="30"/>
  <c r="K99" i="30"/>
  <c r="L99" i="30"/>
  <c r="M117" i="30"/>
  <c r="J117" i="30"/>
  <c r="K117" i="30"/>
  <c r="I117" i="30"/>
  <c r="L117" i="30"/>
  <c r="J127" i="30"/>
  <c r="M127" i="30"/>
  <c r="K127" i="30"/>
  <c r="I127" i="30"/>
  <c r="L127" i="30"/>
  <c r="M137" i="30"/>
  <c r="J137" i="30"/>
  <c r="K137" i="30"/>
  <c r="I137" i="30"/>
  <c r="L137" i="30"/>
  <c r="M156" i="30"/>
  <c r="J156" i="30"/>
  <c r="K156" i="30"/>
  <c r="I156" i="30"/>
  <c r="L156" i="30"/>
  <c r="I9" i="30"/>
  <c r="M9" i="30"/>
  <c r="L9" i="30"/>
  <c r="K9" i="30"/>
  <c r="J9" i="30"/>
  <c r="I15" i="30"/>
  <c r="M15" i="30"/>
  <c r="L15" i="30"/>
  <c r="K15" i="30"/>
  <c r="J15" i="30"/>
  <c r="I27" i="30"/>
  <c r="M27" i="30"/>
  <c r="L27" i="30"/>
  <c r="J27" i="30"/>
  <c r="K27" i="30"/>
  <c r="I33" i="30"/>
  <c r="M33" i="30"/>
  <c r="L33" i="30"/>
  <c r="K33" i="30"/>
  <c r="J33" i="30"/>
  <c r="I40" i="30"/>
  <c r="M40" i="30"/>
  <c r="H48" i="30"/>
  <c r="L40" i="30"/>
  <c r="K40" i="30"/>
  <c r="J40" i="30"/>
  <c r="I46" i="30"/>
  <c r="M46" i="30"/>
  <c r="L46" i="30"/>
  <c r="J46" i="30"/>
  <c r="K46" i="30"/>
  <c r="I53" i="30"/>
  <c r="M53" i="30"/>
  <c r="L53" i="30"/>
  <c r="K53" i="30"/>
  <c r="J53" i="30"/>
  <c r="I59" i="30"/>
  <c r="M59" i="30"/>
  <c r="L59" i="30"/>
  <c r="K59" i="30"/>
  <c r="J59" i="30"/>
  <c r="I66" i="30"/>
  <c r="M66" i="30"/>
  <c r="L66" i="30"/>
  <c r="J66" i="30"/>
  <c r="K66" i="30"/>
  <c r="I72" i="30"/>
  <c r="M72" i="30"/>
  <c r="L72" i="30"/>
  <c r="K72" i="30"/>
  <c r="J72" i="30"/>
  <c r="I79" i="30"/>
  <c r="M79" i="30"/>
  <c r="L79" i="30"/>
  <c r="K79" i="30"/>
  <c r="J79" i="30"/>
  <c r="I85" i="30"/>
  <c r="M85" i="30"/>
  <c r="L85" i="30"/>
  <c r="J85" i="30"/>
  <c r="K85" i="30"/>
  <c r="I92" i="30"/>
  <c r="M92" i="30"/>
  <c r="L92" i="30"/>
  <c r="K92" i="30"/>
  <c r="J92" i="30"/>
  <c r="I98" i="30"/>
  <c r="M98" i="30"/>
  <c r="L98" i="30"/>
  <c r="K98" i="30"/>
  <c r="J98" i="30"/>
  <c r="I107" i="30"/>
  <c r="J107" i="30"/>
  <c r="M107" i="30"/>
  <c r="K107" i="30"/>
  <c r="L107" i="30"/>
  <c r="K109" i="30"/>
  <c r="I109" i="30"/>
  <c r="M109" i="30"/>
  <c r="J109" i="30"/>
  <c r="L109" i="30"/>
  <c r="I113" i="30"/>
  <c r="L113" i="30"/>
  <c r="J113" i="30"/>
  <c r="M113" i="30"/>
  <c r="K113" i="30"/>
  <c r="L123" i="30"/>
  <c r="I123" i="30"/>
  <c r="J123" i="30"/>
  <c r="M123" i="30"/>
  <c r="K123" i="30"/>
  <c r="L142" i="30"/>
  <c r="I142" i="30"/>
  <c r="J142" i="30"/>
  <c r="M142" i="30"/>
  <c r="K142" i="30"/>
  <c r="I152" i="30"/>
  <c r="H160" i="30"/>
  <c r="L152" i="30"/>
  <c r="J152" i="30"/>
  <c r="M152" i="30"/>
  <c r="K152" i="30"/>
  <c r="M8" i="30"/>
  <c r="L8" i="30"/>
  <c r="K8" i="30"/>
  <c r="I8" i="30"/>
  <c r="J8" i="30"/>
  <c r="M14" i="30"/>
  <c r="L14" i="30"/>
  <c r="K14" i="30"/>
  <c r="J14" i="30"/>
  <c r="I14" i="30"/>
  <c r="M19" i="30"/>
  <c r="L19" i="30"/>
  <c r="K19" i="30"/>
  <c r="J19" i="30"/>
  <c r="I19" i="30"/>
  <c r="M26" i="30"/>
  <c r="H34" i="30"/>
  <c r="L26" i="30"/>
  <c r="K26" i="30"/>
  <c r="J26" i="30"/>
  <c r="I26" i="30"/>
  <c r="M32" i="30"/>
  <c r="L32" i="30"/>
  <c r="K32" i="30"/>
  <c r="I32" i="30"/>
  <c r="J32" i="30"/>
  <c r="M39" i="30"/>
  <c r="L39" i="30"/>
  <c r="K39" i="30"/>
  <c r="J39" i="30"/>
  <c r="I39" i="30"/>
  <c r="M45" i="30"/>
  <c r="L45" i="30"/>
  <c r="K45" i="30"/>
  <c r="J45" i="30"/>
  <c r="I45" i="30"/>
  <c r="M52" i="30"/>
  <c r="L52" i="30"/>
  <c r="K52" i="30"/>
  <c r="I52" i="30"/>
  <c r="J52" i="30"/>
  <c r="M58" i="30"/>
  <c r="L58" i="30"/>
  <c r="K58" i="30"/>
  <c r="J58" i="30"/>
  <c r="I58" i="30"/>
  <c r="M65" i="30"/>
  <c r="L65" i="30"/>
  <c r="K65" i="30"/>
  <c r="J65" i="30"/>
  <c r="I65" i="30"/>
  <c r="M71" i="30"/>
  <c r="L71" i="30"/>
  <c r="K71" i="30"/>
  <c r="I71" i="30"/>
  <c r="J71" i="30"/>
  <c r="M78" i="30"/>
  <c r="L78" i="30"/>
  <c r="K78" i="30"/>
  <c r="J78" i="30"/>
  <c r="I78" i="30"/>
  <c r="M84" i="30"/>
  <c r="L84" i="30"/>
  <c r="K84" i="30"/>
  <c r="J84" i="30"/>
  <c r="I84" i="30"/>
  <c r="M97" i="30"/>
  <c r="L97" i="30"/>
  <c r="K97" i="30"/>
  <c r="J97" i="30"/>
  <c r="I97" i="30"/>
  <c r="M103" i="30"/>
  <c r="L103" i="30"/>
  <c r="K103" i="30"/>
  <c r="J103" i="30"/>
  <c r="I103" i="30"/>
  <c r="J114" i="30"/>
  <c r="M114" i="30"/>
  <c r="L114" i="30"/>
  <c r="I114" i="30"/>
  <c r="K114" i="30"/>
  <c r="M124" i="30"/>
  <c r="J124" i="30"/>
  <c r="H132" i="30"/>
  <c r="L124" i="30"/>
  <c r="K124" i="30"/>
  <c r="I124" i="30"/>
  <c r="J134" i="30"/>
  <c r="M134" i="30"/>
  <c r="L134" i="30"/>
  <c r="K134" i="30"/>
  <c r="I134" i="30"/>
  <c r="M143" i="30"/>
  <c r="J143" i="30"/>
  <c r="L143" i="30"/>
  <c r="I143" i="30"/>
  <c r="K143" i="30"/>
  <c r="J153" i="30"/>
  <c r="M153" i="30"/>
  <c r="L153" i="30"/>
  <c r="K153" i="30"/>
  <c r="I153" i="30"/>
  <c r="K115" i="30"/>
  <c r="M115" i="30"/>
  <c r="L115" i="30"/>
  <c r="J115" i="30"/>
  <c r="I115" i="30"/>
  <c r="K122" i="30"/>
  <c r="L122" i="30"/>
  <c r="J122" i="30"/>
  <c r="I122" i="30"/>
  <c r="M122" i="30"/>
  <c r="K128" i="30"/>
  <c r="I128" i="30"/>
  <c r="M128" i="30"/>
  <c r="L128" i="30"/>
  <c r="J128" i="30"/>
  <c r="K135" i="30"/>
  <c r="M135" i="30"/>
  <c r="L135" i="30"/>
  <c r="J135" i="30"/>
  <c r="I135" i="30"/>
  <c r="K141" i="30"/>
  <c r="L141" i="30"/>
  <c r="J141" i="30"/>
  <c r="I141" i="30"/>
  <c r="M141" i="30"/>
  <c r="K148" i="30"/>
  <c r="I148" i="30"/>
  <c r="M148" i="30"/>
  <c r="L148" i="30"/>
  <c r="J148" i="30"/>
  <c r="K154" i="30"/>
  <c r="M154" i="30"/>
  <c r="L154" i="30"/>
  <c r="J154" i="30"/>
  <c r="I154" i="30"/>
  <c r="M106" i="30"/>
  <c r="L106" i="30"/>
  <c r="K106" i="30"/>
  <c r="J106" i="30"/>
  <c r="I106" i="30"/>
  <c r="K112" i="30"/>
  <c r="L112" i="30"/>
  <c r="J112" i="30"/>
  <c r="I112" i="30"/>
  <c r="M112" i="30"/>
  <c r="K125" i="30"/>
  <c r="M125" i="30"/>
  <c r="L125" i="30"/>
  <c r="J125" i="30"/>
  <c r="I125" i="30"/>
  <c r="K131" i="30"/>
  <c r="L131" i="30"/>
  <c r="J131" i="30"/>
  <c r="I131" i="30"/>
  <c r="M131" i="30"/>
  <c r="K138" i="30"/>
  <c r="I138" i="30"/>
  <c r="H146" i="30"/>
  <c r="M138" i="30"/>
  <c r="J138" i="30"/>
  <c r="L138" i="30"/>
  <c r="K144" i="30"/>
  <c r="M144" i="30"/>
  <c r="L144" i="30"/>
  <c r="J144" i="30"/>
  <c r="I144" i="30"/>
  <c r="K151" i="30"/>
  <c r="L151" i="30"/>
  <c r="J151" i="30"/>
  <c r="I151" i="30"/>
  <c r="M151" i="30"/>
  <c r="K157" i="30"/>
  <c r="I157" i="30"/>
  <c r="M157" i="30"/>
  <c r="L157" i="30"/>
  <c r="J157" i="30"/>
  <c r="I17" i="29"/>
  <c r="K17" i="29"/>
  <c r="J17" i="29"/>
  <c r="I13" i="29"/>
  <c r="K13" i="29"/>
  <c r="J13" i="29"/>
  <c r="I9" i="29"/>
  <c r="K9" i="29"/>
  <c r="J9" i="29"/>
  <c r="H146" i="29"/>
  <c r="K138" i="29"/>
  <c r="J138" i="29"/>
  <c r="I138" i="29"/>
  <c r="J134" i="29"/>
  <c r="I134" i="29"/>
  <c r="K134" i="29"/>
  <c r="J129" i="29"/>
  <c r="I129" i="29"/>
  <c r="K129" i="29"/>
  <c r="J125" i="29"/>
  <c r="I125" i="29"/>
  <c r="K125" i="29"/>
  <c r="J121" i="29"/>
  <c r="I121" i="29"/>
  <c r="K121" i="29"/>
  <c r="J116" i="29"/>
  <c r="I116" i="29"/>
  <c r="K116" i="29"/>
  <c r="J112" i="29"/>
  <c r="I112" i="29"/>
  <c r="K112" i="29"/>
  <c r="J108" i="29"/>
  <c r="I108" i="29"/>
  <c r="K108" i="29"/>
  <c r="J103" i="29"/>
  <c r="I103" i="29"/>
  <c r="K103" i="29"/>
  <c r="J99" i="29"/>
  <c r="I99" i="29"/>
  <c r="K99" i="29"/>
  <c r="J95" i="29"/>
  <c r="I95" i="29"/>
  <c r="K95" i="29"/>
  <c r="J86" i="29"/>
  <c r="I86" i="29"/>
  <c r="K86" i="29"/>
  <c r="J82" i="29"/>
  <c r="I82" i="29"/>
  <c r="H90" i="29"/>
  <c r="K82" i="29"/>
  <c r="J78" i="29"/>
  <c r="I78" i="29"/>
  <c r="K78" i="29"/>
  <c r="J73" i="29"/>
  <c r="I73" i="29"/>
  <c r="K73" i="29"/>
  <c r="J69" i="29"/>
  <c r="I69" i="29"/>
  <c r="K69" i="29"/>
  <c r="J65" i="29"/>
  <c r="I65" i="29"/>
  <c r="K65" i="29"/>
  <c r="J60" i="29"/>
  <c r="I60" i="29"/>
  <c r="K60" i="29"/>
  <c r="J56" i="29"/>
  <c r="I56" i="29"/>
  <c r="K56" i="29"/>
  <c r="J52" i="29"/>
  <c r="I52" i="29"/>
  <c r="K52" i="29"/>
  <c r="J47" i="29"/>
  <c r="I47" i="29"/>
  <c r="K47" i="29"/>
  <c r="J43" i="29"/>
  <c r="I43" i="29"/>
  <c r="K43" i="29"/>
  <c r="J39" i="29"/>
  <c r="I39" i="29"/>
  <c r="K39" i="29"/>
  <c r="J30" i="29"/>
  <c r="I30" i="29"/>
  <c r="K30" i="29"/>
  <c r="J26" i="29"/>
  <c r="I26" i="29"/>
  <c r="H34" i="29"/>
  <c r="K26" i="29"/>
  <c r="J22" i="29"/>
  <c r="I22" i="29"/>
  <c r="K22" i="29"/>
  <c r="I15" i="29"/>
  <c r="K15" i="29"/>
  <c r="J15" i="29"/>
  <c r="I11" i="29"/>
  <c r="K11" i="29"/>
  <c r="J11" i="29"/>
  <c r="I8" i="29"/>
  <c r="K8" i="29"/>
  <c r="J8" i="29"/>
  <c r="I10" i="29"/>
  <c r="K10" i="29"/>
  <c r="J10" i="29"/>
  <c r="I12" i="29"/>
  <c r="K12" i="29"/>
  <c r="J12" i="29"/>
  <c r="H20" i="29"/>
  <c r="I14" i="29"/>
  <c r="K14" i="29"/>
  <c r="J14" i="29"/>
  <c r="I16" i="29"/>
  <c r="K16" i="29"/>
  <c r="J16" i="29"/>
  <c r="I18" i="29"/>
  <c r="K18" i="29"/>
  <c r="K140" i="29"/>
  <c r="J140" i="29"/>
  <c r="I140" i="29"/>
  <c r="K142" i="29"/>
  <c r="J142" i="29"/>
  <c r="I142" i="29"/>
  <c r="I139" i="29"/>
  <c r="K139" i="29"/>
  <c r="J139" i="29"/>
  <c r="J141" i="29"/>
  <c r="K141" i="29"/>
  <c r="I141" i="29"/>
  <c r="K143" i="29"/>
  <c r="J143" i="29"/>
  <c r="I143" i="29"/>
  <c r="K145" i="29"/>
  <c r="J145" i="29"/>
  <c r="I145" i="29"/>
  <c r="K148" i="29"/>
  <c r="J148" i="29"/>
  <c r="I148" i="29"/>
  <c r="K150" i="29"/>
  <c r="J150" i="29"/>
  <c r="I150" i="29"/>
  <c r="K152" i="29"/>
  <c r="J152" i="29"/>
  <c r="H160" i="29"/>
  <c r="I152" i="29"/>
  <c r="K154" i="29"/>
  <c r="J154" i="29"/>
  <c r="I154" i="29"/>
  <c r="K156" i="29"/>
  <c r="J156" i="29"/>
  <c r="I156" i="29"/>
  <c r="K158" i="29"/>
  <c r="J158" i="29"/>
  <c r="I158" i="29"/>
  <c r="K144" i="29"/>
  <c r="J144" i="29"/>
  <c r="I144" i="29"/>
  <c r="K149" i="29"/>
  <c r="J149" i="29"/>
  <c r="I149" i="29"/>
  <c r="K151" i="29"/>
  <c r="J151" i="29"/>
  <c r="I151" i="29"/>
  <c r="K153" i="29"/>
  <c r="J153" i="29"/>
  <c r="I153" i="29"/>
  <c r="K155" i="29"/>
  <c r="J155" i="29"/>
  <c r="I155" i="29"/>
  <c r="K157" i="29"/>
  <c r="J157" i="29"/>
  <c r="I157" i="29"/>
  <c r="K159" i="29"/>
  <c r="J159" i="29"/>
  <c r="I159" i="29"/>
  <c r="N108" i="27"/>
  <c r="N107" i="27"/>
  <c r="N106" i="27"/>
  <c r="N105" i="27"/>
  <c r="N104" i="27"/>
  <c r="N103" i="27"/>
  <c r="N102" i="27"/>
  <c r="N101" i="27"/>
  <c r="N100" i="27"/>
  <c r="N99" i="27"/>
  <c r="N98" i="27"/>
  <c r="N97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30" i="27"/>
  <c r="N84" i="27"/>
  <c r="N85" i="27"/>
  <c r="N82" i="27"/>
  <c r="N81" i="27"/>
  <c r="N80" i="27"/>
  <c r="N79" i="27"/>
  <c r="N78" i="27"/>
  <c r="N77" i="27"/>
  <c r="N76" i="27"/>
  <c r="N75" i="27"/>
  <c r="N86" i="27"/>
  <c r="N8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J131" i="29"/>
  <c r="K131" i="29"/>
  <c r="I131" i="29"/>
  <c r="J127" i="29"/>
  <c r="K127" i="29"/>
  <c r="I127" i="29"/>
  <c r="J123" i="29"/>
  <c r="K123" i="29"/>
  <c r="I123" i="29"/>
  <c r="J114" i="29"/>
  <c r="K114" i="29"/>
  <c r="I114" i="29"/>
  <c r="J110" i="29"/>
  <c r="K110" i="29"/>
  <c r="I110" i="29"/>
  <c r="H118" i="29"/>
  <c r="J106" i="29"/>
  <c r="K106" i="29"/>
  <c r="I106" i="29"/>
  <c r="J101" i="29"/>
  <c r="K101" i="29"/>
  <c r="I101" i="29"/>
  <c r="J97" i="29"/>
  <c r="K97" i="29"/>
  <c r="I97" i="29"/>
  <c r="J93" i="29"/>
  <c r="K93" i="29"/>
  <c r="I93" i="29"/>
  <c r="J88" i="29"/>
  <c r="K88" i="29"/>
  <c r="I88" i="29"/>
  <c r="J84" i="29"/>
  <c r="K84" i="29"/>
  <c r="I84" i="29"/>
  <c r="J80" i="29"/>
  <c r="K80" i="29"/>
  <c r="I80" i="29"/>
  <c r="J75" i="29"/>
  <c r="K75" i="29"/>
  <c r="I75" i="29"/>
  <c r="J71" i="29"/>
  <c r="K71" i="29"/>
  <c r="I71" i="29"/>
  <c r="J67" i="29"/>
  <c r="K67" i="29"/>
  <c r="I67" i="29"/>
  <c r="J58" i="29"/>
  <c r="K58" i="29"/>
  <c r="I58" i="29"/>
  <c r="J54" i="29"/>
  <c r="K54" i="29"/>
  <c r="I54" i="29"/>
  <c r="H62" i="29"/>
  <c r="J50" i="29"/>
  <c r="K50" i="29"/>
  <c r="I50" i="29"/>
  <c r="J45" i="29"/>
  <c r="K45" i="29"/>
  <c r="I45" i="29"/>
  <c r="J41" i="29"/>
  <c r="K41" i="29"/>
  <c r="I41" i="29"/>
  <c r="J37" i="29"/>
  <c r="K37" i="29"/>
  <c r="I37" i="29"/>
  <c r="J32" i="29"/>
  <c r="K32" i="29"/>
  <c r="I32" i="29"/>
  <c r="J28" i="29"/>
  <c r="K28" i="29"/>
  <c r="I28" i="29"/>
  <c r="J24" i="29"/>
  <c r="K24" i="29"/>
  <c r="I24" i="29"/>
  <c r="J19" i="29"/>
  <c r="K19" i="29"/>
  <c r="I19" i="29"/>
  <c r="J17" i="28"/>
  <c r="I17" i="28"/>
  <c r="K17" i="28"/>
  <c r="J15" i="28"/>
  <c r="I15" i="28"/>
  <c r="K15" i="28"/>
  <c r="J13" i="28"/>
  <c r="I13" i="28"/>
  <c r="K13" i="28"/>
  <c r="J11" i="28"/>
  <c r="I11" i="28"/>
  <c r="K11" i="28"/>
  <c r="J9" i="28"/>
  <c r="I9" i="28"/>
  <c r="K9" i="28"/>
  <c r="J129" i="28"/>
  <c r="K129" i="28"/>
  <c r="I129" i="28"/>
  <c r="J134" i="28"/>
  <c r="K134" i="28"/>
  <c r="I134" i="28"/>
  <c r="J138" i="28"/>
  <c r="K138" i="28"/>
  <c r="I138" i="28"/>
  <c r="H146" i="28"/>
  <c r="J142" i="28"/>
  <c r="K142" i="28"/>
  <c r="I142" i="28"/>
  <c r="J151" i="28"/>
  <c r="K151" i="28"/>
  <c r="I151" i="28"/>
  <c r="J155" i="28"/>
  <c r="K155" i="28"/>
  <c r="I155" i="28"/>
  <c r="J159" i="28"/>
  <c r="K159" i="28"/>
  <c r="I159" i="28"/>
  <c r="K23" i="28"/>
  <c r="J23" i="28"/>
  <c r="I23" i="28"/>
  <c r="K25" i="28"/>
  <c r="J25" i="28"/>
  <c r="I25" i="28"/>
  <c r="K27" i="28"/>
  <c r="J27" i="28"/>
  <c r="I27" i="28"/>
  <c r="K29" i="28"/>
  <c r="J29" i="28"/>
  <c r="I29" i="28"/>
  <c r="K31" i="28"/>
  <c r="J31" i="28"/>
  <c r="I31" i="28"/>
  <c r="K33" i="28"/>
  <c r="J33" i="28"/>
  <c r="I33" i="28"/>
  <c r="K36" i="28"/>
  <c r="J36" i="28"/>
  <c r="I36" i="28"/>
  <c r="K38" i="28"/>
  <c r="J38" i="28"/>
  <c r="I38" i="28"/>
  <c r="K40" i="28"/>
  <c r="J40" i="28"/>
  <c r="H48" i="28"/>
  <c r="I40" i="28"/>
  <c r="K42" i="28"/>
  <c r="J42" i="28"/>
  <c r="I42" i="28"/>
  <c r="K44" i="28"/>
  <c r="J44" i="28"/>
  <c r="I44" i="28"/>
  <c r="K46" i="28"/>
  <c r="J46" i="28"/>
  <c r="I46" i="28"/>
  <c r="K51" i="28"/>
  <c r="J51" i="28"/>
  <c r="I51" i="28"/>
  <c r="K53" i="28"/>
  <c r="J53" i="28"/>
  <c r="I53" i="28"/>
  <c r="K55" i="28"/>
  <c r="J55" i="28"/>
  <c r="I55" i="28"/>
  <c r="K57" i="28"/>
  <c r="J57" i="28"/>
  <c r="I57" i="28"/>
  <c r="K59" i="28"/>
  <c r="J59" i="28"/>
  <c r="I59" i="28"/>
  <c r="K61" i="28"/>
  <c r="J61" i="28"/>
  <c r="I61" i="28"/>
  <c r="K64" i="28"/>
  <c r="J64" i="28"/>
  <c r="I64" i="28"/>
  <c r="K66" i="28"/>
  <c r="J66" i="28"/>
  <c r="I66" i="28"/>
  <c r="K68" i="28"/>
  <c r="J68" i="28"/>
  <c r="H76" i="28"/>
  <c r="I68" i="28"/>
  <c r="K70" i="28"/>
  <c r="J70" i="28"/>
  <c r="I70" i="28"/>
  <c r="K72" i="28"/>
  <c r="J72" i="28"/>
  <c r="I72" i="28"/>
  <c r="K74" i="28"/>
  <c r="J74" i="28"/>
  <c r="I74" i="28"/>
  <c r="K79" i="28"/>
  <c r="J79" i="28"/>
  <c r="I79" i="28"/>
  <c r="K81" i="28"/>
  <c r="J81" i="28"/>
  <c r="I81" i="28"/>
  <c r="K83" i="28"/>
  <c r="J83" i="28"/>
  <c r="I83" i="28"/>
  <c r="K85" i="28"/>
  <c r="J85" i="28"/>
  <c r="I85" i="28"/>
  <c r="K87" i="28"/>
  <c r="J87" i="28"/>
  <c r="I87" i="28"/>
  <c r="K89" i="28"/>
  <c r="J89" i="28"/>
  <c r="I89" i="28"/>
  <c r="K92" i="28"/>
  <c r="J92" i="28"/>
  <c r="I92" i="28"/>
  <c r="K94" i="28"/>
  <c r="J94" i="28"/>
  <c r="I94" i="28"/>
  <c r="K96" i="28"/>
  <c r="J96" i="28"/>
  <c r="I96" i="28"/>
  <c r="H104" i="28"/>
  <c r="K98" i="28"/>
  <c r="J98" i="28"/>
  <c r="I98" i="28"/>
  <c r="K100" i="28"/>
  <c r="J100" i="28"/>
  <c r="I100" i="28"/>
  <c r="K102" i="28"/>
  <c r="J102" i="28"/>
  <c r="I102" i="28"/>
  <c r="K107" i="28"/>
  <c r="J107" i="28"/>
  <c r="I107" i="28"/>
  <c r="K109" i="28"/>
  <c r="J109" i="28"/>
  <c r="I109" i="28"/>
  <c r="K111" i="28"/>
  <c r="J111" i="28"/>
  <c r="I111" i="28"/>
  <c r="K113" i="28"/>
  <c r="J113" i="28"/>
  <c r="I113" i="28"/>
  <c r="K115" i="28"/>
  <c r="J115" i="28"/>
  <c r="I115" i="28"/>
  <c r="K117" i="28"/>
  <c r="J117" i="28"/>
  <c r="I117" i="28"/>
  <c r="K120" i="28"/>
  <c r="J120" i="28"/>
  <c r="I120" i="28"/>
  <c r="K122" i="28"/>
  <c r="J122" i="28"/>
  <c r="I122" i="28"/>
  <c r="K124" i="28"/>
  <c r="J124" i="28"/>
  <c r="H132" i="28"/>
  <c r="I124" i="28"/>
  <c r="K126" i="28"/>
  <c r="J126" i="28"/>
  <c r="I126" i="28"/>
  <c r="J128" i="28"/>
  <c r="I128" i="28"/>
  <c r="K128" i="28"/>
  <c r="J137" i="28"/>
  <c r="I137" i="28"/>
  <c r="K137" i="28"/>
  <c r="J141" i="28"/>
  <c r="I141" i="28"/>
  <c r="K141" i="28"/>
  <c r="J145" i="28"/>
  <c r="I145" i="28"/>
  <c r="K145" i="28"/>
  <c r="J150" i="28"/>
  <c r="I150" i="28"/>
  <c r="K150" i="28"/>
  <c r="J154" i="28"/>
  <c r="I154" i="28"/>
  <c r="K154" i="28"/>
  <c r="J158" i="28"/>
  <c r="I158" i="28"/>
  <c r="K158" i="28"/>
  <c r="J127" i="28"/>
  <c r="I127" i="28"/>
  <c r="K127" i="28"/>
  <c r="J131" i="28"/>
  <c r="I131" i="28"/>
  <c r="K131" i="28"/>
  <c r="J136" i="28"/>
  <c r="I136" i="28"/>
  <c r="K136" i="28"/>
  <c r="J140" i="28"/>
  <c r="I140" i="28"/>
  <c r="K140" i="28"/>
  <c r="J144" i="28"/>
  <c r="I144" i="28"/>
  <c r="K144" i="28"/>
  <c r="J149" i="28"/>
  <c r="I149" i="28"/>
  <c r="K149" i="28"/>
  <c r="J153" i="28"/>
  <c r="I153" i="28"/>
  <c r="K153" i="28"/>
  <c r="J157" i="28"/>
  <c r="I157" i="28"/>
  <c r="K157" i="28"/>
  <c r="K19" i="28"/>
  <c r="J19" i="28"/>
  <c r="I19" i="28"/>
  <c r="K22" i="28"/>
  <c r="J22" i="28"/>
  <c r="I22" i="28"/>
  <c r="K24" i="28"/>
  <c r="J24" i="28"/>
  <c r="I24" i="28"/>
  <c r="H34" i="28"/>
  <c r="K26" i="28"/>
  <c r="J26" i="28"/>
  <c r="I26" i="28"/>
  <c r="K28" i="28"/>
  <c r="J28" i="28"/>
  <c r="I28" i="28"/>
  <c r="K30" i="28"/>
  <c r="J30" i="28"/>
  <c r="I30" i="28"/>
  <c r="K32" i="28"/>
  <c r="J32" i="28"/>
  <c r="I32" i="28"/>
  <c r="K37" i="28"/>
  <c r="J37" i="28"/>
  <c r="I37" i="28"/>
  <c r="K39" i="28"/>
  <c r="J39" i="28"/>
  <c r="I39" i="28"/>
  <c r="K41" i="28"/>
  <c r="J41" i="28"/>
  <c r="I41" i="28"/>
  <c r="K43" i="28"/>
  <c r="J43" i="28"/>
  <c r="I43" i="28"/>
  <c r="K45" i="28"/>
  <c r="J45" i="28"/>
  <c r="I45" i="28"/>
  <c r="K47" i="28"/>
  <c r="J47" i="28"/>
  <c r="I47" i="28"/>
  <c r="K50" i="28"/>
  <c r="J50" i="28"/>
  <c r="I50" i="28"/>
  <c r="K52" i="28"/>
  <c r="J52" i="28"/>
  <c r="I52" i="28"/>
  <c r="H62" i="28"/>
  <c r="K54" i="28"/>
  <c r="J54" i="28"/>
  <c r="I54" i="28"/>
  <c r="K56" i="28"/>
  <c r="J56" i="28"/>
  <c r="I56" i="28"/>
  <c r="K58" i="28"/>
  <c r="J58" i="28"/>
  <c r="I58" i="28"/>
  <c r="K60" i="28"/>
  <c r="J60" i="28"/>
  <c r="I60" i="28"/>
  <c r="K65" i="28"/>
  <c r="J65" i="28"/>
  <c r="I65" i="28"/>
  <c r="K67" i="28"/>
  <c r="J67" i="28"/>
  <c r="I67" i="28"/>
  <c r="K69" i="28"/>
  <c r="J69" i="28"/>
  <c r="I69" i="28"/>
  <c r="K71" i="28"/>
  <c r="J71" i="28"/>
  <c r="I71" i="28"/>
  <c r="K73" i="28"/>
  <c r="J73" i="28"/>
  <c r="I73" i="28"/>
  <c r="K75" i="28"/>
  <c r="J75" i="28"/>
  <c r="I75" i="28"/>
  <c r="K78" i="28"/>
  <c r="J78" i="28"/>
  <c r="I78" i="28"/>
  <c r="K80" i="28"/>
  <c r="J80" i="28"/>
  <c r="I80" i="28"/>
  <c r="H90" i="28"/>
  <c r="K82" i="28"/>
  <c r="J82" i="28"/>
  <c r="I82" i="28"/>
  <c r="K84" i="28"/>
  <c r="J84" i="28"/>
  <c r="I84" i="28"/>
  <c r="K86" i="28"/>
  <c r="J86" i="28"/>
  <c r="I86" i="28"/>
  <c r="K88" i="28"/>
  <c r="J88" i="28"/>
  <c r="I88" i="28"/>
  <c r="K93" i="28"/>
  <c r="J93" i="28"/>
  <c r="I93" i="28"/>
  <c r="K95" i="28"/>
  <c r="J95" i="28"/>
  <c r="I95" i="28"/>
  <c r="K97" i="28"/>
  <c r="J97" i="28"/>
  <c r="I97" i="28"/>
  <c r="K99" i="28"/>
  <c r="J99" i="28"/>
  <c r="I99" i="28"/>
  <c r="K101" i="28"/>
  <c r="J101" i="28"/>
  <c r="I101" i="28"/>
  <c r="K103" i="28"/>
  <c r="J103" i="28"/>
  <c r="I103" i="28"/>
  <c r="K106" i="28"/>
  <c r="J106" i="28"/>
  <c r="I106" i="28"/>
  <c r="K108" i="28"/>
  <c r="J108" i="28"/>
  <c r="I108" i="28"/>
  <c r="H118" i="28"/>
  <c r="K110" i="28"/>
  <c r="J110" i="28"/>
  <c r="I110" i="28"/>
  <c r="K112" i="28"/>
  <c r="J112" i="28"/>
  <c r="I112" i="28"/>
  <c r="K114" i="28"/>
  <c r="J114" i="28"/>
  <c r="I114" i="28"/>
  <c r="K116" i="28"/>
  <c r="J116" i="28"/>
  <c r="I116" i="28"/>
  <c r="K121" i="28"/>
  <c r="J121" i="28"/>
  <c r="I121" i="28"/>
  <c r="K123" i="28"/>
  <c r="J123" i="28"/>
  <c r="I123" i="28"/>
  <c r="K125" i="28"/>
  <c r="J125" i="28"/>
  <c r="I125" i="28"/>
  <c r="J107" i="27"/>
  <c r="J104" i="27"/>
  <c r="J101" i="27"/>
  <c r="J98" i="27"/>
  <c r="J108" i="27"/>
  <c r="J105" i="27"/>
  <c r="J102" i="27"/>
  <c r="J99" i="27"/>
  <c r="J109" i="27"/>
  <c r="J106" i="27"/>
  <c r="J103" i="27"/>
  <c r="J100" i="27"/>
  <c r="J97" i="27"/>
  <c r="J30" i="27"/>
  <c r="G29" i="27"/>
  <c r="H8" i="27"/>
  <c r="E7" i="27"/>
  <c r="G95" i="27"/>
  <c r="G73" i="27"/>
  <c r="J8" i="27"/>
  <c r="G51" i="27"/>
  <c r="K156" i="23"/>
  <c r="J156" i="23"/>
  <c r="I156" i="23"/>
  <c r="K154" i="23"/>
  <c r="J154" i="23"/>
  <c r="I154" i="23"/>
  <c r="H160" i="23"/>
  <c r="K152" i="23"/>
  <c r="J152" i="23"/>
  <c r="I152" i="23"/>
  <c r="K150" i="23"/>
  <c r="J150" i="23"/>
  <c r="I150" i="23"/>
  <c r="K148" i="23"/>
  <c r="J148" i="23"/>
  <c r="I148" i="23"/>
  <c r="K145" i="23"/>
  <c r="J145" i="23"/>
  <c r="I145" i="23"/>
  <c r="K143" i="23"/>
  <c r="J143" i="23"/>
  <c r="I143" i="23"/>
  <c r="K141" i="23"/>
  <c r="J141" i="23"/>
  <c r="I141" i="23"/>
  <c r="K139" i="23"/>
  <c r="J139" i="23"/>
  <c r="I139" i="23"/>
  <c r="K137" i="23"/>
  <c r="J137" i="23"/>
  <c r="I137" i="23"/>
  <c r="K135" i="23"/>
  <c r="J135" i="23"/>
  <c r="I135" i="23"/>
  <c r="K130" i="23"/>
  <c r="J130" i="23"/>
  <c r="I130" i="23"/>
  <c r="K128" i="23"/>
  <c r="J128" i="23"/>
  <c r="I128" i="23"/>
  <c r="K126" i="23"/>
  <c r="J126" i="23"/>
  <c r="I126" i="23"/>
  <c r="H132" i="23"/>
  <c r="K124" i="23"/>
  <c r="J124" i="23"/>
  <c r="I124" i="23"/>
  <c r="K122" i="23"/>
  <c r="J122" i="23"/>
  <c r="I122" i="23"/>
  <c r="K120" i="23"/>
  <c r="J120" i="23"/>
  <c r="I120" i="23"/>
  <c r="K117" i="23"/>
  <c r="J117" i="23"/>
  <c r="I117" i="23"/>
  <c r="K115" i="23"/>
  <c r="J115" i="23"/>
  <c r="I115" i="23"/>
  <c r="K113" i="23"/>
  <c r="J113" i="23"/>
  <c r="I113" i="23"/>
  <c r="K111" i="23"/>
  <c r="J111" i="23"/>
  <c r="I111" i="23"/>
  <c r="K109" i="23"/>
  <c r="J109" i="23"/>
  <c r="I109" i="23"/>
  <c r="K107" i="23"/>
  <c r="J107" i="23"/>
  <c r="I107" i="23"/>
  <c r="K102" i="23"/>
  <c r="J102" i="23"/>
  <c r="I102" i="23"/>
  <c r="K100" i="23"/>
  <c r="J100" i="23"/>
  <c r="I100" i="23"/>
  <c r="K98" i="23"/>
  <c r="J98" i="23"/>
  <c r="I98" i="23"/>
  <c r="H104" i="23"/>
  <c r="K96" i="23"/>
  <c r="J96" i="23"/>
  <c r="I96" i="23"/>
  <c r="K94" i="23"/>
  <c r="J94" i="23"/>
  <c r="I94" i="23"/>
  <c r="K92" i="23"/>
  <c r="J92" i="23"/>
  <c r="I92" i="23"/>
  <c r="K89" i="23"/>
  <c r="J89" i="23"/>
  <c r="I89" i="23"/>
  <c r="K87" i="23"/>
  <c r="J87" i="23"/>
  <c r="I87" i="23"/>
  <c r="K85" i="23"/>
  <c r="J85" i="23"/>
  <c r="I85" i="23"/>
  <c r="K83" i="23"/>
  <c r="J83" i="23"/>
  <c r="I83" i="23"/>
  <c r="K81" i="23"/>
  <c r="J81" i="23"/>
  <c r="I81" i="23"/>
  <c r="K79" i="23"/>
  <c r="J79" i="23"/>
  <c r="I79" i="23"/>
  <c r="K74" i="23"/>
  <c r="J74" i="23"/>
  <c r="I74" i="23"/>
  <c r="K72" i="23"/>
  <c r="J72" i="23"/>
  <c r="I72" i="23"/>
  <c r="K70" i="23"/>
  <c r="J70" i="23"/>
  <c r="I70" i="23"/>
  <c r="H76" i="23"/>
  <c r="K68" i="23"/>
  <c r="J68" i="23"/>
  <c r="I68" i="23"/>
  <c r="K66" i="23"/>
  <c r="J66" i="23"/>
  <c r="I66" i="23"/>
  <c r="K64" i="23"/>
  <c r="J64" i="23"/>
  <c r="I64" i="23"/>
  <c r="K61" i="23"/>
  <c r="J61" i="23"/>
  <c r="I61" i="23"/>
  <c r="K59" i="23"/>
  <c r="J59" i="23"/>
  <c r="I59" i="23"/>
  <c r="K57" i="23"/>
  <c r="J57" i="23"/>
  <c r="I57" i="23"/>
  <c r="K55" i="23"/>
  <c r="J55" i="23"/>
  <c r="I55" i="23"/>
  <c r="K53" i="23"/>
  <c r="J53" i="23"/>
  <c r="I53" i="23"/>
  <c r="K51" i="23"/>
  <c r="J51" i="23"/>
  <c r="I51" i="23"/>
  <c r="K46" i="23"/>
  <c r="J46" i="23"/>
  <c r="I46" i="23"/>
  <c r="K44" i="23"/>
  <c r="J44" i="23"/>
  <c r="I44" i="23"/>
  <c r="K42" i="23"/>
  <c r="J42" i="23"/>
  <c r="I42" i="23"/>
  <c r="H48" i="23"/>
  <c r="K40" i="23"/>
  <c r="J40" i="23"/>
  <c r="I40" i="23"/>
  <c r="K38" i="23"/>
  <c r="J38" i="23"/>
  <c r="I38" i="23"/>
  <c r="K36" i="23"/>
  <c r="J36" i="23"/>
  <c r="I36" i="23"/>
  <c r="K33" i="23"/>
  <c r="J33" i="23"/>
  <c r="I33" i="23"/>
  <c r="K31" i="23"/>
  <c r="J31" i="23"/>
  <c r="I31" i="23"/>
  <c r="K29" i="23"/>
  <c r="J29" i="23"/>
  <c r="I29" i="23"/>
  <c r="K27" i="23"/>
  <c r="J27" i="23"/>
  <c r="I27" i="23"/>
  <c r="K25" i="23"/>
  <c r="J25" i="23"/>
  <c r="I25" i="23"/>
  <c r="K23" i="23"/>
  <c r="J23" i="23"/>
  <c r="I23" i="23"/>
  <c r="W18" i="23"/>
  <c r="V18" i="23"/>
  <c r="U18" i="23"/>
  <c r="V20" i="22"/>
  <c r="X20" i="22"/>
  <c r="W20" i="22"/>
  <c r="U21" i="22"/>
  <c r="V13" i="22"/>
  <c r="X13" i="22"/>
  <c r="W13" i="22"/>
  <c r="N64" i="26"/>
  <c r="N61" i="26"/>
  <c r="N58" i="26"/>
  <c r="N55" i="26"/>
  <c r="N63" i="26"/>
  <c r="N60" i="26"/>
  <c r="N57" i="26"/>
  <c r="N54" i="26"/>
  <c r="N62" i="26"/>
  <c r="N59" i="26"/>
  <c r="N56" i="26"/>
  <c r="N53" i="26"/>
  <c r="N86" i="26"/>
  <c r="N83" i="26"/>
  <c r="N80" i="26"/>
  <c r="N77" i="26"/>
  <c r="N79" i="26"/>
  <c r="N78" i="26"/>
  <c r="N85" i="26"/>
  <c r="N84" i="26"/>
  <c r="N76" i="26"/>
  <c r="N75" i="26"/>
  <c r="N82" i="26"/>
  <c r="N81" i="26"/>
  <c r="L86" i="26"/>
  <c r="L83" i="26"/>
  <c r="L80" i="26"/>
  <c r="L77" i="26"/>
  <c r="L82" i="26"/>
  <c r="L81" i="26"/>
  <c r="L79" i="26"/>
  <c r="L78" i="26"/>
  <c r="L85" i="26"/>
  <c r="L84" i="26"/>
  <c r="L76" i="26"/>
  <c r="L75" i="26"/>
  <c r="K159" i="23"/>
  <c r="J159" i="23"/>
  <c r="I159" i="23"/>
  <c r="K157" i="23"/>
  <c r="J157" i="23"/>
  <c r="I157" i="23"/>
  <c r="K155" i="23"/>
  <c r="J155" i="23"/>
  <c r="I155" i="23"/>
  <c r="K153" i="23"/>
  <c r="J153" i="23"/>
  <c r="I153" i="23"/>
  <c r="K151" i="23"/>
  <c r="J151" i="23"/>
  <c r="I151" i="23"/>
  <c r="K149" i="23"/>
  <c r="J149" i="23"/>
  <c r="I149" i="23"/>
  <c r="K144" i="23"/>
  <c r="J144" i="23"/>
  <c r="I144" i="23"/>
  <c r="K142" i="23"/>
  <c r="J142" i="23"/>
  <c r="I142" i="23"/>
  <c r="K140" i="23"/>
  <c r="J140" i="23"/>
  <c r="I140" i="23"/>
  <c r="K138" i="23"/>
  <c r="J138" i="23"/>
  <c r="I138" i="23"/>
  <c r="H146" i="23"/>
  <c r="K136" i="23"/>
  <c r="J136" i="23"/>
  <c r="I136" i="23"/>
  <c r="K134" i="23"/>
  <c r="J134" i="23"/>
  <c r="I134" i="23"/>
  <c r="K131" i="23"/>
  <c r="J131" i="23"/>
  <c r="I131" i="23"/>
  <c r="K129" i="23"/>
  <c r="J129" i="23"/>
  <c r="I129" i="23"/>
  <c r="K127" i="23"/>
  <c r="J127" i="23"/>
  <c r="I127" i="23"/>
  <c r="K125" i="23"/>
  <c r="J125" i="23"/>
  <c r="I125" i="23"/>
  <c r="K123" i="23"/>
  <c r="J123" i="23"/>
  <c r="I123" i="23"/>
  <c r="K121" i="23"/>
  <c r="J121" i="23"/>
  <c r="I121" i="23"/>
  <c r="K116" i="23"/>
  <c r="J116" i="23"/>
  <c r="I116" i="23"/>
  <c r="K114" i="23"/>
  <c r="J114" i="23"/>
  <c r="I114" i="23"/>
  <c r="K112" i="23"/>
  <c r="J112" i="23"/>
  <c r="I112" i="23"/>
  <c r="K110" i="23"/>
  <c r="J110" i="23"/>
  <c r="I110" i="23"/>
  <c r="H118" i="23"/>
  <c r="K108" i="23"/>
  <c r="J108" i="23"/>
  <c r="I108" i="23"/>
  <c r="K106" i="23"/>
  <c r="J106" i="23"/>
  <c r="I106" i="23"/>
  <c r="K103" i="23"/>
  <c r="J103" i="23"/>
  <c r="I103" i="23"/>
  <c r="K101" i="23"/>
  <c r="J101" i="23"/>
  <c r="I101" i="23"/>
  <c r="K99" i="23"/>
  <c r="J99" i="23"/>
  <c r="I99" i="23"/>
  <c r="K97" i="23"/>
  <c r="J97" i="23"/>
  <c r="I97" i="23"/>
  <c r="K95" i="23"/>
  <c r="J95" i="23"/>
  <c r="I95" i="23"/>
  <c r="K93" i="23"/>
  <c r="J93" i="23"/>
  <c r="I93" i="23"/>
  <c r="K88" i="23"/>
  <c r="J88" i="23"/>
  <c r="I88" i="23"/>
  <c r="K86" i="23"/>
  <c r="J86" i="23"/>
  <c r="I86" i="23"/>
  <c r="K84" i="23"/>
  <c r="J84" i="23"/>
  <c r="I84" i="23"/>
  <c r="K82" i="23"/>
  <c r="J82" i="23"/>
  <c r="I82" i="23"/>
  <c r="H90" i="23"/>
  <c r="K80" i="23"/>
  <c r="J80" i="23"/>
  <c r="I80" i="23"/>
  <c r="K78" i="23"/>
  <c r="J78" i="23"/>
  <c r="I78" i="23"/>
  <c r="K75" i="23"/>
  <c r="J75" i="23"/>
  <c r="I75" i="23"/>
  <c r="K73" i="23"/>
  <c r="J73" i="23"/>
  <c r="I73" i="23"/>
  <c r="K71" i="23"/>
  <c r="J71" i="23"/>
  <c r="I71" i="23"/>
  <c r="K69" i="23"/>
  <c r="J69" i="23"/>
  <c r="I69" i="23"/>
  <c r="K67" i="23"/>
  <c r="J67" i="23"/>
  <c r="I67" i="23"/>
  <c r="K65" i="23"/>
  <c r="J65" i="23"/>
  <c r="I65" i="23"/>
  <c r="K60" i="23"/>
  <c r="J60" i="23"/>
  <c r="I60" i="23"/>
  <c r="K58" i="23"/>
  <c r="J58" i="23"/>
  <c r="I58" i="23"/>
  <c r="K56" i="23"/>
  <c r="J56" i="23"/>
  <c r="I56" i="23"/>
  <c r="K54" i="23"/>
  <c r="J54" i="23"/>
  <c r="I54" i="23"/>
  <c r="H62" i="23"/>
  <c r="K52" i="23"/>
  <c r="J52" i="23"/>
  <c r="I52" i="23"/>
  <c r="K50" i="23"/>
  <c r="J50" i="23"/>
  <c r="I50" i="23"/>
  <c r="K47" i="23"/>
  <c r="J47" i="23"/>
  <c r="I47" i="23"/>
  <c r="K45" i="23"/>
  <c r="J45" i="23"/>
  <c r="I45" i="23"/>
  <c r="K43" i="23"/>
  <c r="J43" i="23"/>
  <c r="I43" i="23"/>
  <c r="K41" i="23"/>
  <c r="J41" i="23"/>
  <c r="I41" i="23"/>
  <c r="K39" i="23"/>
  <c r="J39" i="23"/>
  <c r="I39" i="23"/>
  <c r="K37" i="23"/>
  <c r="J37" i="23"/>
  <c r="I37" i="23"/>
  <c r="K32" i="23"/>
  <c r="J32" i="23"/>
  <c r="I32" i="23"/>
  <c r="K30" i="23"/>
  <c r="J30" i="23"/>
  <c r="I30" i="23"/>
  <c r="K28" i="23"/>
  <c r="J28" i="23"/>
  <c r="I28" i="23"/>
  <c r="K26" i="23"/>
  <c r="J26" i="23"/>
  <c r="I26" i="23"/>
  <c r="H34" i="23"/>
  <c r="K24" i="23"/>
  <c r="J24" i="23"/>
  <c r="I24" i="23"/>
  <c r="K22" i="23"/>
  <c r="J22" i="23"/>
  <c r="I22" i="23"/>
  <c r="K19" i="23"/>
  <c r="J19" i="23"/>
  <c r="I19" i="23"/>
  <c r="X18" i="22"/>
  <c r="W18" i="22"/>
  <c r="V18" i="22"/>
  <c r="X17" i="22"/>
  <c r="W17" i="22"/>
  <c r="V17" i="22"/>
  <c r="X11" i="22"/>
  <c r="W11" i="22"/>
  <c r="V11" i="22"/>
  <c r="I183" i="26"/>
  <c r="I161" i="26"/>
  <c r="I253" i="26"/>
  <c r="I139" i="26"/>
  <c r="I51" i="26"/>
  <c r="I227" i="26"/>
  <c r="I95" i="26"/>
  <c r="I29" i="26"/>
  <c r="I205" i="26"/>
  <c r="I73" i="26"/>
  <c r="I117" i="26"/>
  <c r="G7" i="26"/>
  <c r="J8" i="26" s="1"/>
  <c r="K155" i="22"/>
  <c r="J155" i="22"/>
  <c r="L155" i="22"/>
  <c r="K145" i="22"/>
  <c r="J145" i="22"/>
  <c r="L145" i="22"/>
  <c r="K136" i="22"/>
  <c r="J136" i="22"/>
  <c r="L136" i="22"/>
  <c r="K126" i="22"/>
  <c r="J126" i="22"/>
  <c r="L126" i="22"/>
  <c r="K116" i="22"/>
  <c r="J116" i="22"/>
  <c r="L116" i="22"/>
  <c r="K107" i="22"/>
  <c r="J107" i="22"/>
  <c r="L107" i="22"/>
  <c r="I105" i="22"/>
  <c r="K97" i="22"/>
  <c r="J97" i="22"/>
  <c r="L97" i="22"/>
  <c r="K87" i="22"/>
  <c r="J87" i="22"/>
  <c r="L87" i="22"/>
  <c r="L72" i="22"/>
  <c r="J72" i="22"/>
  <c r="K72" i="22"/>
  <c r="L66" i="22"/>
  <c r="J66" i="22"/>
  <c r="K66" i="22"/>
  <c r="L59" i="22"/>
  <c r="J59" i="22"/>
  <c r="K59" i="22"/>
  <c r="L53" i="22"/>
  <c r="J53" i="22"/>
  <c r="K53" i="22"/>
  <c r="L46" i="22"/>
  <c r="J46" i="22"/>
  <c r="K46" i="22"/>
  <c r="L40" i="22"/>
  <c r="J40" i="22"/>
  <c r="K40" i="22"/>
  <c r="L33" i="22"/>
  <c r="J33" i="22"/>
  <c r="K33" i="22"/>
  <c r="L27" i="22"/>
  <c r="J27" i="22"/>
  <c r="K27" i="22"/>
  <c r="I35" i="22"/>
  <c r="I160" i="21"/>
  <c r="H160" i="21"/>
  <c r="I142" i="21"/>
  <c r="H142" i="21"/>
  <c r="I136" i="21"/>
  <c r="H136" i="21"/>
  <c r="I129" i="21"/>
  <c r="H129" i="21"/>
  <c r="I123" i="21"/>
  <c r="H123" i="21"/>
  <c r="I116" i="21"/>
  <c r="H116" i="21"/>
  <c r="I110" i="21"/>
  <c r="H110" i="21"/>
  <c r="K19" i="22"/>
  <c r="J19" i="22"/>
  <c r="L19" i="22"/>
  <c r="K12" i="22"/>
  <c r="J12" i="22"/>
  <c r="L12" i="22"/>
  <c r="L75" i="22"/>
  <c r="J75" i="22"/>
  <c r="K75" i="22"/>
  <c r="L79" i="22"/>
  <c r="J79" i="22"/>
  <c r="K79" i="22"/>
  <c r="L82" i="22"/>
  <c r="J82" i="22"/>
  <c r="K82" i="22"/>
  <c r="L85" i="22"/>
  <c r="J85" i="22"/>
  <c r="K85" i="22"/>
  <c r="L88" i="22"/>
  <c r="J88" i="22"/>
  <c r="K88" i="22"/>
  <c r="L95" i="22"/>
  <c r="J95" i="22"/>
  <c r="K95" i="22"/>
  <c r="L98" i="22"/>
  <c r="J98" i="22"/>
  <c r="K98" i="22"/>
  <c r="L101" i="22"/>
  <c r="J101" i="22"/>
  <c r="K101" i="22"/>
  <c r="L104" i="22"/>
  <c r="J104" i="22"/>
  <c r="K104" i="22"/>
  <c r="L108" i="22"/>
  <c r="J108" i="22"/>
  <c r="K108" i="22"/>
  <c r="L111" i="22"/>
  <c r="J111" i="22"/>
  <c r="K111" i="22"/>
  <c r="I119" i="22"/>
  <c r="L114" i="22"/>
  <c r="J114" i="22"/>
  <c r="K114" i="22"/>
  <c r="L117" i="22"/>
  <c r="J117" i="22"/>
  <c r="K117" i="22"/>
  <c r="L121" i="22"/>
  <c r="J121" i="22"/>
  <c r="K121" i="22"/>
  <c r="L124" i="22"/>
  <c r="J124" i="22"/>
  <c r="K124" i="22"/>
  <c r="L127" i="22"/>
  <c r="J127" i="22"/>
  <c r="K127" i="22"/>
  <c r="L130" i="22"/>
  <c r="J130" i="22"/>
  <c r="K130" i="22"/>
  <c r="L137" i="22"/>
  <c r="J137" i="22"/>
  <c r="K137" i="22"/>
  <c r="L140" i="22"/>
  <c r="J140" i="22"/>
  <c r="K140" i="22"/>
  <c r="L143" i="22"/>
  <c r="J143" i="22"/>
  <c r="K143" i="22"/>
  <c r="L146" i="22"/>
  <c r="J146" i="22"/>
  <c r="K146" i="22"/>
  <c r="L150" i="22"/>
  <c r="J150" i="22"/>
  <c r="K150" i="22"/>
  <c r="L153" i="22"/>
  <c r="J153" i="22"/>
  <c r="K153" i="22"/>
  <c r="I161" i="22"/>
  <c r="L156" i="22"/>
  <c r="J156" i="22"/>
  <c r="K156" i="22"/>
  <c r="L159" i="22"/>
  <c r="J159" i="22"/>
  <c r="K159" i="22"/>
  <c r="L14" i="22"/>
  <c r="K14" i="22"/>
  <c r="J14" i="22"/>
  <c r="J10" i="22"/>
  <c r="L10" i="22"/>
  <c r="K10" i="22"/>
  <c r="J16" i="22"/>
  <c r="L16" i="22"/>
  <c r="K16" i="22"/>
  <c r="L11" i="22"/>
  <c r="K11" i="22"/>
  <c r="J11" i="22"/>
  <c r="L17" i="22"/>
  <c r="K17" i="22"/>
  <c r="J17" i="22"/>
  <c r="L25" i="22"/>
  <c r="K25" i="22"/>
  <c r="J25" i="22"/>
  <c r="L28" i="22"/>
  <c r="K28" i="22"/>
  <c r="J28" i="22"/>
  <c r="L31" i="22"/>
  <c r="K31" i="22"/>
  <c r="J31" i="22"/>
  <c r="L34" i="22"/>
  <c r="K34" i="22"/>
  <c r="J34" i="22"/>
  <c r="L38" i="22"/>
  <c r="K38" i="22"/>
  <c r="J38" i="22"/>
  <c r="L41" i="22"/>
  <c r="K41" i="22"/>
  <c r="J41" i="22"/>
  <c r="I49" i="22"/>
  <c r="L44" i="22"/>
  <c r="K44" i="22"/>
  <c r="J44" i="22"/>
  <c r="L47" i="22"/>
  <c r="K47" i="22"/>
  <c r="J47" i="22"/>
  <c r="L51" i="22"/>
  <c r="K51" i="22"/>
  <c r="J51" i="22"/>
  <c r="L54" i="22"/>
  <c r="K54" i="22"/>
  <c r="J54" i="22"/>
  <c r="L57" i="22"/>
  <c r="K57" i="22"/>
  <c r="J57" i="22"/>
  <c r="L60" i="22"/>
  <c r="K60" i="22"/>
  <c r="J60" i="22"/>
  <c r="L67" i="22"/>
  <c r="K67" i="22"/>
  <c r="J67" i="22"/>
  <c r="L70" i="22"/>
  <c r="K70" i="22"/>
  <c r="J70" i="22"/>
  <c r="L73" i="22"/>
  <c r="K73" i="22"/>
  <c r="J73" i="22"/>
  <c r="L76" i="22"/>
  <c r="K76" i="22"/>
  <c r="J76" i="22"/>
  <c r="L80" i="22"/>
  <c r="K80" i="22"/>
  <c r="J80" i="22"/>
  <c r="L83" i="22"/>
  <c r="I91" i="22"/>
  <c r="K83" i="22"/>
  <c r="J83" i="22"/>
  <c r="L86" i="22"/>
  <c r="K86" i="22"/>
  <c r="J86" i="22"/>
  <c r="L89" i="22"/>
  <c r="K89" i="22"/>
  <c r="J89" i="22"/>
  <c r="L93" i="22"/>
  <c r="K93" i="22"/>
  <c r="J93" i="22"/>
  <c r="L96" i="22"/>
  <c r="K96" i="22"/>
  <c r="J96" i="22"/>
  <c r="L99" i="22"/>
  <c r="K99" i="22"/>
  <c r="J99" i="22"/>
  <c r="L102" i="22"/>
  <c r="K102" i="22"/>
  <c r="J102" i="22"/>
  <c r="L109" i="22"/>
  <c r="K109" i="22"/>
  <c r="J109" i="22"/>
  <c r="L112" i="22"/>
  <c r="K112" i="22"/>
  <c r="J112" i="22"/>
  <c r="L115" i="22"/>
  <c r="K115" i="22"/>
  <c r="J115" i="22"/>
  <c r="L118" i="22"/>
  <c r="K118" i="22"/>
  <c r="J118" i="22"/>
  <c r="L122" i="22"/>
  <c r="K122" i="22"/>
  <c r="J122" i="22"/>
  <c r="L125" i="22"/>
  <c r="I133" i="22"/>
  <c r="K125" i="22"/>
  <c r="J125" i="22"/>
  <c r="L128" i="22"/>
  <c r="K128" i="22"/>
  <c r="J128" i="22"/>
  <c r="L131" i="22"/>
  <c r="K131" i="22"/>
  <c r="J131" i="22"/>
  <c r="L135" i="22"/>
  <c r="K135" i="22"/>
  <c r="J135" i="22"/>
  <c r="L138" i="22"/>
  <c r="K138" i="22"/>
  <c r="J138" i="22"/>
  <c r="L141" i="22"/>
  <c r="K141" i="22"/>
  <c r="J141" i="22"/>
  <c r="L144" i="22"/>
  <c r="K144" i="22"/>
  <c r="J144" i="22"/>
  <c r="L151" i="22"/>
  <c r="K151" i="22"/>
  <c r="J151" i="22"/>
  <c r="L154" i="22"/>
  <c r="K154" i="22"/>
  <c r="J154" i="22"/>
  <c r="L157" i="22"/>
  <c r="K157" i="22"/>
  <c r="J157" i="22"/>
  <c r="L160" i="22"/>
  <c r="K160" i="22"/>
  <c r="J160" i="22"/>
  <c r="I151" i="21"/>
  <c r="H151" i="21"/>
  <c r="I147" i="21"/>
  <c r="H147" i="21"/>
  <c r="H141" i="21"/>
  <c r="I141" i="21"/>
  <c r="H128" i="21"/>
  <c r="I128" i="21"/>
  <c r="H122" i="21"/>
  <c r="I122" i="21"/>
  <c r="H115" i="21"/>
  <c r="I115" i="21"/>
  <c r="H109" i="21"/>
  <c r="I109" i="21"/>
  <c r="H102" i="21"/>
  <c r="I102" i="21"/>
  <c r="H96" i="21"/>
  <c r="I96" i="21"/>
  <c r="H89" i="21"/>
  <c r="I89" i="21"/>
  <c r="H83" i="21"/>
  <c r="I83" i="21"/>
  <c r="H76" i="21"/>
  <c r="I76" i="21"/>
  <c r="H70" i="21"/>
  <c r="I70" i="21"/>
  <c r="G78" i="21"/>
  <c r="H63" i="21"/>
  <c r="I63" i="21"/>
  <c r="H57" i="21"/>
  <c r="I57" i="21"/>
  <c r="H44" i="21"/>
  <c r="I44" i="21"/>
  <c r="H38" i="21"/>
  <c r="I38" i="21"/>
  <c r="H31" i="21"/>
  <c r="I31" i="21"/>
  <c r="H25" i="21"/>
  <c r="I25" i="21"/>
  <c r="I150" i="21"/>
  <c r="H150" i="21"/>
  <c r="I156" i="21"/>
  <c r="H156" i="21"/>
  <c r="H152" i="21"/>
  <c r="I152" i="21"/>
  <c r="H158" i="21"/>
  <c r="I158" i="21"/>
  <c r="H153" i="21"/>
  <c r="I153" i="21"/>
  <c r="H159" i="21"/>
  <c r="I159" i="21"/>
  <c r="L62" i="22"/>
  <c r="J62" i="22"/>
  <c r="K62" i="22"/>
  <c r="L56" i="22"/>
  <c r="J56" i="22"/>
  <c r="K56" i="22"/>
  <c r="L43" i="22"/>
  <c r="J43" i="22"/>
  <c r="K43" i="22"/>
  <c r="L37" i="22"/>
  <c r="J37" i="22"/>
  <c r="K37" i="22"/>
  <c r="L30" i="22"/>
  <c r="J30" i="22"/>
  <c r="K30" i="22"/>
  <c r="L24" i="22"/>
  <c r="J24" i="22"/>
  <c r="K24" i="22"/>
  <c r="L20" i="22"/>
  <c r="J20" i="22"/>
  <c r="K20" i="22"/>
  <c r="L13" i="22"/>
  <c r="I21" i="22"/>
  <c r="J13" i="22"/>
  <c r="K13" i="22"/>
  <c r="I145" i="21"/>
  <c r="H145" i="21"/>
  <c r="I139" i="21"/>
  <c r="H139" i="21"/>
  <c r="I132" i="21"/>
  <c r="H132" i="21"/>
  <c r="G134" i="21"/>
  <c r="I126" i="21"/>
  <c r="H126" i="21"/>
  <c r="I119" i="21"/>
  <c r="H119" i="21"/>
  <c r="I113" i="21"/>
  <c r="H113" i="21"/>
  <c r="I100" i="21"/>
  <c r="H100" i="21"/>
  <c r="I94" i="21"/>
  <c r="H94" i="21"/>
  <c r="I87" i="21"/>
  <c r="H87" i="21"/>
  <c r="I81" i="21"/>
  <c r="H81" i="21"/>
  <c r="I74" i="21"/>
  <c r="H74" i="21"/>
  <c r="I68" i="21"/>
  <c r="H68" i="21"/>
  <c r="I61" i="21"/>
  <c r="H61" i="21"/>
  <c r="I55" i="21"/>
  <c r="H55" i="21"/>
  <c r="I48" i="21"/>
  <c r="H48" i="21"/>
  <c r="G50" i="21"/>
  <c r="I42" i="21"/>
  <c r="H42" i="21"/>
  <c r="I35" i="21"/>
  <c r="H35" i="21"/>
  <c r="I29" i="21"/>
  <c r="H29" i="21"/>
  <c r="K152" i="22"/>
  <c r="J152" i="22"/>
  <c r="L152" i="22"/>
  <c r="K142" i="22"/>
  <c r="J142" i="22"/>
  <c r="L142" i="22"/>
  <c r="K132" i="22"/>
  <c r="J132" i="22"/>
  <c r="L132" i="22"/>
  <c r="K123" i="22"/>
  <c r="J123" i="22"/>
  <c r="L123" i="22"/>
  <c r="K113" i="22"/>
  <c r="J113" i="22"/>
  <c r="L113" i="22"/>
  <c r="K103" i="22"/>
  <c r="J103" i="22"/>
  <c r="L103" i="22"/>
  <c r="K94" i="22"/>
  <c r="J94" i="22"/>
  <c r="L94" i="22"/>
  <c r="K84" i="22"/>
  <c r="J84" i="22"/>
  <c r="L84" i="22"/>
  <c r="K74" i="22"/>
  <c r="J74" i="22"/>
  <c r="L74" i="22"/>
  <c r="L18" i="22"/>
  <c r="K18" i="22"/>
  <c r="I157" i="21"/>
  <c r="H157" i="21"/>
  <c r="H144" i="21"/>
  <c r="I144" i="21"/>
  <c r="H138" i="21"/>
  <c r="I138" i="21"/>
  <c r="H131" i="21"/>
  <c r="I131" i="21"/>
  <c r="H125" i="21"/>
  <c r="I125" i="21"/>
  <c r="H118" i="21"/>
  <c r="I118" i="21"/>
  <c r="H112" i="21"/>
  <c r="G120" i="21"/>
  <c r="I112" i="21"/>
  <c r="H105" i="21"/>
  <c r="I105" i="21"/>
  <c r="H99" i="21"/>
  <c r="I99" i="21"/>
  <c r="H86" i="21"/>
  <c r="I86" i="21"/>
  <c r="H80" i="21"/>
  <c r="I80" i="21"/>
  <c r="H73" i="21"/>
  <c r="I73" i="21"/>
  <c r="H67" i="21"/>
  <c r="I67" i="21"/>
  <c r="H60" i="21"/>
  <c r="I60" i="21"/>
  <c r="H54" i="21"/>
  <c r="I54" i="21"/>
  <c r="H47" i="21"/>
  <c r="I47" i="21"/>
  <c r="H41" i="21"/>
  <c r="I41" i="21"/>
  <c r="H34" i="21"/>
  <c r="I34" i="21"/>
  <c r="H28" i="21"/>
  <c r="I28" i="21"/>
  <c r="G36" i="21"/>
  <c r="H19" i="21"/>
  <c r="I19" i="21"/>
  <c r="H16" i="21"/>
  <c r="I16" i="21"/>
  <c r="H13" i="21"/>
  <c r="I13" i="21"/>
  <c r="H10" i="21"/>
  <c r="I10" i="21"/>
  <c r="W16" i="23"/>
  <c r="V16" i="23"/>
  <c r="U16" i="23"/>
  <c r="W10" i="23"/>
  <c r="V10" i="23"/>
  <c r="U10" i="23"/>
  <c r="W13" i="23"/>
  <c r="V13" i="23"/>
  <c r="U13" i="23"/>
  <c r="T20" i="23"/>
  <c r="W12" i="23"/>
  <c r="V12" i="23"/>
  <c r="U12" i="23"/>
  <c r="W17" i="23"/>
  <c r="V17" i="23"/>
  <c r="U17" i="23"/>
  <c r="W11" i="23"/>
  <c r="V11" i="23"/>
  <c r="U11" i="23"/>
  <c r="V8" i="23"/>
  <c r="U8" i="23"/>
  <c r="W8" i="23"/>
  <c r="V9" i="23"/>
  <c r="U9" i="23"/>
  <c r="W9" i="23"/>
  <c r="Q68" i="19"/>
  <c r="R68" i="19"/>
  <c r="P68" i="19"/>
  <c r="Q61" i="19"/>
  <c r="P61" i="19"/>
  <c r="Q58" i="19"/>
  <c r="R58" i="19"/>
  <c r="P58" i="19"/>
  <c r="X69" i="19"/>
  <c r="Y69" i="19"/>
  <c r="W77" i="19"/>
  <c r="X17" i="19"/>
  <c r="Y17" i="19"/>
  <c r="X16" i="19"/>
  <c r="Y16" i="19"/>
  <c r="X15" i="19"/>
  <c r="Y15" i="19"/>
  <c r="X14" i="19"/>
  <c r="Y14" i="19"/>
  <c r="X13" i="19"/>
  <c r="W21" i="19"/>
  <c r="Y13" i="19"/>
  <c r="X12" i="19"/>
  <c r="Y12" i="19"/>
  <c r="X11" i="19"/>
  <c r="Y11" i="19"/>
  <c r="X10" i="19"/>
  <c r="W9" i="19"/>
  <c r="Y10" i="19"/>
  <c r="X71" i="19"/>
  <c r="Y71" i="19"/>
  <c r="X74" i="19"/>
  <c r="Y74" i="19"/>
  <c r="Y80" i="19"/>
  <c r="X80" i="19"/>
  <c r="W79" i="19"/>
  <c r="Y81" i="19"/>
  <c r="X81" i="19"/>
  <c r="Y82" i="19"/>
  <c r="X82" i="19"/>
  <c r="Y83" i="19"/>
  <c r="X83" i="19"/>
  <c r="W91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X94" i="19"/>
  <c r="W93" i="19"/>
  <c r="Y95" i="19"/>
  <c r="X95" i="19"/>
  <c r="Y96" i="19"/>
  <c r="X96" i="19"/>
  <c r="Y97" i="19"/>
  <c r="X97" i="19"/>
  <c r="W105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08" i="19"/>
  <c r="X108" i="19"/>
  <c r="W107" i="19"/>
  <c r="Y109" i="19"/>
  <c r="X109" i="19"/>
  <c r="Y110" i="19"/>
  <c r="X110" i="19"/>
  <c r="Y111" i="19"/>
  <c r="X111" i="19"/>
  <c r="W119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Y122" i="19"/>
  <c r="X122" i="19"/>
  <c r="W121" i="19"/>
  <c r="Y123" i="19"/>
  <c r="X123" i="19"/>
  <c r="Y124" i="19"/>
  <c r="X124" i="19"/>
  <c r="Y125" i="19"/>
  <c r="X125" i="19"/>
  <c r="W133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X136" i="19"/>
  <c r="W135" i="19"/>
  <c r="Y137" i="19"/>
  <c r="X137" i="19"/>
  <c r="Y138" i="19"/>
  <c r="X138" i="19"/>
  <c r="Y139" i="19"/>
  <c r="X139" i="19"/>
  <c r="W147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X150" i="19"/>
  <c r="W149" i="19"/>
  <c r="Y151" i="19"/>
  <c r="X151" i="19"/>
  <c r="Y152" i="19"/>
  <c r="X152" i="19"/>
  <c r="Y153" i="19"/>
  <c r="X153" i="19"/>
  <c r="W161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X70" i="19"/>
  <c r="Y70" i="19"/>
  <c r="X73" i="19"/>
  <c r="Y73" i="19"/>
  <c r="X76" i="19"/>
  <c r="Y76" i="19"/>
  <c r="Y34" i="19"/>
  <c r="X34" i="19"/>
  <c r="W37" i="19"/>
  <c r="Y38" i="19"/>
  <c r="X38" i="19"/>
  <c r="Y39" i="19"/>
  <c r="X39" i="19"/>
  <c r="Y40" i="19"/>
  <c r="X40" i="19"/>
  <c r="W49" i="19"/>
  <c r="Y41" i="19"/>
  <c r="X41" i="19"/>
  <c r="Y42" i="19"/>
  <c r="X42" i="19"/>
  <c r="Y43" i="19"/>
  <c r="X43" i="19"/>
  <c r="Y44" i="19"/>
  <c r="X44" i="19"/>
  <c r="Y45" i="19"/>
  <c r="X45" i="19"/>
  <c r="Y46" i="19"/>
  <c r="X46" i="19"/>
  <c r="Y47" i="19"/>
  <c r="X47" i="19"/>
  <c r="Y48" i="19"/>
  <c r="X48" i="19"/>
  <c r="W51" i="19"/>
  <c r="Y52" i="19"/>
  <c r="X52" i="19"/>
  <c r="Y53" i="19"/>
  <c r="X53" i="19"/>
  <c r="Y54" i="19"/>
  <c r="X54" i="19"/>
  <c r="W63" i="19"/>
  <c r="Y55" i="19"/>
  <c r="X55" i="19"/>
  <c r="Y56" i="19"/>
  <c r="X56" i="19"/>
  <c r="Y57" i="19"/>
  <c r="X57" i="19"/>
  <c r="Y58" i="19"/>
  <c r="X58" i="19"/>
  <c r="Y59" i="19"/>
  <c r="X59" i="19"/>
  <c r="Y60" i="19"/>
  <c r="X60" i="19"/>
  <c r="Y61" i="19"/>
  <c r="X61" i="19"/>
  <c r="Y62" i="19"/>
  <c r="X62" i="19"/>
  <c r="W65" i="19"/>
  <c r="Y66" i="19"/>
  <c r="X66" i="19"/>
  <c r="Y67" i="19"/>
  <c r="X67" i="19"/>
  <c r="Y68" i="19"/>
  <c r="X68" i="19"/>
  <c r="Q67" i="19"/>
  <c r="R67" i="19"/>
  <c r="P67" i="19"/>
  <c r="Q60" i="19"/>
  <c r="P60" i="19"/>
  <c r="Y32" i="19"/>
  <c r="X32" i="19"/>
  <c r="Y31" i="19"/>
  <c r="X31" i="19"/>
  <c r="Y30" i="19"/>
  <c r="X30" i="19"/>
  <c r="Y29" i="19"/>
  <c r="X29" i="19"/>
  <c r="Y28" i="19"/>
  <c r="X28" i="19"/>
  <c r="W35" i="19"/>
  <c r="Y27" i="19"/>
  <c r="X27" i="19"/>
  <c r="Y26" i="19"/>
  <c r="X26" i="19"/>
  <c r="Y25" i="19"/>
  <c r="X25" i="19"/>
  <c r="Y24" i="19"/>
  <c r="X24" i="19"/>
  <c r="W23" i="19"/>
  <c r="R15" i="21"/>
  <c r="Q15" i="21"/>
  <c r="R21" i="21"/>
  <c r="Q21" i="21"/>
  <c r="R10" i="21"/>
  <c r="Q10" i="21"/>
  <c r="R13" i="21"/>
  <c r="Q13" i="21"/>
  <c r="R16" i="21"/>
  <c r="Q16" i="21"/>
  <c r="R19" i="21"/>
  <c r="Q19" i="21"/>
  <c r="Q11" i="21"/>
  <c r="R11" i="21"/>
  <c r="P22" i="21"/>
  <c r="Q14" i="21"/>
  <c r="R14" i="21"/>
  <c r="Q17" i="21"/>
  <c r="R17" i="21"/>
  <c r="Q20" i="21"/>
  <c r="R20" i="21"/>
  <c r="X72" i="19"/>
  <c r="Y72" i="19"/>
  <c r="R17" i="19"/>
  <c r="Q17" i="19"/>
  <c r="P17" i="19"/>
  <c r="Q16" i="19"/>
  <c r="P16" i="19"/>
  <c r="R15" i="19"/>
  <c r="Q15" i="19"/>
  <c r="P15" i="19"/>
  <c r="Q14" i="19"/>
  <c r="P14" i="19"/>
  <c r="R13" i="19"/>
  <c r="Q13" i="19"/>
  <c r="P13" i="19"/>
  <c r="O21" i="19"/>
  <c r="Q12" i="19"/>
  <c r="P12" i="19"/>
  <c r="Q11" i="19"/>
  <c r="P11" i="19"/>
  <c r="R10" i="19"/>
  <c r="Q10" i="19"/>
  <c r="P10" i="19"/>
  <c r="O9" i="19"/>
  <c r="R61" i="19" s="1"/>
  <c r="Z7" i="19"/>
  <c r="T7" i="19"/>
  <c r="R70" i="19"/>
  <c r="Q70" i="19"/>
  <c r="P70" i="19"/>
  <c r="R71" i="19"/>
  <c r="Q71" i="19"/>
  <c r="P71" i="19"/>
  <c r="R72" i="19"/>
  <c r="P72" i="19"/>
  <c r="Q72" i="19"/>
  <c r="R73" i="19"/>
  <c r="P73" i="19"/>
  <c r="Q73" i="19"/>
  <c r="R74" i="19"/>
  <c r="Q74" i="19"/>
  <c r="P74" i="19"/>
  <c r="R75" i="19"/>
  <c r="P75" i="19"/>
  <c r="Q75" i="19"/>
  <c r="R76" i="19"/>
  <c r="Q76" i="19"/>
  <c r="P76" i="19"/>
  <c r="O79" i="19"/>
  <c r="R80" i="19"/>
  <c r="Q80" i="19"/>
  <c r="P80" i="19"/>
  <c r="R81" i="19"/>
  <c r="P81" i="19"/>
  <c r="Q81" i="19"/>
  <c r="R82" i="19"/>
  <c r="Q82" i="19"/>
  <c r="P82" i="19"/>
  <c r="O91" i="19"/>
  <c r="R83" i="19"/>
  <c r="Q83" i="19"/>
  <c r="P83" i="19"/>
  <c r="R84" i="19"/>
  <c r="P84" i="19"/>
  <c r="Q84" i="19"/>
  <c r="R85" i="19"/>
  <c r="Q85" i="19"/>
  <c r="P85" i="19"/>
  <c r="R86" i="19"/>
  <c r="Q86" i="19"/>
  <c r="P86" i="19"/>
  <c r="R87" i="19"/>
  <c r="P87" i="19"/>
  <c r="Q87" i="19"/>
  <c r="R88" i="19"/>
  <c r="Q88" i="19"/>
  <c r="P88" i="19"/>
  <c r="R89" i="19"/>
  <c r="Q89" i="19"/>
  <c r="P89" i="19"/>
  <c r="R90" i="19"/>
  <c r="P90" i="19"/>
  <c r="Q90" i="19"/>
  <c r="O93" i="19"/>
  <c r="R94" i="19"/>
  <c r="P94" i="19"/>
  <c r="Q94" i="19"/>
  <c r="R95" i="19"/>
  <c r="Q95" i="19"/>
  <c r="P95" i="19"/>
  <c r="R96" i="19"/>
  <c r="Q96" i="19"/>
  <c r="P96" i="19"/>
  <c r="O105" i="19"/>
  <c r="R97" i="19"/>
  <c r="P97" i="19"/>
  <c r="Q97" i="19"/>
  <c r="R98" i="19"/>
  <c r="Q98" i="19"/>
  <c r="P98" i="19"/>
  <c r="R99" i="19"/>
  <c r="Q99" i="19"/>
  <c r="P99" i="19"/>
  <c r="R100" i="19"/>
  <c r="P100" i="19"/>
  <c r="Q100" i="19"/>
  <c r="R101" i="19"/>
  <c r="Q101" i="19"/>
  <c r="P101" i="19"/>
  <c r="R102" i="19"/>
  <c r="Q102" i="19"/>
  <c r="P102" i="19"/>
  <c r="R103" i="19"/>
  <c r="P103" i="19"/>
  <c r="Q103" i="19"/>
  <c r="R104" i="19"/>
  <c r="Q104" i="19"/>
  <c r="P104" i="19"/>
  <c r="O107" i="19"/>
  <c r="R108" i="19"/>
  <c r="Q108" i="19"/>
  <c r="P108" i="19"/>
  <c r="R109" i="19"/>
  <c r="Q109" i="19"/>
  <c r="P109" i="19"/>
  <c r="R110" i="19"/>
  <c r="P110" i="19"/>
  <c r="Q110" i="19"/>
  <c r="O119" i="19"/>
  <c r="R111" i="19"/>
  <c r="Q111" i="19"/>
  <c r="P111" i="19"/>
  <c r="R112" i="19"/>
  <c r="Q112" i="19"/>
  <c r="P112" i="19"/>
  <c r="R113" i="19"/>
  <c r="P113" i="19"/>
  <c r="Q113" i="19"/>
  <c r="R114" i="19"/>
  <c r="Q114" i="19"/>
  <c r="P114" i="19"/>
  <c r="R115" i="19"/>
  <c r="Q115" i="19"/>
  <c r="P115" i="19"/>
  <c r="R116" i="19"/>
  <c r="P116" i="19"/>
  <c r="Q116" i="19"/>
  <c r="R117" i="19"/>
  <c r="Q117" i="19"/>
  <c r="P117" i="19"/>
  <c r="R118" i="19"/>
  <c r="Q118" i="19"/>
  <c r="P118" i="19"/>
  <c r="O121" i="19"/>
  <c r="R122" i="19"/>
  <c r="Q122" i="19"/>
  <c r="P122" i="19"/>
  <c r="R123" i="19"/>
  <c r="P123" i="19"/>
  <c r="Q123" i="19"/>
  <c r="R124" i="19"/>
  <c r="Q124" i="19"/>
  <c r="P124" i="19"/>
  <c r="O133" i="19"/>
  <c r="R125" i="19"/>
  <c r="Q125" i="19"/>
  <c r="P125" i="19"/>
  <c r="R126" i="19"/>
  <c r="P126" i="19"/>
  <c r="Q126" i="19"/>
  <c r="R127" i="19"/>
  <c r="Q127" i="19"/>
  <c r="P127" i="19"/>
  <c r="R128" i="19"/>
  <c r="Q128" i="19"/>
  <c r="P128" i="19"/>
  <c r="R129" i="19"/>
  <c r="P129" i="19"/>
  <c r="Q129" i="19"/>
  <c r="R130" i="19"/>
  <c r="Q130" i="19"/>
  <c r="P130" i="19"/>
  <c r="R131" i="19"/>
  <c r="Q131" i="19"/>
  <c r="P131" i="19"/>
  <c r="R132" i="19"/>
  <c r="P132" i="19"/>
  <c r="Q132" i="19"/>
  <c r="O135" i="19"/>
  <c r="R136" i="19"/>
  <c r="P136" i="19"/>
  <c r="Q136" i="19"/>
  <c r="R137" i="19"/>
  <c r="Q137" i="19"/>
  <c r="P137" i="19"/>
  <c r="R138" i="19"/>
  <c r="Q138" i="19"/>
  <c r="P138" i="19"/>
  <c r="O147" i="19"/>
  <c r="R139" i="19"/>
  <c r="P139" i="19"/>
  <c r="Q139" i="19"/>
  <c r="R140" i="19"/>
  <c r="Q140" i="19"/>
  <c r="P140" i="19"/>
  <c r="R141" i="19"/>
  <c r="Q141" i="19"/>
  <c r="P141" i="19"/>
  <c r="R142" i="19"/>
  <c r="P142" i="19"/>
  <c r="Q142" i="19"/>
  <c r="R143" i="19"/>
  <c r="Q143" i="19"/>
  <c r="P143" i="19"/>
  <c r="R144" i="19"/>
  <c r="Q144" i="19"/>
  <c r="P144" i="19"/>
  <c r="R145" i="19"/>
  <c r="P145" i="19"/>
  <c r="Q145" i="19"/>
  <c r="R146" i="19"/>
  <c r="Q146" i="19"/>
  <c r="P146" i="19"/>
  <c r="O149" i="19"/>
  <c r="R150" i="19"/>
  <c r="Q150" i="19"/>
  <c r="P150" i="19"/>
  <c r="R151" i="19"/>
  <c r="Q151" i="19"/>
  <c r="P151" i="19"/>
  <c r="R152" i="19"/>
  <c r="P152" i="19"/>
  <c r="Q152" i="19"/>
  <c r="O161" i="19"/>
  <c r="R153" i="19"/>
  <c r="Q153" i="19"/>
  <c r="P153" i="19"/>
  <c r="R154" i="19"/>
  <c r="Q154" i="19"/>
  <c r="P154" i="19"/>
  <c r="R155" i="19"/>
  <c r="P155" i="19"/>
  <c r="Q155" i="19"/>
  <c r="R156" i="19"/>
  <c r="Q156" i="19"/>
  <c r="P156" i="19"/>
  <c r="R157" i="19"/>
  <c r="Q157" i="19"/>
  <c r="P157" i="19"/>
  <c r="R158" i="19"/>
  <c r="P158" i="19"/>
  <c r="Q158" i="19"/>
  <c r="R159" i="19"/>
  <c r="Q159" i="19"/>
  <c r="P159" i="19"/>
  <c r="R160" i="19"/>
  <c r="Q160" i="19"/>
  <c r="P160" i="19"/>
  <c r="I18" i="19"/>
  <c r="H18" i="19"/>
  <c r="J15" i="19"/>
  <c r="I15" i="19"/>
  <c r="H15" i="19"/>
  <c r="J12" i="19"/>
  <c r="I12" i="19"/>
  <c r="H12" i="19"/>
  <c r="I73" i="19"/>
  <c r="J73" i="19"/>
  <c r="H73" i="19"/>
  <c r="F161" i="19"/>
  <c r="F149" i="19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21" i="19"/>
  <c r="H21" i="19" s="1"/>
  <c r="F9" i="19"/>
  <c r="F35" i="19"/>
  <c r="F23" i="19"/>
  <c r="E7" i="19"/>
  <c r="F63" i="19"/>
  <c r="F51" i="19"/>
  <c r="F49" i="19"/>
  <c r="F37" i="19"/>
  <c r="H7" i="19"/>
  <c r="J19" i="19"/>
  <c r="I19" i="19"/>
  <c r="H19" i="19"/>
  <c r="J20" i="19"/>
  <c r="I20" i="19"/>
  <c r="H20" i="19"/>
  <c r="G23" i="19"/>
  <c r="J24" i="19"/>
  <c r="I24" i="19"/>
  <c r="H24" i="19"/>
  <c r="J25" i="19"/>
  <c r="H25" i="19"/>
  <c r="I25" i="19"/>
  <c r="J26" i="19"/>
  <c r="I26" i="19"/>
  <c r="H26" i="19"/>
  <c r="G35" i="19"/>
  <c r="J27" i="19"/>
  <c r="I27" i="19"/>
  <c r="H27" i="19"/>
  <c r="J28" i="19"/>
  <c r="H28" i="19"/>
  <c r="I28" i="19"/>
  <c r="J29" i="19"/>
  <c r="I29" i="19"/>
  <c r="H29" i="19"/>
  <c r="J30" i="19"/>
  <c r="I30" i="19"/>
  <c r="H30" i="19"/>
  <c r="J31" i="19"/>
  <c r="H31" i="19"/>
  <c r="I31" i="19"/>
  <c r="J32" i="19"/>
  <c r="I32" i="19"/>
  <c r="H32" i="19"/>
  <c r="J33" i="19"/>
  <c r="I33" i="19"/>
  <c r="H33" i="19"/>
  <c r="J34" i="19"/>
  <c r="H34" i="19"/>
  <c r="I34" i="19"/>
  <c r="I70" i="19"/>
  <c r="J70" i="19"/>
  <c r="H70" i="19"/>
  <c r="I80" i="19"/>
  <c r="J80" i="19"/>
  <c r="G79" i="19"/>
  <c r="H80" i="19"/>
  <c r="H38" i="19"/>
  <c r="G37" i="19"/>
  <c r="J38" i="19"/>
  <c r="I38" i="19"/>
  <c r="H39" i="19"/>
  <c r="J39" i="19"/>
  <c r="I39" i="19"/>
  <c r="H40" i="19"/>
  <c r="J40" i="19"/>
  <c r="I40" i="19"/>
  <c r="H41" i="19"/>
  <c r="G49" i="19"/>
  <c r="J41" i="19"/>
  <c r="I41" i="19"/>
  <c r="H42" i="19"/>
  <c r="J42" i="19"/>
  <c r="I42" i="19"/>
  <c r="H43" i="19"/>
  <c r="J43" i="19"/>
  <c r="I43" i="19"/>
  <c r="H44" i="19"/>
  <c r="J44" i="19"/>
  <c r="I44" i="19"/>
  <c r="H45" i="19"/>
  <c r="J45" i="19"/>
  <c r="I45" i="19"/>
  <c r="H46" i="19"/>
  <c r="J46" i="19"/>
  <c r="I46" i="19"/>
  <c r="H47" i="19"/>
  <c r="J47" i="19"/>
  <c r="I47" i="19"/>
  <c r="H48" i="19"/>
  <c r="J48" i="19"/>
  <c r="I48" i="19"/>
  <c r="H52" i="19"/>
  <c r="G51" i="19"/>
  <c r="J52" i="19"/>
  <c r="I52" i="19"/>
  <c r="H53" i="19"/>
  <c r="J53" i="19"/>
  <c r="I53" i="19"/>
  <c r="H54" i="19"/>
  <c r="J54" i="19"/>
  <c r="I54" i="19"/>
  <c r="H55" i="19"/>
  <c r="G63" i="19"/>
  <c r="J55" i="19"/>
  <c r="I55" i="19"/>
  <c r="H56" i="19"/>
  <c r="J56" i="19"/>
  <c r="I56" i="19"/>
  <c r="H57" i="19"/>
  <c r="J57" i="19"/>
  <c r="I57" i="19"/>
  <c r="H58" i="19"/>
  <c r="J58" i="19"/>
  <c r="I58" i="19"/>
  <c r="H59" i="19"/>
  <c r="I59" i="19"/>
  <c r="J59" i="19"/>
  <c r="H60" i="19"/>
  <c r="J60" i="19"/>
  <c r="I60" i="19"/>
  <c r="H61" i="19"/>
  <c r="J61" i="19"/>
  <c r="I61" i="19"/>
  <c r="H62" i="19"/>
  <c r="I62" i="19"/>
  <c r="J62" i="19"/>
  <c r="H66" i="19"/>
  <c r="G65" i="19"/>
  <c r="I66" i="19"/>
  <c r="J66" i="19"/>
  <c r="H67" i="19"/>
  <c r="J67" i="19"/>
  <c r="I67" i="19"/>
  <c r="H68" i="19"/>
  <c r="J68" i="19"/>
  <c r="I68" i="19"/>
  <c r="H69" i="19"/>
  <c r="G77" i="19"/>
  <c r="I69" i="19"/>
  <c r="J69" i="19"/>
  <c r="I71" i="19"/>
  <c r="H71" i="19"/>
  <c r="J71" i="19"/>
  <c r="I74" i="19"/>
  <c r="H74" i="19"/>
  <c r="J74" i="19"/>
  <c r="I72" i="19"/>
  <c r="J72" i="19"/>
  <c r="H72" i="19"/>
  <c r="I75" i="19"/>
  <c r="J75" i="19"/>
  <c r="H75" i="19"/>
  <c r="I81" i="19"/>
  <c r="H81" i="19"/>
  <c r="J81" i="19"/>
  <c r="I82" i="19"/>
  <c r="H82" i="19"/>
  <c r="J82" i="19"/>
  <c r="I83" i="19"/>
  <c r="G91" i="19"/>
  <c r="H83" i="19"/>
  <c r="J83" i="19"/>
  <c r="I84" i="19"/>
  <c r="H84" i="19"/>
  <c r="J84" i="19"/>
  <c r="I85" i="19"/>
  <c r="H85" i="19"/>
  <c r="J85" i="19"/>
  <c r="I86" i="19"/>
  <c r="H86" i="19"/>
  <c r="J86" i="19"/>
  <c r="I87" i="19"/>
  <c r="H87" i="19"/>
  <c r="J87" i="19"/>
  <c r="I88" i="19"/>
  <c r="H88" i="19"/>
  <c r="J88" i="19"/>
  <c r="I89" i="19"/>
  <c r="H89" i="19"/>
  <c r="J89" i="19"/>
  <c r="I90" i="19"/>
  <c r="H90" i="19"/>
  <c r="J90" i="19"/>
  <c r="I94" i="19"/>
  <c r="G93" i="19"/>
  <c r="H94" i="19"/>
  <c r="J94" i="19"/>
  <c r="I95" i="19"/>
  <c r="H95" i="19"/>
  <c r="J95" i="19"/>
  <c r="I96" i="19"/>
  <c r="H96" i="19"/>
  <c r="J96" i="19"/>
  <c r="I97" i="19"/>
  <c r="G105" i="19"/>
  <c r="H97" i="19"/>
  <c r="J97" i="19"/>
  <c r="I98" i="19"/>
  <c r="H98" i="19"/>
  <c r="J98" i="19"/>
  <c r="I99" i="19"/>
  <c r="H99" i="19"/>
  <c r="J99" i="19"/>
  <c r="I100" i="19"/>
  <c r="H100" i="19"/>
  <c r="J100" i="19"/>
  <c r="I101" i="19"/>
  <c r="H101" i="19"/>
  <c r="J101" i="19"/>
  <c r="I102" i="19"/>
  <c r="H102" i="19"/>
  <c r="J102" i="19"/>
  <c r="I103" i="19"/>
  <c r="H103" i="19"/>
  <c r="J103" i="19"/>
  <c r="I104" i="19"/>
  <c r="H104" i="19"/>
  <c r="J104" i="19"/>
  <c r="I108" i="19"/>
  <c r="G107" i="19"/>
  <c r="H108" i="19"/>
  <c r="J108" i="19"/>
  <c r="I109" i="19"/>
  <c r="H109" i="19"/>
  <c r="J109" i="19"/>
  <c r="I110" i="19"/>
  <c r="H110" i="19"/>
  <c r="J110" i="19"/>
  <c r="I111" i="19"/>
  <c r="G119" i="19"/>
  <c r="H111" i="19"/>
  <c r="J111" i="19"/>
  <c r="I112" i="19"/>
  <c r="H112" i="19"/>
  <c r="J112" i="19"/>
  <c r="I113" i="19"/>
  <c r="H113" i="19"/>
  <c r="J113" i="19"/>
  <c r="I114" i="19"/>
  <c r="H114" i="19"/>
  <c r="J114" i="19"/>
  <c r="I115" i="19"/>
  <c r="H115" i="19"/>
  <c r="J115" i="19"/>
  <c r="I116" i="19"/>
  <c r="H116" i="19"/>
  <c r="J116" i="19"/>
  <c r="I117" i="19"/>
  <c r="H117" i="19"/>
  <c r="J117" i="19"/>
  <c r="I118" i="19"/>
  <c r="H118" i="19"/>
  <c r="J118" i="19"/>
  <c r="I122" i="19"/>
  <c r="G121" i="19"/>
  <c r="H122" i="19"/>
  <c r="J122" i="19"/>
  <c r="I123" i="19"/>
  <c r="H123" i="19"/>
  <c r="J123" i="19"/>
  <c r="I124" i="19"/>
  <c r="H124" i="19"/>
  <c r="J124" i="19"/>
  <c r="I125" i="19"/>
  <c r="G133" i="19"/>
  <c r="H125" i="19"/>
  <c r="J125" i="19"/>
  <c r="I126" i="19"/>
  <c r="H126" i="19"/>
  <c r="J126" i="19"/>
  <c r="I127" i="19"/>
  <c r="H127" i="19"/>
  <c r="J127" i="19"/>
  <c r="I128" i="19"/>
  <c r="H128" i="19"/>
  <c r="J128" i="19"/>
  <c r="I129" i="19"/>
  <c r="H129" i="19"/>
  <c r="J129" i="19"/>
  <c r="I130" i="19"/>
  <c r="H130" i="19"/>
  <c r="J130" i="19"/>
  <c r="I131" i="19"/>
  <c r="H131" i="19"/>
  <c r="J131" i="19"/>
  <c r="I132" i="19"/>
  <c r="H132" i="19"/>
  <c r="J132" i="19"/>
  <c r="I136" i="19"/>
  <c r="G135" i="19"/>
  <c r="H136" i="19"/>
  <c r="J136" i="19"/>
  <c r="I137" i="19"/>
  <c r="H137" i="19"/>
  <c r="J137" i="19"/>
  <c r="I138" i="19"/>
  <c r="H138" i="19"/>
  <c r="J138" i="19"/>
  <c r="I139" i="19"/>
  <c r="G147" i="19"/>
  <c r="H139" i="19"/>
  <c r="J139" i="19"/>
  <c r="I140" i="19"/>
  <c r="H140" i="19"/>
  <c r="J140" i="19"/>
  <c r="I141" i="19"/>
  <c r="H141" i="19"/>
  <c r="J141" i="19"/>
  <c r="I142" i="19"/>
  <c r="H142" i="19"/>
  <c r="J142" i="19"/>
  <c r="I143" i="19"/>
  <c r="H143" i="19"/>
  <c r="J143" i="19"/>
  <c r="I144" i="19"/>
  <c r="H144" i="19"/>
  <c r="J144" i="19"/>
  <c r="I145" i="19"/>
  <c r="H145" i="19"/>
  <c r="J145" i="19"/>
  <c r="I146" i="19"/>
  <c r="H146" i="19"/>
  <c r="J146" i="19"/>
  <c r="I150" i="19"/>
  <c r="G149" i="19"/>
  <c r="H150" i="19"/>
  <c r="J150" i="19"/>
  <c r="I151" i="19"/>
  <c r="H151" i="19"/>
  <c r="J151" i="19"/>
  <c r="I152" i="19"/>
  <c r="H152" i="19"/>
  <c r="J152" i="19"/>
  <c r="I153" i="19"/>
  <c r="G161" i="19"/>
  <c r="H153" i="19"/>
  <c r="J153" i="19"/>
  <c r="I154" i="19"/>
  <c r="H154" i="19"/>
  <c r="J154" i="19"/>
  <c r="I155" i="19"/>
  <c r="H155" i="19"/>
  <c r="J155" i="19"/>
  <c r="I156" i="19"/>
  <c r="H156" i="19"/>
  <c r="J156" i="19"/>
  <c r="I157" i="19"/>
  <c r="H157" i="19"/>
  <c r="J157" i="19"/>
  <c r="I158" i="19"/>
  <c r="H158" i="19"/>
  <c r="J158" i="19"/>
  <c r="I159" i="19"/>
  <c r="H159" i="19"/>
  <c r="J159" i="19"/>
  <c r="I160" i="19"/>
  <c r="H160" i="19"/>
  <c r="J160" i="19"/>
  <c r="R144" i="18"/>
  <c r="Q144" i="18"/>
  <c r="J142" i="18"/>
  <c r="I142" i="18"/>
  <c r="R125" i="18"/>
  <c r="Q125" i="18"/>
  <c r="J123" i="18"/>
  <c r="I123" i="18"/>
  <c r="J103" i="18"/>
  <c r="I103" i="18"/>
  <c r="R86" i="18"/>
  <c r="Q86" i="18"/>
  <c r="J84" i="18"/>
  <c r="I84" i="18"/>
  <c r="J68" i="18"/>
  <c r="I68" i="18"/>
  <c r="H76" i="18"/>
  <c r="J55" i="18"/>
  <c r="I55" i="18"/>
  <c r="R51" i="18"/>
  <c r="Q51" i="18"/>
  <c r="P50" i="18"/>
  <c r="Q38" i="18"/>
  <c r="R38" i="18"/>
  <c r="R31" i="18"/>
  <c r="Q31" i="18"/>
  <c r="J29" i="18"/>
  <c r="I29" i="18"/>
  <c r="R25" i="18"/>
  <c r="Q25" i="18"/>
  <c r="H22" i="18"/>
  <c r="J23" i="18"/>
  <c r="I23" i="18"/>
  <c r="Q18" i="18"/>
  <c r="R18" i="18"/>
  <c r="J17" i="18"/>
  <c r="I17" i="18"/>
  <c r="R13" i="18"/>
  <c r="Q13" i="18"/>
  <c r="J11" i="18"/>
  <c r="I11" i="18"/>
  <c r="R45" i="18"/>
  <c r="Q45" i="18"/>
  <c r="R52" i="18"/>
  <c r="Q52" i="18"/>
  <c r="R58" i="18"/>
  <c r="Q58" i="18"/>
  <c r="R65" i="18"/>
  <c r="Q65" i="18"/>
  <c r="P64" i="18"/>
  <c r="R71" i="18"/>
  <c r="Q71" i="18"/>
  <c r="R84" i="18"/>
  <c r="Q84" i="18"/>
  <c r="R97" i="18"/>
  <c r="Q97" i="18"/>
  <c r="R103" i="18"/>
  <c r="Q103" i="18"/>
  <c r="R110" i="18"/>
  <c r="Q110" i="18"/>
  <c r="P118" i="18"/>
  <c r="R116" i="18"/>
  <c r="Q116" i="18"/>
  <c r="R123" i="18"/>
  <c r="Q123" i="18"/>
  <c r="R129" i="18"/>
  <c r="Q129" i="18"/>
  <c r="R136" i="18"/>
  <c r="Q136" i="18"/>
  <c r="R142" i="18"/>
  <c r="Q142" i="18"/>
  <c r="R149" i="18"/>
  <c r="Q149" i="18"/>
  <c r="P148" i="18"/>
  <c r="R155" i="18"/>
  <c r="Q155" i="18"/>
  <c r="R83" i="18"/>
  <c r="Q83" i="18"/>
  <c r="R89" i="18"/>
  <c r="Q89" i="18"/>
  <c r="R96" i="18"/>
  <c r="Q96" i="18"/>
  <c r="P104" i="18"/>
  <c r="R102" i="18"/>
  <c r="Q102" i="18"/>
  <c r="R109" i="18"/>
  <c r="Q109" i="18"/>
  <c r="R115" i="18"/>
  <c r="Q115" i="18"/>
  <c r="R122" i="18"/>
  <c r="Q122" i="18"/>
  <c r="R128" i="18"/>
  <c r="Q128" i="18"/>
  <c r="R135" i="18"/>
  <c r="Q135" i="18"/>
  <c r="P134" i="18"/>
  <c r="R141" i="18"/>
  <c r="Q141" i="18"/>
  <c r="R154" i="18"/>
  <c r="Q154" i="18"/>
  <c r="Q43" i="18"/>
  <c r="R43" i="18"/>
  <c r="Q56" i="18"/>
  <c r="R56" i="18"/>
  <c r="Q69" i="18"/>
  <c r="R69" i="18"/>
  <c r="Q75" i="18"/>
  <c r="R75" i="18"/>
  <c r="Q82" i="18"/>
  <c r="P90" i="18"/>
  <c r="R82" i="18"/>
  <c r="Q88" i="18"/>
  <c r="R88" i="18"/>
  <c r="Q95" i="18"/>
  <c r="R95" i="18"/>
  <c r="Q101" i="18"/>
  <c r="R101" i="18"/>
  <c r="Q108" i="18"/>
  <c r="R108" i="18"/>
  <c r="Q114" i="18"/>
  <c r="R114" i="18"/>
  <c r="Q121" i="18"/>
  <c r="P120" i="18"/>
  <c r="R121" i="18"/>
  <c r="Q127" i="18"/>
  <c r="R127" i="18"/>
  <c r="Q140" i="18"/>
  <c r="R140" i="18"/>
  <c r="Q153" i="18"/>
  <c r="R153" i="18"/>
  <c r="Q159" i="18"/>
  <c r="R159" i="18"/>
  <c r="R42" i="18"/>
  <c r="Q42" i="18"/>
  <c r="R55" i="18"/>
  <c r="Q55" i="18"/>
  <c r="R61" i="18"/>
  <c r="Q61" i="18"/>
  <c r="P76" i="18"/>
  <c r="R68" i="18"/>
  <c r="Q68" i="18"/>
  <c r="Q74" i="18"/>
  <c r="R74" i="18"/>
  <c r="R81" i="18"/>
  <c r="Q81" i="18"/>
  <c r="R87" i="18"/>
  <c r="Q87" i="18"/>
  <c r="Q94" i="18"/>
  <c r="R94" i="18"/>
  <c r="R100" i="18"/>
  <c r="Q100" i="18"/>
  <c r="P106" i="18"/>
  <c r="R107" i="18"/>
  <c r="Q107" i="18"/>
  <c r="Q113" i="18"/>
  <c r="R113" i="18"/>
  <c r="R126" i="18"/>
  <c r="Q126" i="18"/>
  <c r="R139" i="18"/>
  <c r="Q139" i="18"/>
  <c r="R145" i="18"/>
  <c r="Q145" i="18"/>
  <c r="P160" i="18"/>
  <c r="Q152" i="18"/>
  <c r="R152" i="18"/>
  <c r="R158" i="18"/>
  <c r="Q158" i="18"/>
  <c r="K157" i="17"/>
  <c r="J157" i="17"/>
  <c r="I157" i="17"/>
  <c r="K155" i="17"/>
  <c r="J155" i="17"/>
  <c r="I155" i="17"/>
  <c r="H161" i="17"/>
  <c r="K153" i="17"/>
  <c r="J153" i="17"/>
  <c r="I153" i="17"/>
  <c r="K151" i="17"/>
  <c r="J151" i="17"/>
  <c r="I151" i="17"/>
  <c r="K146" i="17"/>
  <c r="J146" i="17"/>
  <c r="I146" i="17"/>
  <c r="K144" i="17"/>
  <c r="J144" i="17"/>
  <c r="I144" i="17"/>
  <c r="K142" i="17"/>
  <c r="J142" i="17"/>
  <c r="I142" i="17"/>
  <c r="K140" i="17"/>
  <c r="J140" i="17"/>
  <c r="I140" i="17"/>
  <c r="K138" i="17"/>
  <c r="J138" i="17"/>
  <c r="I138" i="17"/>
  <c r="K136" i="17"/>
  <c r="H135" i="17"/>
  <c r="J136" i="17"/>
  <c r="I136" i="17"/>
  <c r="K131" i="17"/>
  <c r="J131" i="17"/>
  <c r="I131" i="17"/>
  <c r="K129" i="17"/>
  <c r="J129" i="17"/>
  <c r="I129" i="17"/>
  <c r="K127" i="17"/>
  <c r="J127" i="17"/>
  <c r="I127" i="17"/>
  <c r="H133" i="17"/>
  <c r="K125" i="17"/>
  <c r="J125" i="17"/>
  <c r="I125" i="17"/>
  <c r="K123" i="17"/>
  <c r="J123" i="17"/>
  <c r="I123" i="17"/>
  <c r="K118" i="17"/>
  <c r="J118" i="17"/>
  <c r="I118" i="17"/>
  <c r="K116" i="17"/>
  <c r="J116" i="17"/>
  <c r="I116" i="17"/>
  <c r="K114" i="17"/>
  <c r="J114" i="17"/>
  <c r="I114" i="17"/>
  <c r="K112" i="17"/>
  <c r="J112" i="17"/>
  <c r="I112" i="17"/>
  <c r="K110" i="17"/>
  <c r="J110" i="17"/>
  <c r="I110" i="17"/>
  <c r="K108" i="17"/>
  <c r="H107" i="17"/>
  <c r="J108" i="17"/>
  <c r="I108" i="17"/>
  <c r="K103" i="17"/>
  <c r="J103" i="17"/>
  <c r="I103" i="17"/>
  <c r="K101" i="17"/>
  <c r="J101" i="17"/>
  <c r="I101" i="17"/>
  <c r="K99" i="17"/>
  <c r="J99" i="17"/>
  <c r="I99" i="17"/>
  <c r="H105" i="17"/>
  <c r="K97" i="17"/>
  <c r="J97" i="17"/>
  <c r="I97" i="17"/>
  <c r="K95" i="17"/>
  <c r="J95" i="17"/>
  <c r="I95" i="17"/>
  <c r="K90" i="17"/>
  <c r="J90" i="17"/>
  <c r="I90" i="17"/>
  <c r="K88" i="17"/>
  <c r="J88" i="17"/>
  <c r="I88" i="17"/>
  <c r="K86" i="17"/>
  <c r="J86" i="17"/>
  <c r="I86" i="17"/>
  <c r="K84" i="17"/>
  <c r="J84" i="17"/>
  <c r="I84" i="17"/>
  <c r="K82" i="17"/>
  <c r="J82" i="17"/>
  <c r="I82" i="17"/>
  <c r="K80" i="17"/>
  <c r="H79" i="17"/>
  <c r="J80" i="17"/>
  <c r="I80" i="17"/>
  <c r="K75" i="17"/>
  <c r="J75" i="17"/>
  <c r="I75" i="17"/>
  <c r="K73" i="17"/>
  <c r="J73" i="17"/>
  <c r="I73" i="17"/>
  <c r="K71" i="17"/>
  <c r="J71" i="17"/>
  <c r="I71" i="17"/>
  <c r="H77" i="17"/>
  <c r="K69" i="17"/>
  <c r="J69" i="17"/>
  <c r="I69" i="17"/>
  <c r="K67" i="17"/>
  <c r="J67" i="17"/>
  <c r="I67" i="17"/>
  <c r="K62" i="17"/>
  <c r="J62" i="17"/>
  <c r="I62" i="17"/>
  <c r="K60" i="17"/>
  <c r="J60" i="17"/>
  <c r="I60" i="17"/>
  <c r="K58" i="17"/>
  <c r="J58" i="17"/>
  <c r="I58" i="17"/>
  <c r="K56" i="17"/>
  <c r="J56" i="17"/>
  <c r="I56" i="17"/>
  <c r="K54" i="17"/>
  <c r="J54" i="17"/>
  <c r="I54" i="17"/>
  <c r="K52" i="17"/>
  <c r="H51" i="17"/>
  <c r="J52" i="17"/>
  <c r="I52" i="17"/>
  <c r="K47" i="17"/>
  <c r="J47" i="17"/>
  <c r="I47" i="17"/>
  <c r="K45" i="17"/>
  <c r="J45" i="17"/>
  <c r="I45" i="17"/>
  <c r="K43" i="17"/>
  <c r="J43" i="17"/>
  <c r="I43" i="17"/>
  <c r="H49" i="17"/>
  <c r="K41" i="17"/>
  <c r="J41" i="17"/>
  <c r="I41" i="17"/>
  <c r="K39" i="17"/>
  <c r="J39" i="17"/>
  <c r="I39" i="17"/>
  <c r="K34" i="17"/>
  <c r="J34" i="17"/>
  <c r="I34" i="17"/>
  <c r="K32" i="17"/>
  <c r="J32" i="17"/>
  <c r="I32" i="17"/>
  <c r="K30" i="17"/>
  <c r="J30" i="17"/>
  <c r="I30" i="17"/>
  <c r="K28" i="17"/>
  <c r="J28" i="17"/>
  <c r="I28" i="17"/>
  <c r="K26" i="17"/>
  <c r="J26" i="17"/>
  <c r="I26" i="17"/>
  <c r="K24" i="17"/>
  <c r="H23" i="17"/>
  <c r="J24" i="17"/>
  <c r="I24" i="17"/>
  <c r="W19" i="17"/>
  <c r="V19" i="17"/>
  <c r="U19" i="17"/>
  <c r="W18" i="17"/>
  <c r="V18" i="17"/>
  <c r="U18" i="17"/>
  <c r="J141" i="18"/>
  <c r="I141" i="18"/>
  <c r="P132" i="18"/>
  <c r="R124" i="18"/>
  <c r="Q124" i="18"/>
  <c r="J122" i="18"/>
  <c r="I122" i="18"/>
  <c r="J102" i="18"/>
  <c r="I102" i="18"/>
  <c r="R85" i="18"/>
  <c r="Q85" i="18"/>
  <c r="J83" i="18"/>
  <c r="I83" i="18"/>
  <c r="I70" i="18"/>
  <c r="J70" i="18"/>
  <c r="Q66" i="18"/>
  <c r="R66" i="18"/>
  <c r="I57" i="18"/>
  <c r="J57" i="18"/>
  <c r="Q53" i="18"/>
  <c r="R53" i="18"/>
  <c r="I44" i="18"/>
  <c r="J44" i="18"/>
  <c r="J42" i="18"/>
  <c r="I42" i="18"/>
  <c r="I37" i="18"/>
  <c r="H36" i="18"/>
  <c r="J37" i="18"/>
  <c r="I30" i="18"/>
  <c r="J30" i="18"/>
  <c r="I24" i="18"/>
  <c r="J24" i="18"/>
  <c r="R151" i="18"/>
  <c r="Q151" i="18"/>
  <c r="J149" i="18"/>
  <c r="I149" i="18"/>
  <c r="H148" i="18"/>
  <c r="R131" i="18"/>
  <c r="Q131" i="18"/>
  <c r="J129" i="18"/>
  <c r="I129" i="18"/>
  <c r="R112" i="18"/>
  <c r="Q112" i="18"/>
  <c r="H118" i="18"/>
  <c r="J110" i="18"/>
  <c r="I110" i="18"/>
  <c r="R93" i="18"/>
  <c r="Q93" i="18"/>
  <c r="P92" i="18"/>
  <c r="R73" i="18"/>
  <c r="Q73" i="18"/>
  <c r="J71" i="18"/>
  <c r="I71" i="18"/>
  <c r="R67" i="18"/>
  <c r="Q67" i="18"/>
  <c r="J58" i="18"/>
  <c r="I58" i="18"/>
  <c r="P62" i="18"/>
  <c r="R54" i="18"/>
  <c r="Q54" i="18"/>
  <c r="J45" i="18"/>
  <c r="I45" i="18"/>
  <c r="P48" i="18"/>
  <c r="R40" i="18"/>
  <c r="Q40" i="18"/>
  <c r="J38" i="18"/>
  <c r="I38" i="18"/>
  <c r="R33" i="18"/>
  <c r="Q33" i="18"/>
  <c r="J31" i="18"/>
  <c r="I31" i="18"/>
  <c r="R27" i="18"/>
  <c r="Q27" i="18"/>
  <c r="J25" i="18"/>
  <c r="I25" i="18"/>
  <c r="J13" i="18"/>
  <c r="I13" i="18"/>
  <c r="J43" i="18"/>
  <c r="I43" i="18"/>
  <c r="J56" i="18"/>
  <c r="I56" i="18"/>
  <c r="J69" i="18"/>
  <c r="I69" i="18"/>
  <c r="J75" i="18"/>
  <c r="I75" i="18"/>
  <c r="J82" i="18"/>
  <c r="I82" i="18"/>
  <c r="H90" i="18"/>
  <c r="J88" i="18"/>
  <c r="I88" i="18"/>
  <c r="J95" i="18"/>
  <c r="I95" i="18"/>
  <c r="J101" i="18"/>
  <c r="I101" i="18"/>
  <c r="J108" i="18"/>
  <c r="I108" i="18"/>
  <c r="J114" i="18"/>
  <c r="I114" i="18"/>
  <c r="J121" i="18"/>
  <c r="I121" i="18"/>
  <c r="H120" i="18"/>
  <c r="J127" i="18"/>
  <c r="I127" i="18"/>
  <c r="J140" i="18"/>
  <c r="I140" i="18"/>
  <c r="J153" i="18"/>
  <c r="I153" i="18"/>
  <c r="J159" i="18"/>
  <c r="I159" i="18"/>
  <c r="J74" i="18"/>
  <c r="I74" i="18"/>
  <c r="J81" i="18"/>
  <c r="I81" i="18"/>
  <c r="J87" i="18"/>
  <c r="I87" i="18"/>
  <c r="J94" i="18"/>
  <c r="I94" i="18"/>
  <c r="J100" i="18"/>
  <c r="I100" i="18"/>
  <c r="J107" i="18"/>
  <c r="I107" i="18"/>
  <c r="H106" i="18"/>
  <c r="J113" i="18"/>
  <c r="I113" i="18"/>
  <c r="J126" i="18"/>
  <c r="I126" i="18"/>
  <c r="J139" i="18"/>
  <c r="I139" i="18"/>
  <c r="J145" i="18"/>
  <c r="I145" i="18"/>
  <c r="J152" i="18"/>
  <c r="I152" i="18"/>
  <c r="H160" i="18"/>
  <c r="J158" i="18"/>
  <c r="I158" i="18"/>
  <c r="I47" i="18"/>
  <c r="J47" i="18"/>
  <c r="I54" i="18"/>
  <c r="H62" i="18"/>
  <c r="J54" i="18"/>
  <c r="I60" i="18"/>
  <c r="J60" i="18"/>
  <c r="I67" i="18"/>
  <c r="J67" i="18"/>
  <c r="I73" i="18"/>
  <c r="J73" i="18"/>
  <c r="I80" i="18"/>
  <c r="J80" i="18"/>
  <c r="I86" i="18"/>
  <c r="J86" i="18"/>
  <c r="I93" i="18"/>
  <c r="H92" i="18"/>
  <c r="J93" i="18"/>
  <c r="I99" i="18"/>
  <c r="J99" i="18"/>
  <c r="I112" i="18"/>
  <c r="J112" i="18"/>
  <c r="I125" i="18"/>
  <c r="J125" i="18"/>
  <c r="I131" i="18"/>
  <c r="J131" i="18"/>
  <c r="I138" i="18"/>
  <c r="H146" i="18"/>
  <c r="J138" i="18"/>
  <c r="I144" i="18"/>
  <c r="J144" i="18"/>
  <c r="I151" i="18"/>
  <c r="J151" i="18"/>
  <c r="I157" i="18"/>
  <c r="J157" i="18"/>
  <c r="J46" i="18"/>
  <c r="I46" i="18"/>
  <c r="I53" i="18"/>
  <c r="J53" i="18"/>
  <c r="J59" i="18"/>
  <c r="I59" i="18"/>
  <c r="J66" i="18"/>
  <c r="I66" i="18"/>
  <c r="I72" i="18"/>
  <c r="J72" i="18"/>
  <c r="J79" i="18"/>
  <c r="I79" i="18"/>
  <c r="H78" i="18"/>
  <c r="J85" i="18"/>
  <c r="I85" i="18"/>
  <c r="J98" i="18"/>
  <c r="I98" i="18"/>
  <c r="I111" i="18"/>
  <c r="J111" i="18"/>
  <c r="J117" i="18"/>
  <c r="I117" i="18"/>
  <c r="H132" i="18"/>
  <c r="J124" i="18"/>
  <c r="I124" i="18"/>
  <c r="I130" i="18"/>
  <c r="J130" i="18"/>
  <c r="J137" i="18"/>
  <c r="I137" i="18"/>
  <c r="J143" i="18"/>
  <c r="I143" i="18"/>
  <c r="I150" i="18"/>
  <c r="J150" i="18"/>
  <c r="J156" i="18"/>
  <c r="I156" i="18"/>
  <c r="K18" i="17"/>
  <c r="I18" i="17"/>
  <c r="J17" i="17"/>
  <c r="I17" i="17"/>
  <c r="K17" i="17"/>
  <c r="J16" i="17"/>
  <c r="I16" i="17"/>
  <c r="K16" i="17"/>
  <c r="R150" i="18"/>
  <c r="Q150" i="18"/>
  <c r="R130" i="18"/>
  <c r="Q130" i="18"/>
  <c r="R111" i="18"/>
  <c r="Q111" i="18"/>
  <c r="J109" i="18"/>
  <c r="I109" i="18"/>
  <c r="J89" i="18"/>
  <c r="I89" i="18"/>
  <c r="R72" i="18"/>
  <c r="Q72" i="18"/>
  <c r="R70" i="18"/>
  <c r="Q70" i="18"/>
  <c r="J61" i="18"/>
  <c r="I61" i="18"/>
  <c r="R57" i="18"/>
  <c r="Q57" i="18"/>
  <c r="R44" i="18"/>
  <c r="Q44" i="18"/>
  <c r="R41" i="18"/>
  <c r="Q41" i="18"/>
  <c r="J39" i="18"/>
  <c r="I39" i="18"/>
  <c r="J32" i="18"/>
  <c r="I32" i="18"/>
  <c r="R28" i="18"/>
  <c r="Q28" i="18"/>
  <c r="J26" i="18"/>
  <c r="I26" i="18"/>
  <c r="H34" i="18"/>
  <c r="J19" i="18"/>
  <c r="I19" i="18"/>
  <c r="R16" i="18"/>
  <c r="Q16" i="18"/>
  <c r="J14" i="18"/>
  <c r="I14" i="18"/>
  <c r="R10" i="18"/>
  <c r="Q10" i="18"/>
  <c r="K160" i="17"/>
  <c r="J160" i="17"/>
  <c r="I160" i="17"/>
  <c r="K158" i="17"/>
  <c r="J158" i="17"/>
  <c r="I158" i="17"/>
  <c r="K156" i="17"/>
  <c r="J156" i="17"/>
  <c r="I156" i="17"/>
  <c r="K154" i="17"/>
  <c r="J154" i="17"/>
  <c r="I154" i="17"/>
  <c r="K152" i="17"/>
  <c r="J152" i="17"/>
  <c r="I152" i="17"/>
  <c r="K150" i="17"/>
  <c r="H149" i="17"/>
  <c r="J150" i="17"/>
  <c r="I150" i="17"/>
  <c r="K145" i="17"/>
  <c r="J145" i="17"/>
  <c r="I145" i="17"/>
  <c r="K143" i="17"/>
  <c r="J143" i="17"/>
  <c r="I143" i="17"/>
  <c r="K141" i="17"/>
  <c r="J141" i="17"/>
  <c r="I141" i="17"/>
  <c r="K139" i="17"/>
  <c r="J139" i="17"/>
  <c r="I139" i="17"/>
  <c r="H147" i="17"/>
  <c r="K137" i="17"/>
  <c r="J137" i="17"/>
  <c r="I137" i="17"/>
  <c r="K132" i="17"/>
  <c r="J132" i="17"/>
  <c r="I132" i="17"/>
  <c r="K130" i="17"/>
  <c r="J130" i="17"/>
  <c r="I130" i="17"/>
  <c r="K128" i="17"/>
  <c r="J128" i="17"/>
  <c r="I128" i="17"/>
  <c r="K126" i="17"/>
  <c r="J126" i="17"/>
  <c r="I126" i="17"/>
  <c r="K124" i="17"/>
  <c r="J124" i="17"/>
  <c r="I124" i="17"/>
  <c r="K122" i="17"/>
  <c r="H121" i="17"/>
  <c r="J122" i="17"/>
  <c r="I122" i="17"/>
  <c r="K117" i="17"/>
  <c r="J117" i="17"/>
  <c r="I117" i="17"/>
  <c r="K115" i="17"/>
  <c r="J115" i="17"/>
  <c r="I115" i="17"/>
  <c r="K113" i="17"/>
  <c r="J113" i="17"/>
  <c r="I113" i="17"/>
  <c r="K111" i="17"/>
  <c r="J111" i="17"/>
  <c r="I111" i="17"/>
  <c r="H119" i="17"/>
  <c r="K109" i="17"/>
  <c r="J109" i="17"/>
  <c r="I109" i="17"/>
  <c r="K104" i="17"/>
  <c r="J104" i="17"/>
  <c r="I104" i="17"/>
  <c r="K102" i="17"/>
  <c r="J102" i="17"/>
  <c r="I102" i="17"/>
  <c r="K100" i="17"/>
  <c r="J100" i="17"/>
  <c r="I100" i="17"/>
  <c r="K98" i="17"/>
  <c r="J98" i="17"/>
  <c r="I98" i="17"/>
  <c r="K96" i="17"/>
  <c r="J96" i="17"/>
  <c r="I96" i="17"/>
  <c r="K94" i="17"/>
  <c r="H93" i="17"/>
  <c r="J94" i="17"/>
  <c r="I94" i="17"/>
  <c r="K89" i="17"/>
  <c r="J89" i="17"/>
  <c r="I89" i="17"/>
  <c r="K87" i="17"/>
  <c r="J87" i="17"/>
  <c r="I87" i="17"/>
  <c r="K85" i="17"/>
  <c r="J85" i="17"/>
  <c r="I85" i="17"/>
  <c r="K83" i="17"/>
  <c r="J83" i="17"/>
  <c r="I83" i="17"/>
  <c r="H91" i="17"/>
  <c r="K81" i="17"/>
  <c r="J81" i="17"/>
  <c r="I81" i="17"/>
  <c r="K76" i="17"/>
  <c r="J76" i="17"/>
  <c r="I76" i="17"/>
  <c r="K74" i="17"/>
  <c r="J74" i="17"/>
  <c r="I74" i="17"/>
  <c r="K72" i="17"/>
  <c r="J72" i="17"/>
  <c r="I72" i="17"/>
  <c r="K70" i="17"/>
  <c r="J70" i="17"/>
  <c r="I70" i="17"/>
  <c r="K68" i="17"/>
  <c r="J68" i="17"/>
  <c r="I68" i="17"/>
  <c r="K66" i="17"/>
  <c r="H65" i="17"/>
  <c r="J66" i="17"/>
  <c r="I66" i="17"/>
  <c r="K61" i="17"/>
  <c r="J61" i="17"/>
  <c r="I61" i="17"/>
  <c r="K59" i="17"/>
  <c r="J59" i="17"/>
  <c r="I59" i="17"/>
  <c r="K57" i="17"/>
  <c r="J57" i="17"/>
  <c r="I57" i="17"/>
  <c r="K55" i="17"/>
  <c r="J55" i="17"/>
  <c r="I55" i="17"/>
  <c r="H63" i="17"/>
  <c r="K53" i="17"/>
  <c r="J53" i="17"/>
  <c r="I53" i="17"/>
  <c r="K48" i="17"/>
  <c r="J48" i="17"/>
  <c r="I48" i="17"/>
  <c r="K46" i="17"/>
  <c r="J46" i="17"/>
  <c r="I46" i="17"/>
  <c r="K44" i="17"/>
  <c r="J44" i="17"/>
  <c r="I44" i="17"/>
  <c r="K42" i="17"/>
  <c r="J42" i="17"/>
  <c r="I42" i="17"/>
  <c r="K40" i="17"/>
  <c r="J40" i="17"/>
  <c r="I40" i="17"/>
  <c r="K38" i="17"/>
  <c r="H37" i="17"/>
  <c r="J38" i="17"/>
  <c r="I38" i="17"/>
  <c r="K33" i="17"/>
  <c r="J33" i="17"/>
  <c r="I33" i="17"/>
  <c r="K31" i="17"/>
  <c r="J31" i="17"/>
  <c r="I31" i="17"/>
  <c r="K29" i="17"/>
  <c r="J29" i="17"/>
  <c r="I29" i="17"/>
  <c r="K27" i="17"/>
  <c r="J27" i="17"/>
  <c r="I27" i="17"/>
  <c r="H35" i="17"/>
  <c r="K25" i="17"/>
  <c r="J25" i="17"/>
  <c r="I25" i="17"/>
  <c r="K20" i="17"/>
  <c r="J20" i="17"/>
  <c r="I20" i="17"/>
  <c r="K19" i="17"/>
  <c r="J19" i="17"/>
  <c r="I19" i="17"/>
  <c r="X74" i="18"/>
  <c r="X30" i="18"/>
  <c r="Y112" i="18"/>
  <c r="X112" i="18"/>
  <c r="W76" i="18"/>
  <c r="X68" i="18"/>
  <c r="Y38" i="18"/>
  <c r="X38" i="18"/>
  <c r="X18" i="18"/>
  <c r="X11" i="18"/>
  <c r="Y17" i="18"/>
  <c r="X17" i="18"/>
  <c r="X23" i="18"/>
  <c r="W22" i="18"/>
  <c r="X29" i="18"/>
  <c r="Y52" i="18"/>
  <c r="X52" i="18"/>
  <c r="X65" i="18"/>
  <c r="W64" i="18"/>
  <c r="Y86" i="18"/>
  <c r="X86" i="18"/>
  <c r="X125" i="18"/>
  <c r="X144" i="18"/>
  <c r="Y10" i="18"/>
  <c r="X10" i="18"/>
  <c r="X16" i="18"/>
  <c r="X28" i="18"/>
  <c r="Y41" i="18"/>
  <c r="X41" i="18"/>
  <c r="X61" i="18"/>
  <c r="X87" i="18"/>
  <c r="Y107" i="18"/>
  <c r="X107" i="18"/>
  <c r="W106" i="18"/>
  <c r="X126" i="18"/>
  <c r="X145" i="18"/>
  <c r="X9" i="18"/>
  <c r="W8" i="18"/>
  <c r="Y74" i="18" s="1"/>
  <c r="X15" i="18"/>
  <c r="X27" i="18"/>
  <c r="Y27" i="18"/>
  <c r="X33" i="18"/>
  <c r="Y33" i="18"/>
  <c r="X40" i="18"/>
  <c r="W48" i="18"/>
  <c r="Y40" i="18"/>
  <c r="X47" i="18"/>
  <c r="Y47" i="18"/>
  <c r="X60" i="18"/>
  <c r="X80" i="18"/>
  <c r="Y99" i="18"/>
  <c r="X99" i="18"/>
  <c r="W146" i="18"/>
  <c r="Y138" i="18"/>
  <c r="X138" i="18"/>
  <c r="Y157" i="18"/>
  <c r="X157" i="18"/>
  <c r="Y14" i="18"/>
  <c r="X14" i="18"/>
  <c r="Y19" i="18"/>
  <c r="X19" i="18"/>
  <c r="W34" i="18"/>
  <c r="Y26" i="18"/>
  <c r="X26" i="18"/>
  <c r="X32" i="18"/>
  <c r="Y32" i="18"/>
  <c r="Y39" i="18"/>
  <c r="X39" i="18"/>
  <c r="Y45" i="18"/>
  <c r="X45" i="18"/>
  <c r="Y58" i="18"/>
  <c r="X58" i="18"/>
  <c r="Y81" i="18"/>
  <c r="X81" i="18"/>
  <c r="Y100" i="18"/>
  <c r="X100" i="18"/>
  <c r="Y139" i="18"/>
  <c r="X139" i="18"/>
  <c r="Y158" i="18"/>
  <c r="X158" i="18"/>
  <c r="Y46" i="18"/>
  <c r="X46" i="18"/>
  <c r="Y53" i="18"/>
  <c r="X53" i="18"/>
  <c r="Y59" i="18"/>
  <c r="X59" i="18"/>
  <c r="Y66" i="18"/>
  <c r="X66" i="18"/>
  <c r="Y72" i="18"/>
  <c r="X72" i="18"/>
  <c r="Y79" i="18"/>
  <c r="X79" i="18"/>
  <c r="W78" i="18"/>
  <c r="Y85" i="18"/>
  <c r="X85" i="18"/>
  <c r="Y98" i="18"/>
  <c r="X98" i="18"/>
  <c r="Y111" i="18"/>
  <c r="X111" i="18"/>
  <c r="Y117" i="18"/>
  <c r="X117" i="18"/>
  <c r="Y124" i="18"/>
  <c r="X124" i="18"/>
  <c r="W132" i="18"/>
  <c r="Y130" i="18"/>
  <c r="X130" i="18"/>
  <c r="Y137" i="18"/>
  <c r="X137" i="18"/>
  <c r="Y143" i="18"/>
  <c r="X143" i="18"/>
  <c r="Y150" i="18"/>
  <c r="X150" i="18"/>
  <c r="Y156" i="18"/>
  <c r="X156" i="18"/>
  <c r="Y71" i="18"/>
  <c r="X71" i="18"/>
  <c r="Y84" i="18"/>
  <c r="X84" i="18"/>
  <c r="Y97" i="18"/>
  <c r="X97" i="18"/>
  <c r="Y103" i="18"/>
  <c r="X103" i="18"/>
  <c r="Y110" i="18"/>
  <c r="X110" i="18"/>
  <c r="W118" i="18"/>
  <c r="Y116" i="18"/>
  <c r="X116" i="18"/>
  <c r="Y123" i="18"/>
  <c r="X123" i="18"/>
  <c r="Y129" i="18"/>
  <c r="X129" i="18"/>
  <c r="Y136" i="18"/>
  <c r="X136" i="18"/>
  <c r="Y142" i="18"/>
  <c r="X142" i="18"/>
  <c r="Y149" i="18"/>
  <c r="X149" i="18"/>
  <c r="W148" i="18"/>
  <c r="Y155" i="18"/>
  <c r="X155" i="18"/>
  <c r="X44" i="18"/>
  <c r="Y44" i="18"/>
  <c r="X51" i="18"/>
  <c r="W50" i="18"/>
  <c r="Y51" i="18"/>
  <c r="X57" i="18"/>
  <c r="Y57" i="18"/>
  <c r="X70" i="18"/>
  <c r="Y70" i="18"/>
  <c r="X83" i="18"/>
  <c r="Y83" i="18"/>
  <c r="X89" i="18"/>
  <c r="Y89" i="18"/>
  <c r="X96" i="18"/>
  <c r="W104" i="18"/>
  <c r="Y96" i="18"/>
  <c r="X102" i="18"/>
  <c r="Y102" i="18"/>
  <c r="X109" i="18"/>
  <c r="Y109" i="18"/>
  <c r="X115" i="18"/>
  <c r="Y115" i="18"/>
  <c r="X122" i="18"/>
  <c r="Y122" i="18"/>
  <c r="X128" i="18"/>
  <c r="Y128" i="18"/>
  <c r="X135" i="18"/>
  <c r="W134" i="18"/>
  <c r="Y135" i="18"/>
  <c r="X141" i="18"/>
  <c r="Y141" i="18"/>
  <c r="X154" i="18"/>
  <c r="Y154" i="18"/>
  <c r="Y43" i="18"/>
  <c r="X43" i="18"/>
  <c r="Y56" i="18"/>
  <c r="X56" i="18"/>
  <c r="X69" i="18"/>
  <c r="Y69" i="18"/>
  <c r="Y75" i="18"/>
  <c r="X75" i="18"/>
  <c r="W90" i="18"/>
  <c r="Y82" i="18"/>
  <c r="X82" i="18"/>
  <c r="X88" i="18"/>
  <c r="Y88" i="18"/>
  <c r="Y95" i="18"/>
  <c r="X95" i="18"/>
  <c r="Y101" i="18"/>
  <c r="X101" i="18"/>
  <c r="X108" i="18"/>
  <c r="Y108" i="18"/>
  <c r="Y114" i="18"/>
  <c r="X114" i="18"/>
  <c r="W120" i="18"/>
  <c r="Y121" i="18"/>
  <c r="X121" i="18"/>
  <c r="X127" i="18"/>
  <c r="Y127" i="18"/>
  <c r="Y140" i="18"/>
  <c r="X140" i="18"/>
  <c r="Y153" i="18"/>
  <c r="X153" i="18"/>
  <c r="Y159" i="18"/>
  <c r="X159" i="18"/>
  <c r="Y73" i="18"/>
  <c r="X73" i="18"/>
  <c r="Y42" i="18"/>
  <c r="X42" i="18"/>
  <c r="Y25" i="18"/>
  <c r="X25" i="18"/>
  <c r="Y13" i="18"/>
  <c r="X13" i="18"/>
  <c r="K149" i="15"/>
  <c r="J149" i="15"/>
  <c r="M149" i="15"/>
  <c r="L149" i="15"/>
  <c r="I149" i="15"/>
  <c r="K142" i="15"/>
  <c r="J142" i="15"/>
  <c r="M142" i="15"/>
  <c r="I142" i="15"/>
  <c r="L142" i="15"/>
  <c r="K136" i="15"/>
  <c r="J136" i="15"/>
  <c r="M136" i="15"/>
  <c r="L136" i="15"/>
  <c r="I136" i="15"/>
  <c r="K129" i="15"/>
  <c r="J129" i="15"/>
  <c r="M129" i="15"/>
  <c r="L129" i="15"/>
  <c r="I129" i="15"/>
  <c r="K123" i="15"/>
  <c r="J123" i="15"/>
  <c r="M123" i="15"/>
  <c r="I123" i="15"/>
  <c r="L123" i="15"/>
  <c r="K116" i="15"/>
  <c r="J116" i="15"/>
  <c r="M116" i="15"/>
  <c r="L116" i="15"/>
  <c r="I116" i="15"/>
  <c r="K110" i="15"/>
  <c r="J110" i="15"/>
  <c r="M110" i="15"/>
  <c r="L110" i="15"/>
  <c r="I110" i="15"/>
  <c r="K103" i="15"/>
  <c r="J103" i="15"/>
  <c r="M103" i="15"/>
  <c r="I103" i="15"/>
  <c r="L103" i="15"/>
  <c r="K97" i="15"/>
  <c r="J97" i="15"/>
  <c r="M97" i="15"/>
  <c r="L97" i="15"/>
  <c r="I97" i="15"/>
  <c r="H105" i="15"/>
  <c r="K90" i="15"/>
  <c r="J90" i="15"/>
  <c r="M90" i="15"/>
  <c r="L90" i="15"/>
  <c r="I90" i="15"/>
  <c r="K84" i="15"/>
  <c r="J84" i="15"/>
  <c r="M84" i="15"/>
  <c r="I84" i="15"/>
  <c r="L84" i="15"/>
  <c r="K71" i="15"/>
  <c r="J71" i="15"/>
  <c r="M71" i="15"/>
  <c r="L71" i="15"/>
  <c r="I71" i="15"/>
  <c r="K65" i="15"/>
  <c r="J65" i="15"/>
  <c r="M65" i="15"/>
  <c r="I65" i="15"/>
  <c r="L65" i="15"/>
  <c r="K58" i="15"/>
  <c r="J58" i="15"/>
  <c r="M58" i="15"/>
  <c r="L58" i="15"/>
  <c r="I58" i="15"/>
  <c r="K52" i="15"/>
  <c r="J52" i="15"/>
  <c r="M52" i="15"/>
  <c r="L52" i="15"/>
  <c r="I52" i="15"/>
  <c r="K45" i="15"/>
  <c r="J45" i="15"/>
  <c r="M45" i="15"/>
  <c r="I45" i="15"/>
  <c r="L45" i="15"/>
  <c r="K39" i="15"/>
  <c r="J39" i="15"/>
  <c r="M39" i="15"/>
  <c r="L39" i="15"/>
  <c r="I39" i="15"/>
  <c r="K32" i="15"/>
  <c r="J32" i="15"/>
  <c r="M32" i="15"/>
  <c r="L32" i="15"/>
  <c r="I32" i="15"/>
  <c r="K26" i="15"/>
  <c r="J26" i="15"/>
  <c r="M26" i="15"/>
  <c r="I26" i="15"/>
  <c r="L26" i="15"/>
  <c r="K17" i="15"/>
  <c r="J17" i="15"/>
  <c r="M17" i="15"/>
  <c r="L17" i="15"/>
  <c r="I17" i="15"/>
  <c r="K14" i="15"/>
  <c r="M14" i="15"/>
  <c r="L14" i="15"/>
  <c r="I14" i="15"/>
  <c r="J14" i="15"/>
  <c r="K11" i="15"/>
  <c r="M11" i="15"/>
  <c r="L11" i="15"/>
  <c r="I11" i="15"/>
  <c r="J11" i="15"/>
  <c r="K17" i="13"/>
  <c r="I17" i="13"/>
  <c r="J17" i="13"/>
  <c r="K16" i="13"/>
  <c r="I16" i="13"/>
  <c r="J16" i="13"/>
  <c r="K15" i="13"/>
  <c r="I15" i="13"/>
  <c r="J15" i="13"/>
  <c r="K14" i="13"/>
  <c r="I14" i="13"/>
  <c r="J14" i="13"/>
  <c r="K13" i="13"/>
  <c r="I13" i="13"/>
  <c r="J13" i="13"/>
  <c r="K12" i="13"/>
  <c r="H20" i="13"/>
  <c r="I12" i="13"/>
  <c r="J12" i="13"/>
  <c r="K11" i="13"/>
  <c r="I11" i="13"/>
  <c r="J11" i="13"/>
  <c r="K10" i="13"/>
  <c r="I10" i="13"/>
  <c r="J10" i="13"/>
  <c r="K9" i="13"/>
  <c r="I9" i="13"/>
  <c r="J9" i="13"/>
  <c r="K8" i="13"/>
  <c r="I8" i="13"/>
  <c r="J8" i="13"/>
  <c r="Y113" i="18"/>
  <c r="X113" i="18"/>
  <c r="X67" i="18"/>
  <c r="Y67" i="18"/>
  <c r="Y24" i="18"/>
  <c r="X24" i="18"/>
  <c r="W20" i="18"/>
  <c r="Y12" i="18"/>
  <c r="X12" i="18"/>
  <c r="L156" i="15"/>
  <c r="K156" i="15"/>
  <c r="I156" i="15"/>
  <c r="J156" i="15"/>
  <c r="M156" i="15"/>
  <c r="L150" i="15"/>
  <c r="K150" i="15"/>
  <c r="I150" i="15"/>
  <c r="M150" i="15"/>
  <c r="J150" i="15"/>
  <c r="L143" i="15"/>
  <c r="K143" i="15"/>
  <c r="I143" i="15"/>
  <c r="M143" i="15"/>
  <c r="J143" i="15"/>
  <c r="L137" i="15"/>
  <c r="K137" i="15"/>
  <c r="I137" i="15"/>
  <c r="J137" i="15"/>
  <c r="M137" i="15"/>
  <c r="L130" i="15"/>
  <c r="K130" i="15"/>
  <c r="I130" i="15"/>
  <c r="M130" i="15"/>
  <c r="J130" i="15"/>
  <c r="L124" i="15"/>
  <c r="K124" i="15"/>
  <c r="I124" i="15"/>
  <c r="M124" i="15"/>
  <c r="J124" i="15"/>
  <c r="L117" i="15"/>
  <c r="K117" i="15"/>
  <c r="I117" i="15"/>
  <c r="J117" i="15"/>
  <c r="M117" i="15"/>
  <c r="H119" i="15"/>
  <c r="L111" i="15"/>
  <c r="K111" i="15"/>
  <c r="I111" i="15"/>
  <c r="M111" i="15"/>
  <c r="J111" i="15"/>
  <c r="L104" i="15"/>
  <c r="K104" i="15"/>
  <c r="I104" i="15"/>
  <c r="M104" i="15"/>
  <c r="J104" i="15"/>
  <c r="L98" i="15"/>
  <c r="K98" i="15"/>
  <c r="I98" i="15"/>
  <c r="J98" i="15"/>
  <c r="M98" i="15"/>
  <c r="L85" i="15"/>
  <c r="K85" i="15"/>
  <c r="I85" i="15"/>
  <c r="M85" i="15"/>
  <c r="J85" i="15"/>
  <c r="L79" i="15"/>
  <c r="K79" i="15"/>
  <c r="I79" i="15"/>
  <c r="J79" i="15"/>
  <c r="M79" i="15"/>
  <c r="L72" i="15"/>
  <c r="K72" i="15"/>
  <c r="I72" i="15"/>
  <c r="M72" i="15"/>
  <c r="J72" i="15"/>
  <c r="L66" i="15"/>
  <c r="K66" i="15"/>
  <c r="I66" i="15"/>
  <c r="M66" i="15"/>
  <c r="J66" i="15"/>
  <c r="L59" i="15"/>
  <c r="K59" i="15"/>
  <c r="I59" i="15"/>
  <c r="J59" i="15"/>
  <c r="M59" i="15"/>
  <c r="L53" i="15"/>
  <c r="K53" i="15"/>
  <c r="I53" i="15"/>
  <c r="M53" i="15"/>
  <c r="J53" i="15"/>
  <c r="L46" i="15"/>
  <c r="K46" i="15"/>
  <c r="I46" i="15"/>
  <c r="M46" i="15"/>
  <c r="J46" i="15"/>
  <c r="L40" i="15"/>
  <c r="K40" i="15"/>
  <c r="I40" i="15"/>
  <c r="J40" i="15"/>
  <c r="M40" i="15"/>
  <c r="L33" i="15"/>
  <c r="K33" i="15"/>
  <c r="I33" i="15"/>
  <c r="M33" i="15"/>
  <c r="J33" i="15"/>
  <c r="H35" i="15"/>
  <c r="L27" i="15"/>
  <c r="K27" i="15"/>
  <c r="I27" i="15"/>
  <c r="M27" i="15"/>
  <c r="J27" i="15"/>
  <c r="L20" i="15"/>
  <c r="K20" i="15"/>
  <c r="I20" i="15"/>
  <c r="J20" i="15"/>
  <c r="M20" i="15"/>
  <c r="I159" i="13"/>
  <c r="J159" i="13"/>
  <c r="K159" i="13"/>
  <c r="I157" i="13"/>
  <c r="J157" i="13"/>
  <c r="K157" i="13"/>
  <c r="I155" i="13"/>
  <c r="J155" i="13"/>
  <c r="K155" i="13"/>
  <c r="I153" i="13"/>
  <c r="J153" i="13"/>
  <c r="K153" i="13"/>
  <c r="I151" i="13"/>
  <c r="J151" i="13"/>
  <c r="K151" i="13"/>
  <c r="I149" i="13"/>
  <c r="J149" i="13"/>
  <c r="K149" i="13"/>
  <c r="I144" i="13"/>
  <c r="J144" i="13"/>
  <c r="K144" i="13"/>
  <c r="I142" i="13"/>
  <c r="J142" i="13"/>
  <c r="K142" i="13"/>
  <c r="I140" i="13"/>
  <c r="J140" i="13"/>
  <c r="K140" i="13"/>
  <c r="I138" i="13"/>
  <c r="H146" i="13"/>
  <c r="J138" i="13"/>
  <c r="K138" i="13"/>
  <c r="I136" i="13"/>
  <c r="J136" i="13"/>
  <c r="K136" i="13"/>
  <c r="I134" i="13"/>
  <c r="J134" i="13"/>
  <c r="K134" i="13"/>
  <c r="I131" i="13"/>
  <c r="J131" i="13"/>
  <c r="K131" i="13"/>
  <c r="I129" i="13"/>
  <c r="J129" i="13"/>
  <c r="K129" i="13"/>
  <c r="I127" i="13"/>
  <c r="J127" i="13"/>
  <c r="K127" i="13"/>
  <c r="I125" i="13"/>
  <c r="J125" i="13"/>
  <c r="K125" i="13"/>
  <c r="I123" i="13"/>
  <c r="J123" i="13"/>
  <c r="K123" i="13"/>
  <c r="I121" i="13"/>
  <c r="J121" i="13"/>
  <c r="K121" i="13"/>
  <c r="I116" i="13"/>
  <c r="J116" i="13"/>
  <c r="K116" i="13"/>
  <c r="I114" i="13"/>
  <c r="J114" i="13"/>
  <c r="K114" i="13"/>
  <c r="I112" i="13"/>
  <c r="J112" i="13"/>
  <c r="K112" i="13"/>
  <c r="I110" i="13"/>
  <c r="H118" i="13"/>
  <c r="J110" i="13"/>
  <c r="K110" i="13"/>
  <c r="I108" i="13"/>
  <c r="J108" i="13"/>
  <c r="K108" i="13"/>
  <c r="I106" i="13"/>
  <c r="J106" i="13"/>
  <c r="K106" i="13"/>
  <c r="I103" i="13"/>
  <c r="J103" i="13"/>
  <c r="K103" i="13"/>
  <c r="I101" i="13"/>
  <c r="J101" i="13"/>
  <c r="K101" i="13"/>
  <c r="I99" i="13"/>
  <c r="J99" i="13"/>
  <c r="K99" i="13"/>
  <c r="I97" i="13"/>
  <c r="J97" i="13"/>
  <c r="K97" i="13"/>
  <c r="I95" i="13"/>
  <c r="J95" i="13"/>
  <c r="K95" i="13"/>
  <c r="I93" i="13"/>
  <c r="J93" i="13"/>
  <c r="K93" i="13"/>
  <c r="I88" i="13"/>
  <c r="J88" i="13"/>
  <c r="K88" i="13"/>
  <c r="I86" i="13"/>
  <c r="J86" i="13"/>
  <c r="K86" i="13"/>
  <c r="I84" i="13"/>
  <c r="J84" i="13"/>
  <c r="K84" i="13"/>
  <c r="I82" i="13"/>
  <c r="H90" i="13"/>
  <c r="J82" i="13"/>
  <c r="K82" i="13"/>
  <c r="I80" i="13"/>
  <c r="J80" i="13"/>
  <c r="K80" i="13"/>
  <c r="I78" i="13"/>
  <c r="J78" i="13"/>
  <c r="K78" i="13"/>
  <c r="I75" i="13"/>
  <c r="J75" i="13"/>
  <c r="K75" i="13"/>
  <c r="I73" i="13"/>
  <c r="J73" i="13"/>
  <c r="K73" i="13"/>
  <c r="I71" i="13"/>
  <c r="J71" i="13"/>
  <c r="K71" i="13"/>
  <c r="I69" i="13"/>
  <c r="J69" i="13"/>
  <c r="K69" i="13"/>
  <c r="I67" i="13"/>
  <c r="J67" i="13"/>
  <c r="K67" i="13"/>
  <c r="I65" i="13"/>
  <c r="J65" i="13"/>
  <c r="K65" i="13"/>
  <c r="I60" i="13"/>
  <c r="J60" i="13"/>
  <c r="K60" i="13"/>
  <c r="I58" i="13"/>
  <c r="J58" i="13"/>
  <c r="K58" i="13"/>
  <c r="I56" i="13"/>
  <c r="J56" i="13"/>
  <c r="K56" i="13"/>
  <c r="I54" i="13"/>
  <c r="H62" i="13"/>
  <c r="J54" i="13"/>
  <c r="K54" i="13"/>
  <c r="I52" i="13"/>
  <c r="J52" i="13"/>
  <c r="K52" i="13"/>
  <c r="I50" i="13"/>
  <c r="J50" i="13"/>
  <c r="K50" i="13"/>
  <c r="I47" i="13"/>
  <c r="J47" i="13"/>
  <c r="K47" i="13"/>
  <c r="I45" i="13"/>
  <c r="J45" i="13"/>
  <c r="K45" i="13"/>
  <c r="I43" i="13"/>
  <c r="J43" i="13"/>
  <c r="K43" i="13"/>
  <c r="I41" i="13"/>
  <c r="J41" i="13"/>
  <c r="K41" i="13"/>
  <c r="I39" i="13"/>
  <c r="J39" i="13"/>
  <c r="K39" i="13"/>
  <c r="I37" i="13"/>
  <c r="J37" i="13"/>
  <c r="K37" i="13"/>
  <c r="I32" i="13"/>
  <c r="J32" i="13"/>
  <c r="K32" i="13"/>
  <c r="I30" i="13"/>
  <c r="J30" i="13"/>
  <c r="K30" i="13"/>
  <c r="I28" i="13"/>
  <c r="J28" i="13"/>
  <c r="K28" i="13"/>
  <c r="I26" i="13"/>
  <c r="H34" i="13"/>
  <c r="J26" i="13"/>
  <c r="K26" i="13"/>
  <c r="I24" i="13"/>
  <c r="J24" i="13"/>
  <c r="K24" i="13"/>
  <c r="I22" i="13"/>
  <c r="J22" i="13"/>
  <c r="K22" i="13"/>
  <c r="I19" i="13"/>
  <c r="J19" i="13"/>
  <c r="K19" i="13"/>
  <c r="J97" i="16"/>
  <c r="H105" i="16"/>
  <c r="I97" i="16"/>
  <c r="J94" i="16"/>
  <c r="I94" i="16"/>
  <c r="H93" i="16"/>
  <c r="J90" i="16"/>
  <c r="I90" i="16"/>
  <c r="J102" i="16"/>
  <c r="I102" i="16"/>
  <c r="J111" i="16"/>
  <c r="H119" i="16"/>
  <c r="I111" i="16"/>
  <c r="J115" i="16"/>
  <c r="I115" i="16"/>
  <c r="J124" i="16"/>
  <c r="I124" i="16"/>
  <c r="J128" i="16"/>
  <c r="I128" i="16"/>
  <c r="J132" i="16"/>
  <c r="I132" i="16"/>
  <c r="J137" i="16"/>
  <c r="I137" i="16"/>
  <c r="J141" i="16"/>
  <c r="I141" i="16"/>
  <c r="J145" i="16"/>
  <c r="I145" i="16"/>
  <c r="H149" i="16"/>
  <c r="J150" i="16"/>
  <c r="I150" i="16"/>
  <c r="J154" i="16"/>
  <c r="I154" i="16"/>
  <c r="J158" i="16"/>
  <c r="I158" i="16"/>
  <c r="I10" i="16"/>
  <c r="H9" i="16"/>
  <c r="K154" i="16" s="1"/>
  <c r="J10" i="16"/>
  <c r="I11" i="16"/>
  <c r="J11" i="16"/>
  <c r="I12" i="16"/>
  <c r="J12" i="16"/>
  <c r="I13" i="16"/>
  <c r="J13" i="16"/>
  <c r="H21" i="16"/>
  <c r="I14" i="16"/>
  <c r="J14" i="16"/>
  <c r="I15" i="16"/>
  <c r="J15" i="16"/>
  <c r="I16" i="16"/>
  <c r="J16" i="16"/>
  <c r="I17" i="16"/>
  <c r="J17" i="16"/>
  <c r="I18" i="16"/>
  <c r="J100" i="16"/>
  <c r="I100" i="16"/>
  <c r="K104" i="16"/>
  <c r="J104" i="16"/>
  <c r="I104" i="16"/>
  <c r="J109" i="16"/>
  <c r="I109" i="16"/>
  <c r="K113" i="16"/>
  <c r="J113" i="16"/>
  <c r="I113" i="16"/>
  <c r="J117" i="16"/>
  <c r="I117" i="16"/>
  <c r="K122" i="16"/>
  <c r="H121" i="16"/>
  <c r="J122" i="16"/>
  <c r="I122" i="16"/>
  <c r="J126" i="16"/>
  <c r="I126" i="16"/>
  <c r="J130" i="16"/>
  <c r="I130" i="16"/>
  <c r="J139" i="16"/>
  <c r="H147" i="16"/>
  <c r="I139" i="16"/>
  <c r="J143" i="16"/>
  <c r="I143" i="16"/>
  <c r="J152" i="16"/>
  <c r="I152" i="16"/>
  <c r="J156" i="16"/>
  <c r="I156" i="16"/>
  <c r="J160" i="16"/>
  <c r="I160" i="16"/>
  <c r="J101" i="16"/>
  <c r="I101" i="16"/>
  <c r="J103" i="16"/>
  <c r="K103" i="16"/>
  <c r="I103" i="16"/>
  <c r="J108" i="16"/>
  <c r="H107" i="16"/>
  <c r="I108" i="16"/>
  <c r="J110" i="16"/>
  <c r="I110" i="16"/>
  <c r="J112" i="16"/>
  <c r="I112" i="16"/>
  <c r="J114" i="16"/>
  <c r="I114" i="16"/>
  <c r="J116" i="16"/>
  <c r="I116" i="16"/>
  <c r="J118" i="16"/>
  <c r="I118" i="16"/>
  <c r="J123" i="16"/>
  <c r="I123" i="16"/>
  <c r="J125" i="16"/>
  <c r="H133" i="16"/>
  <c r="I125" i="16"/>
  <c r="J127" i="16"/>
  <c r="I127" i="16"/>
  <c r="J129" i="16"/>
  <c r="I129" i="16"/>
  <c r="J131" i="16"/>
  <c r="I131" i="16"/>
  <c r="J136" i="16"/>
  <c r="H135" i="16"/>
  <c r="I136" i="16"/>
  <c r="J138" i="16"/>
  <c r="K138" i="16"/>
  <c r="I138" i="16"/>
  <c r="J140" i="16"/>
  <c r="I140" i="16"/>
  <c r="J142" i="16"/>
  <c r="K142" i="16"/>
  <c r="I142" i="16"/>
  <c r="J144" i="16"/>
  <c r="I144" i="16"/>
  <c r="J146" i="16"/>
  <c r="K146" i="16"/>
  <c r="I146" i="16"/>
  <c r="J151" i="16"/>
  <c r="I151" i="16"/>
  <c r="J153" i="16"/>
  <c r="H161" i="16"/>
  <c r="I153" i="16"/>
  <c r="J155" i="16"/>
  <c r="I155" i="16"/>
  <c r="J157" i="16"/>
  <c r="I157" i="16"/>
  <c r="J159" i="16"/>
  <c r="I159" i="16"/>
  <c r="T25" i="12"/>
  <c r="V25" i="12"/>
  <c r="S25" i="12"/>
  <c r="J85" i="16"/>
  <c r="I85" i="16"/>
  <c r="J83" i="16"/>
  <c r="I83" i="16"/>
  <c r="H91" i="16"/>
  <c r="J81" i="16"/>
  <c r="I81" i="16"/>
  <c r="K81" i="16"/>
  <c r="J76" i="16"/>
  <c r="I76" i="16"/>
  <c r="J74" i="16"/>
  <c r="I74" i="16"/>
  <c r="K74" i="16"/>
  <c r="J72" i="16"/>
  <c r="I72" i="16"/>
  <c r="J70" i="16"/>
  <c r="I70" i="16"/>
  <c r="K70" i="16"/>
  <c r="J68" i="16"/>
  <c r="I68" i="16"/>
  <c r="J66" i="16"/>
  <c r="I66" i="16"/>
  <c r="K66" i="16"/>
  <c r="H65" i="16"/>
  <c r="J61" i="16"/>
  <c r="I61" i="16"/>
  <c r="J59" i="16"/>
  <c r="I59" i="16"/>
  <c r="J57" i="16"/>
  <c r="I57" i="16"/>
  <c r="J55" i="16"/>
  <c r="I55" i="16"/>
  <c r="H63" i="16"/>
  <c r="J53" i="16"/>
  <c r="I53" i="16"/>
  <c r="J48" i="16"/>
  <c r="I48" i="16"/>
  <c r="J46" i="16"/>
  <c r="I46" i="16"/>
  <c r="J44" i="16"/>
  <c r="I44" i="16"/>
  <c r="J42" i="16"/>
  <c r="I42" i="16"/>
  <c r="J40" i="16"/>
  <c r="I40" i="16"/>
  <c r="J38" i="16"/>
  <c r="I38" i="16"/>
  <c r="H37" i="16"/>
  <c r="J33" i="16"/>
  <c r="I33" i="16"/>
  <c r="J31" i="16"/>
  <c r="I31" i="16"/>
  <c r="K31" i="16"/>
  <c r="J29" i="16"/>
  <c r="I29" i="16"/>
  <c r="J27" i="16"/>
  <c r="I27" i="16"/>
  <c r="K27" i="16"/>
  <c r="H35" i="16"/>
  <c r="J25" i="16"/>
  <c r="I25" i="16"/>
  <c r="J20" i="16"/>
  <c r="I20" i="16"/>
  <c r="J19" i="16"/>
  <c r="I19" i="16"/>
  <c r="V24" i="12"/>
  <c r="S24" i="12"/>
  <c r="T24" i="12"/>
  <c r="V8" i="12"/>
  <c r="S8" i="12"/>
  <c r="T8" i="12"/>
  <c r="L74" i="10"/>
  <c r="I73" i="10"/>
  <c r="W8" i="13"/>
  <c r="V8" i="13"/>
  <c r="U8" i="13"/>
  <c r="W9" i="13"/>
  <c r="V9" i="13"/>
  <c r="U9" i="13"/>
  <c r="W10" i="13"/>
  <c r="V10" i="13"/>
  <c r="U10" i="13"/>
  <c r="W11" i="13"/>
  <c r="V11" i="13"/>
  <c r="U11" i="13"/>
  <c r="W12" i="13"/>
  <c r="V12" i="13"/>
  <c r="U12" i="13"/>
  <c r="T20" i="13"/>
  <c r="W13" i="13"/>
  <c r="V13" i="13"/>
  <c r="U13" i="13"/>
  <c r="W14" i="13"/>
  <c r="V14" i="13"/>
  <c r="U14" i="13"/>
  <c r="W15" i="13"/>
  <c r="V15" i="13"/>
  <c r="U15" i="13"/>
  <c r="W16" i="13"/>
  <c r="V16" i="13"/>
  <c r="U16" i="13"/>
  <c r="W17" i="13"/>
  <c r="V17" i="13"/>
  <c r="U17" i="13"/>
  <c r="V27" i="12"/>
  <c r="S27" i="12"/>
  <c r="T27" i="12"/>
  <c r="V18" i="12"/>
  <c r="S18" i="12"/>
  <c r="T18" i="12"/>
  <c r="J98" i="16"/>
  <c r="I98" i="16"/>
  <c r="J95" i="16"/>
  <c r="K95" i="16"/>
  <c r="I95" i="16"/>
  <c r="J88" i="16"/>
  <c r="I88" i="16"/>
  <c r="J86" i="16"/>
  <c r="I86" i="16"/>
  <c r="J84" i="16"/>
  <c r="I84" i="16"/>
  <c r="J82" i="16"/>
  <c r="I82" i="16"/>
  <c r="J80" i="16"/>
  <c r="I80" i="16"/>
  <c r="H79" i="16"/>
  <c r="J75" i="16"/>
  <c r="I75" i="16"/>
  <c r="J73" i="16"/>
  <c r="I73" i="16"/>
  <c r="J71" i="16"/>
  <c r="I71" i="16"/>
  <c r="J69" i="16"/>
  <c r="I69" i="16"/>
  <c r="H77" i="16"/>
  <c r="J67" i="16"/>
  <c r="I67" i="16"/>
  <c r="J62" i="16"/>
  <c r="I62" i="16"/>
  <c r="K62" i="16"/>
  <c r="J60" i="16"/>
  <c r="I60" i="16"/>
  <c r="J58" i="16"/>
  <c r="I58" i="16"/>
  <c r="K58" i="16"/>
  <c r="J56" i="16"/>
  <c r="I56" i="16"/>
  <c r="J54" i="16"/>
  <c r="I54" i="16"/>
  <c r="K54" i="16"/>
  <c r="J52" i="16"/>
  <c r="I52" i="16"/>
  <c r="H51" i="16"/>
  <c r="J47" i="16"/>
  <c r="I47" i="16"/>
  <c r="J45" i="16"/>
  <c r="I45" i="16"/>
  <c r="J43" i="16"/>
  <c r="I43" i="16"/>
  <c r="J41" i="16"/>
  <c r="I41" i="16"/>
  <c r="H49" i="16"/>
  <c r="J39" i="16"/>
  <c r="I39" i="16"/>
  <c r="J34" i="16"/>
  <c r="I34" i="16"/>
  <c r="J32" i="16"/>
  <c r="I32" i="16"/>
  <c r="J30" i="16"/>
  <c r="I30" i="16"/>
  <c r="J28" i="16"/>
  <c r="I28" i="16"/>
  <c r="J26" i="16"/>
  <c r="I26" i="16"/>
  <c r="J24" i="16"/>
  <c r="I24" i="16"/>
  <c r="H23" i="16"/>
  <c r="V20" i="16"/>
  <c r="U20" i="16"/>
  <c r="W20" i="16"/>
  <c r="V19" i="16"/>
  <c r="U19" i="16"/>
  <c r="V18" i="16"/>
  <c r="U18" i="16"/>
  <c r="W18" i="16"/>
  <c r="W11" i="15"/>
  <c r="X11" i="15"/>
  <c r="Y11" i="15"/>
  <c r="W14" i="15"/>
  <c r="X14" i="15"/>
  <c r="Y14" i="15"/>
  <c r="Y17" i="15"/>
  <c r="W17" i="15"/>
  <c r="X17" i="15"/>
  <c r="Y18" i="15"/>
  <c r="X18" i="15"/>
  <c r="W18" i="15"/>
  <c r="W19" i="15"/>
  <c r="Y19" i="15"/>
  <c r="X19" i="15"/>
  <c r="Y10" i="15"/>
  <c r="X10" i="15"/>
  <c r="W10" i="15"/>
  <c r="V21" i="15"/>
  <c r="Y13" i="15"/>
  <c r="X13" i="15"/>
  <c r="W13" i="15"/>
  <c r="Y16" i="15"/>
  <c r="X16" i="15"/>
  <c r="W16" i="15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21" i="19"/>
  <c r="L9" i="19"/>
  <c r="L35" i="19"/>
  <c r="L23" i="19"/>
  <c r="K7" i="19"/>
  <c r="W10" i="16"/>
  <c r="U10" i="16"/>
  <c r="T9" i="16"/>
  <c r="W19" i="16" s="1"/>
  <c r="V10" i="16"/>
  <c r="W11" i="16"/>
  <c r="U11" i="16"/>
  <c r="V11" i="16"/>
  <c r="W12" i="16"/>
  <c r="U12" i="16"/>
  <c r="V12" i="16"/>
  <c r="W13" i="16"/>
  <c r="U13" i="16"/>
  <c r="V13" i="16"/>
  <c r="T21" i="16"/>
  <c r="W14" i="16"/>
  <c r="U14" i="16"/>
  <c r="V14" i="16"/>
  <c r="W15" i="16"/>
  <c r="U15" i="16"/>
  <c r="V15" i="16"/>
  <c r="W16" i="16"/>
  <c r="U16" i="16"/>
  <c r="V16" i="16"/>
  <c r="W17" i="16"/>
  <c r="U17" i="16"/>
  <c r="V17" i="16"/>
  <c r="S19" i="14"/>
  <c r="T19" i="14"/>
  <c r="S21" i="14"/>
  <c r="T21" i="14"/>
  <c r="T11" i="14"/>
  <c r="S11" i="14"/>
  <c r="T13" i="14"/>
  <c r="S13" i="14"/>
  <c r="R23" i="14"/>
  <c r="T15" i="14"/>
  <c r="S15" i="14"/>
  <c r="T17" i="14"/>
  <c r="S17" i="14"/>
  <c r="T12" i="14"/>
  <c r="S12" i="14"/>
  <c r="T14" i="14"/>
  <c r="S14" i="14"/>
  <c r="T16" i="14"/>
  <c r="S16" i="14"/>
  <c r="T55" i="12"/>
  <c r="V55" i="12"/>
  <c r="S55" i="12"/>
  <c r="T52" i="12"/>
  <c r="V52" i="12"/>
  <c r="S52" i="12"/>
  <c r="T49" i="12"/>
  <c r="V49" i="12"/>
  <c r="S49" i="12"/>
  <c r="T46" i="12"/>
  <c r="V46" i="12"/>
  <c r="S46" i="12"/>
  <c r="T43" i="12"/>
  <c r="V43" i="12"/>
  <c r="S43" i="12"/>
  <c r="T40" i="12"/>
  <c r="V40" i="12"/>
  <c r="S40" i="12"/>
  <c r="T37" i="12"/>
  <c r="V37" i="12"/>
  <c r="S37" i="12"/>
  <c r="T34" i="12"/>
  <c r="V34" i="12"/>
  <c r="S34" i="12"/>
  <c r="T31" i="12"/>
  <c r="V31" i="12"/>
  <c r="S31" i="12"/>
  <c r="T28" i="12"/>
  <c r="V28" i="12"/>
  <c r="S28" i="12"/>
  <c r="V21" i="12"/>
  <c r="S21" i="12"/>
  <c r="T21" i="12"/>
  <c r="S16" i="12"/>
  <c r="V16" i="12"/>
  <c r="T16" i="12"/>
  <c r="V30" i="12"/>
  <c r="S30" i="12"/>
  <c r="T30" i="12"/>
  <c r="V33" i="12"/>
  <c r="S33" i="12"/>
  <c r="T33" i="12"/>
  <c r="V36" i="12"/>
  <c r="S36" i="12"/>
  <c r="T36" i="12"/>
  <c r="V39" i="12"/>
  <c r="S39" i="12"/>
  <c r="T39" i="12"/>
  <c r="V42" i="12"/>
  <c r="S42" i="12"/>
  <c r="T42" i="12"/>
  <c r="V45" i="12"/>
  <c r="S45" i="12"/>
  <c r="T45" i="12"/>
  <c r="V48" i="12"/>
  <c r="S48" i="12"/>
  <c r="T48" i="12"/>
  <c r="V51" i="12"/>
  <c r="S51" i="12"/>
  <c r="T51" i="12"/>
  <c r="V54" i="12"/>
  <c r="S54" i="12"/>
  <c r="T54" i="12"/>
  <c r="V57" i="12"/>
  <c r="S57" i="12"/>
  <c r="T57" i="12"/>
  <c r="V11" i="12"/>
  <c r="T11" i="12"/>
  <c r="S11" i="12"/>
  <c r="T13" i="12"/>
  <c r="S13" i="12"/>
  <c r="V13" i="12"/>
  <c r="S15" i="12"/>
  <c r="V15" i="12"/>
  <c r="T15" i="12"/>
  <c r="V7" i="12"/>
  <c r="T7" i="12"/>
  <c r="S7" i="12"/>
  <c r="T10" i="12"/>
  <c r="S10" i="12"/>
  <c r="V10" i="12"/>
  <c r="S12" i="12"/>
  <c r="V12" i="12"/>
  <c r="T12" i="12"/>
  <c r="V14" i="12"/>
  <c r="T14" i="12"/>
  <c r="S14" i="12"/>
  <c r="S20" i="12"/>
  <c r="V20" i="12"/>
  <c r="T20" i="12"/>
  <c r="V23" i="12"/>
  <c r="T23" i="12"/>
  <c r="S23" i="12"/>
  <c r="T26" i="12"/>
  <c r="S26" i="12"/>
  <c r="V26" i="12"/>
  <c r="T29" i="12"/>
  <c r="S29" i="12"/>
  <c r="V29" i="12"/>
  <c r="T32" i="12"/>
  <c r="S32" i="12"/>
  <c r="V32" i="12"/>
  <c r="T35" i="12"/>
  <c r="S35" i="12"/>
  <c r="V35" i="12"/>
  <c r="T38" i="12"/>
  <c r="S38" i="12"/>
  <c r="V38" i="12"/>
  <c r="T41" i="12"/>
  <c r="S41" i="12"/>
  <c r="V41" i="12"/>
  <c r="T44" i="12"/>
  <c r="S44" i="12"/>
  <c r="V44" i="12"/>
  <c r="T47" i="12"/>
  <c r="S47" i="12"/>
  <c r="V47" i="12"/>
  <c r="T50" i="12"/>
  <c r="S50" i="12"/>
  <c r="V50" i="12"/>
  <c r="T53" i="12"/>
  <c r="S53" i="12"/>
  <c r="V53" i="12"/>
  <c r="T56" i="12"/>
  <c r="S56" i="12"/>
  <c r="V56" i="12"/>
  <c r="N74" i="8"/>
  <c r="N86" i="8"/>
  <c r="N85" i="8"/>
  <c r="N84" i="8"/>
  <c r="N83" i="8"/>
  <c r="N82" i="8"/>
  <c r="N81" i="8"/>
  <c r="N80" i="8"/>
  <c r="N79" i="8"/>
  <c r="N78" i="8"/>
  <c r="N77" i="8"/>
  <c r="N76" i="8"/>
  <c r="N75" i="8"/>
  <c r="Q46" i="6"/>
  <c r="S46" i="6"/>
  <c r="R46" i="6"/>
  <c r="I44" i="6"/>
  <c r="K44" i="6"/>
  <c r="J44" i="6"/>
  <c r="S40" i="6"/>
  <c r="Q40" i="6"/>
  <c r="R40" i="6"/>
  <c r="I38" i="6"/>
  <c r="K38" i="6"/>
  <c r="J38" i="6"/>
  <c r="Q34" i="6"/>
  <c r="S34" i="6"/>
  <c r="R34" i="6"/>
  <c r="I32" i="6"/>
  <c r="K32" i="6"/>
  <c r="J32" i="6"/>
  <c r="Q28" i="6"/>
  <c r="S28" i="6"/>
  <c r="R28" i="6"/>
  <c r="I26" i="6"/>
  <c r="K26" i="6"/>
  <c r="J26" i="6"/>
  <c r="S22" i="6"/>
  <c r="R22" i="6"/>
  <c r="Q22" i="6"/>
  <c r="I20" i="6"/>
  <c r="K20" i="6"/>
  <c r="J20" i="6"/>
  <c r="Q17" i="6"/>
  <c r="S17" i="6"/>
  <c r="R17" i="6"/>
  <c r="Q16" i="6"/>
  <c r="S16" i="6"/>
  <c r="R16" i="6"/>
  <c r="Q10" i="6"/>
  <c r="S10" i="6"/>
  <c r="R10" i="6"/>
  <c r="L215" i="3"/>
  <c r="J215" i="3"/>
  <c r="K215" i="3"/>
  <c r="L212" i="3"/>
  <c r="J212" i="3"/>
  <c r="K212" i="3"/>
  <c r="J209" i="3"/>
  <c r="L209" i="3"/>
  <c r="K209" i="3"/>
  <c r="E196" i="3"/>
  <c r="G195" i="3"/>
  <c r="J183" i="3"/>
  <c r="L183" i="3"/>
  <c r="I194" i="3"/>
  <c r="K183" i="3"/>
  <c r="E193" i="3"/>
  <c r="G192" i="3"/>
  <c r="J180" i="3"/>
  <c r="I191" i="3"/>
  <c r="L180" i="3"/>
  <c r="K180" i="3"/>
  <c r="E190" i="3"/>
  <c r="G189" i="3"/>
  <c r="J177" i="3"/>
  <c r="L177" i="3"/>
  <c r="I188" i="3"/>
  <c r="K177" i="3"/>
  <c r="E187" i="3"/>
  <c r="G186" i="3"/>
  <c r="L174" i="3"/>
  <c r="J174" i="3"/>
  <c r="K174" i="3"/>
  <c r="J171" i="3"/>
  <c r="L171" i="3"/>
  <c r="K171" i="3"/>
  <c r="J168" i="3"/>
  <c r="L168" i="3"/>
  <c r="K168" i="3"/>
  <c r="L165" i="3"/>
  <c r="K165" i="3"/>
  <c r="J165" i="3"/>
  <c r="J162" i="3"/>
  <c r="L162" i="3"/>
  <c r="K162" i="3"/>
  <c r="L159" i="3"/>
  <c r="J159" i="3"/>
  <c r="K159" i="3"/>
  <c r="L156" i="3"/>
  <c r="J156" i="3"/>
  <c r="K156" i="3"/>
  <c r="L153" i="3"/>
  <c r="J153" i="3"/>
  <c r="K153" i="3"/>
  <c r="J141" i="3"/>
  <c r="L141" i="3"/>
  <c r="K141" i="3"/>
  <c r="J138" i="3"/>
  <c r="L138" i="3"/>
  <c r="K138" i="3"/>
  <c r="J135" i="3"/>
  <c r="L135" i="3"/>
  <c r="K135" i="3"/>
  <c r="I123" i="3"/>
  <c r="L112" i="3"/>
  <c r="J112" i="3"/>
  <c r="K112" i="3"/>
  <c r="E122" i="3"/>
  <c r="G121" i="3"/>
  <c r="I120" i="3"/>
  <c r="L109" i="3"/>
  <c r="J109" i="3"/>
  <c r="K109" i="3"/>
  <c r="E119" i="3"/>
  <c r="G118" i="3"/>
  <c r="I117" i="3"/>
  <c r="J106" i="3"/>
  <c r="L106" i="3"/>
  <c r="K106" i="3"/>
  <c r="E116" i="3"/>
  <c r="G115" i="3"/>
  <c r="J103" i="3"/>
  <c r="I114" i="3"/>
  <c r="L103" i="3"/>
  <c r="K103" i="3"/>
  <c r="E113" i="3"/>
  <c r="L100" i="3"/>
  <c r="K100" i="3"/>
  <c r="J100" i="3"/>
  <c r="J97" i="3"/>
  <c r="L97" i="3"/>
  <c r="K97" i="3"/>
  <c r="J94" i="3"/>
  <c r="L94" i="3"/>
  <c r="K94" i="3"/>
  <c r="L91" i="3"/>
  <c r="K91" i="3"/>
  <c r="J91" i="3"/>
  <c r="J88" i="3"/>
  <c r="L88" i="3"/>
  <c r="K88" i="3"/>
  <c r="L85" i="3"/>
  <c r="J85" i="3"/>
  <c r="K85" i="3"/>
  <c r="J82" i="3"/>
  <c r="L82" i="3"/>
  <c r="K82" i="3"/>
  <c r="L67" i="3"/>
  <c r="K67" i="3"/>
  <c r="J67" i="3"/>
  <c r="J64" i="3"/>
  <c r="L64" i="3"/>
  <c r="K64" i="3"/>
  <c r="K60" i="3"/>
  <c r="J60" i="3"/>
  <c r="J54" i="3"/>
  <c r="K54" i="3"/>
  <c r="J48" i="3"/>
  <c r="K48" i="3"/>
  <c r="J42" i="3"/>
  <c r="K42" i="3"/>
  <c r="J38" i="3"/>
  <c r="L38" i="3"/>
  <c r="K38" i="3"/>
  <c r="J35" i="3"/>
  <c r="L35" i="3"/>
  <c r="K35" i="3"/>
  <c r="J32" i="3"/>
  <c r="L32" i="3"/>
  <c r="K32" i="3"/>
  <c r="J29" i="3"/>
  <c r="L29" i="3"/>
  <c r="K29" i="3"/>
  <c r="J26" i="3"/>
  <c r="L26" i="3"/>
  <c r="K26" i="3"/>
  <c r="J23" i="3"/>
  <c r="L23" i="3"/>
  <c r="K23" i="3"/>
  <c r="J20" i="3"/>
  <c r="L20" i="3"/>
  <c r="K20" i="3"/>
  <c r="H68" i="2"/>
  <c r="K41" i="2"/>
  <c r="J41" i="2"/>
  <c r="E43" i="2"/>
  <c r="L38" i="2"/>
  <c r="K38" i="2"/>
  <c r="J38" i="2"/>
  <c r="L35" i="2"/>
  <c r="K35" i="2"/>
  <c r="J35" i="2"/>
  <c r="L32" i="2"/>
  <c r="K32" i="2"/>
  <c r="J32" i="2"/>
  <c r="K20" i="2"/>
  <c r="J20" i="2"/>
  <c r="F68" i="2"/>
  <c r="F190" i="3"/>
  <c r="I95" i="10"/>
  <c r="L9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108" i="10"/>
  <c r="L105" i="10"/>
  <c r="L102" i="10"/>
  <c r="L99" i="10"/>
  <c r="L85" i="10"/>
  <c r="L82" i="10"/>
  <c r="L79" i="10"/>
  <c r="L76" i="10"/>
  <c r="L87" i="10"/>
  <c r="L84" i="10"/>
  <c r="L81" i="10"/>
  <c r="L78" i="10"/>
  <c r="L75" i="10"/>
  <c r="L30" i="10"/>
  <c r="L109" i="10"/>
  <c r="L106" i="10"/>
  <c r="L103" i="10"/>
  <c r="L100" i="10"/>
  <c r="L97" i="10"/>
  <c r="L86" i="10"/>
  <c r="L83" i="10"/>
  <c r="L80" i="10"/>
  <c r="L77" i="10"/>
  <c r="L31" i="10"/>
  <c r="L101" i="10"/>
  <c r="L32" i="10"/>
  <c r="L43" i="10"/>
  <c r="L40" i="10"/>
  <c r="L37" i="10"/>
  <c r="L33" i="10"/>
  <c r="L39" i="10"/>
  <c r="L104" i="10"/>
  <c r="L34" i="10"/>
  <c r="I29" i="10"/>
  <c r="L41" i="10"/>
  <c r="L38" i="10"/>
  <c r="L35" i="10"/>
  <c r="L42" i="10"/>
  <c r="L36" i="10"/>
  <c r="L107" i="10"/>
  <c r="L98" i="10"/>
  <c r="L8" i="10"/>
  <c r="L17" i="10"/>
  <c r="L16" i="10"/>
  <c r="L15" i="10"/>
  <c r="L14" i="10"/>
  <c r="L13" i="10"/>
  <c r="L12" i="10"/>
  <c r="L11" i="10"/>
  <c r="L10" i="10"/>
  <c r="L9" i="10"/>
  <c r="L21" i="10"/>
  <c r="L20" i="10"/>
  <c r="L19" i="10"/>
  <c r="L18" i="10"/>
  <c r="I7" i="10"/>
  <c r="L74" i="8"/>
  <c r="L86" i="8"/>
  <c r="L85" i="8"/>
  <c r="L84" i="8"/>
  <c r="L83" i="8"/>
  <c r="L82" i="8"/>
  <c r="L81" i="8"/>
  <c r="L80" i="8"/>
  <c r="L79" i="8"/>
  <c r="L78" i="8"/>
  <c r="L77" i="8"/>
  <c r="L76" i="8"/>
  <c r="L75" i="8"/>
  <c r="N52" i="8"/>
  <c r="N64" i="8"/>
  <c r="N63" i="8"/>
  <c r="N62" i="8"/>
  <c r="N61" i="8"/>
  <c r="N60" i="8"/>
  <c r="N59" i="8"/>
  <c r="N58" i="8"/>
  <c r="N57" i="8"/>
  <c r="N56" i="8"/>
  <c r="N55" i="8"/>
  <c r="N54" i="8"/>
  <c r="N53" i="8"/>
  <c r="I51" i="6"/>
  <c r="J51" i="6"/>
  <c r="K51" i="6"/>
  <c r="Q47" i="6"/>
  <c r="R47" i="6"/>
  <c r="S47" i="6"/>
  <c r="I45" i="6"/>
  <c r="J45" i="6"/>
  <c r="K45" i="6"/>
  <c r="Q41" i="6"/>
  <c r="S41" i="6"/>
  <c r="R41" i="6"/>
  <c r="I39" i="6"/>
  <c r="J39" i="6"/>
  <c r="K39" i="6"/>
  <c r="Q35" i="6"/>
  <c r="S35" i="6"/>
  <c r="R35" i="6"/>
  <c r="I33" i="6"/>
  <c r="K33" i="6"/>
  <c r="J33" i="6"/>
  <c r="Q29" i="6"/>
  <c r="S29" i="6"/>
  <c r="R29" i="6"/>
  <c r="I27" i="6"/>
  <c r="K27" i="6"/>
  <c r="J27" i="6"/>
  <c r="Q23" i="6"/>
  <c r="R23" i="6"/>
  <c r="S23" i="6"/>
  <c r="I21" i="6"/>
  <c r="J21" i="6"/>
  <c r="K21" i="6"/>
  <c r="I15" i="6"/>
  <c r="K15" i="6"/>
  <c r="J15" i="6"/>
  <c r="Q11" i="6"/>
  <c r="R11" i="6"/>
  <c r="S11" i="6"/>
  <c r="I9" i="6"/>
  <c r="J9" i="6"/>
  <c r="K9" i="6"/>
  <c r="S51" i="5"/>
  <c r="T51" i="5"/>
  <c r="W51" i="5"/>
  <c r="V51" i="5"/>
  <c r="U51" i="5"/>
  <c r="S49" i="5"/>
  <c r="T49" i="5"/>
  <c r="W49" i="5"/>
  <c r="V49" i="5"/>
  <c r="U49" i="5"/>
  <c r="S47" i="5"/>
  <c r="W47" i="5"/>
  <c r="T47" i="5"/>
  <c r="V47" i="5"/>
  <c r="U47" i="5"/>
  <c r="S45" i="5"/>
  <c r="T45" i="5"/>
  <c r="W45" i="5"/>
  <c r="V45" i="5"/>
  <c r="U45" i="5"/>
  <c r="S43" i="5"/>
  <c r="W43" i="5"/>
  <c r="T43" i="5"/>
  <c r="V43" i="5"/>
  <c r="U43" i="5"/>
  <c r="S41" i="5"/>
  <c r="W41" i="5"/>
  <c r="V41" i="5"/>
  <c r="T41" i="5"/>
  <c r="U41" i="5"/>
  <c r="S39" i="5"/>
  <c r="W39" i="5"/>
  <c r="T39" i="5"/>
  <c r="V39" i="5"/>
  <c r="U39" i="5"/>
  <c r="S37" i="5"/>
  <c r="T37" i="5"/>
  <c r="W37" i="5"/>
  <c r="V37" i="5"/>
  <c r="U37" i="5"/>
  <c r="S35" i="5"/>
  <c r="T35" i="5"/>
  <c r="W35" i="5"/>
  <c r="V35" i="5"/>
  <c r="U35" i="5"/>
  <c r="S33" i="5"/>
  <c r="T33" i="5"/>
  <c r="W33" i="5"/>
  <c r="V33" i="5"/>
  <c r="U33" i="5"/>
  <c r="S31" i="5"/>
  <c r="W31" i="5"/>
  <c r="V31" i="5"/>
  <c r="T31" i="5"/>
  <c r="U31" i="5"/>
  <c r="S29" i="5"/>
  <c r="W29" i="5"/>
  <c r="V29" i="5"/>
  <c r="T29" i="5"/>
  <c r="U29" i="5"/>
  <c r="S27" i="5"/>
  <c r="T27" i="5"/>
  <c r="W27" i="5"/>
  <c r="V27" i="5"/>
  <c r="U27" i="5"/>
  <c r="S25" i="5"/>
  <c r="W25" i="5"/>
  <c r="V25" i="5"/>
  <c r="T25" i="5"/>
  <c r="U25" i="5"/>
  <c r="S23" i="5"/>
  <c r="T23" i="5"/>
  <c r="W23" i="5"/>
  <c r="V23" i="5"/>
  <c r="U23" i="5"/>
  <c r="S21" i="5"/>
  <c r="T21" i="5"/>
  <c r="W21" i="5"/>
  <c r="V21" i="5"/>
  <c r="U21" i="5"/>
  <c r="S19" i="5"/>
  <c r="T19" i="5"/>
  <c r="W19" i="5"/>
  <c r="V19" i="5"/>
  <c r="U19" i="5"/>
  <c r="I18" i="5"/>
  <c r="M18" i="5"/>
  <c r="K18" i="5"/>
  <c r="L18" i="5"/>
  <c r="S15" i="5"/>
  <c r="W15" i="5"/>
  <c r="T15" i="5"/>
  <c r="V15" i="5"/>
  <c r="U15" i="5"/>
  <c r="S13" i="5"/>
  <c r="T13" i="5"/>
  <c r="W13" i="5"/>
  <c r="V13" i="5"/>
  <c r="U13" i="5"/>
  <c r="S11" i="5"/>
  <c r="T11" i="5"/>
  <c r="W11" i="5"/>
  <c r="V11" i="5"/>
  <c r="U11" i="5"/>
  <c r="S9" i="5"/>
  <c r="T9" i="5"/>
  <c r="W9" i="5"/>
  <c r="V9" i="5"/>
  <c r="U9" i="5"/>
  <c r="S7" i="5"/>
  <c r="W7" i="5"/>
  <c r="T7" i="5"/>
  <c r="V7" i="5"/>
  <c r="U7" i="5"/>
  <c r="F195" i="3"/>
  <c r="H194" i="3"/>
  <c r="F192" i="3"/>
  <c r="H191" i="3"/>
  <c r="F189" i="3"/>
  <c r="H188" i="3"/>
  <c r="F186" i="3"/>
  <c r="H123" i="3"/>
  <c r="F121" i="3"/>
  <c r="H120" i="3"/>
  <c r="F118" i="3"/>
  <c r="H117" i="3"/>
  <c r="F115" i="3"/>
  <c r="H114" i="3"/>
  <c r="J59" i="3"/>
  <c r="K59" i="3"/>
  <c r="J53" i="3"/>
  <c r="K53" i="3"/>
  <c r="J47" i="3"/>
  <c r="K47" i="3"/>
  <c r="J41" i="3"/>
  <c r="K41" i="3"/>
  <c r="J16" i="3"/>
  <c r="L16" i="3"/>
  <c r="K16" i="3"/>
  <c r="J13" i="3"/>
  <c r="L13" i="3"/>
  <c r="K13" i="3"/>
  <c r="J10" i="3"/>
  <c r="L10" i="3"/>
  <c r="K10" i="3"/>
  <c r="J7" i="3"/>
  <c r="L7" i="3"/>
  <c r="K7" i="3"/>
  <c r="G68" i="2"/>
  <c r="F42" i="2"/>
  <c r="J19" i="2"/>
  <c r="K19" i="2"/>
  <c r="J14" i="2"/>
  <c r="I17" i="2"/>
  <c r="L14" i="2"/>
  <c r="K14" i="2"/>
  <c r="J11" i="2"/>
  <c r="L11" i="2"/>
  <c r="K11" i="2"/>
  <c r="J8" i="2"/>
  <c r="L8" i="2"/>
  <c r="K8" i="2"/>
  <c r="F187" i="3"/>
  <c r="L52" i="8"/>
  <c r="L87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J52" i="6"/>
  <c r="I52" i="6"/>
  <c r="K52" i="6"/>
  <c r="R48" i="6"/>
  <c r="Q48" i="6"/>
  <c r="S48" i="6"/>
  <c r="J46" i="6"/>
  <c r="I46" i="6"/>
  <c r="K46" i="6"/>
  <c r="R42" i="6"/>
  <c r="S42" i="6"/>
  <c r="Q42" i="6"/>
  <c r="J40" i="6"/>
  <c r="I40" i="6"/>
  <c r="K40" i="6"/>
  <c r="R36" i="6"/>
  <c r="Q36" i="6"/>
  <c r="S36" i="6"/>
  <c r="R30" i="6"/>
  <c r="Q30" i="6"/>
  <c r="S30" i="6"/>
  <c r="R24" i="6"/>
  <c r="Q24" i="6"/>
  <c r="S24" i="6"/>
  <c r="R18" i="6"/>
  <c r="Q18" i="6"/>
  <c r="S18" i="6"/>
  <c r="J17" i="6"/>
  <c r="I17" i="6"/>
  <c r="K17" i="6"/>
  <c r="R12" i="6"/>
  <c r="Q12" i="6"/>
  <c r="S12" i="6"/>
  <c r="J52" i="5"/>
  <c r="I52" i="5"/>
  <c r="M52" i="5"/>
  <c r="K52" i="5"/>
  <c r="L52" i="5"/>
  <c r="J50" i="5"/>
  <c r="K50" i="5"/>
  <c r="I50" i="5"/>
  <c r="M50" i="5"/>
  <c r="L50" i="5"/>
  <c r="J48" i="5"/>
  <c r="I48" i="5"/>
  <c r="K48" i="5"/>
  <c r="M48" i="5"/>
  <c r="L48" i="5"/>
  <c r="J46" i="5"/>
  <c r="I46" i="5"/>
  <c r="M46" i="5"/>
  <c r="K46" i="5"/>
  <c r="L46" i="5"/>
  <c r="J44" i="5"/>
  <c r="I44" i="5"/>
  <c r="K44" i="5"/>
  <c r="M44" i="5"/>
  <c r="L44" i="5"/>
  <c r="J42" i="5"/>
  <c r="K42" i="5"/>
  <c r="I42" i="5"/>
  <c r="M42" i="5"/>
  <c r="L42" i="5"/>
  <c r="J40" i="5"/>
  <c r="I40" i="5"/>
  <c r="K40" i="5"/>
  <c r="M40" i="5"/>
  <c r="L40" i="5"/>
  <c r="J38" i="5"/>
  <c r="I38" i="5"/>
  <c r="K38" i="5"/>
  <c r="M38" i="5"/>
  <c r="L38" i="5"/>
  <c r="J36" i="5"/>
  <c r="K36" i="5"/>
  <c r="I36" i="5"/>
  <c r="M36" i="5"/>
  <c r="L36" i="5"/>
  <c r="J34" i="5"/>
  <c r="K34" i="5"/>
  <c r="I34" i="5"/>
  <c r="M34" i="5"/>
  <c r="L34" i="5"/>
  <c r="J32" i="5"/>
  <c r="I32" i="5"/>
  <c r="K32" i="5"/>
  <c r="M32" i="5"/>
  <c r="L32" i="5"/>
  <c r="J30" i="5"/>
  <c r="I30" i="5"/>
  <c r="K30" i="5"/>
  <c r="M30" i="5"/>
  <c r="L30" i="5"/>
  <c r="J28" i="5"/>
  <c r="I28" i="5"/>
  <c r="K28" i="5"/>
  <c r="M28" i="5"/>
  <c r="L28" i="5"/>
  <c r="J26" i="5"/>
  <c r="I26" i="5"/>
  <c r="K26" i="5"/>
  <c r="M26" i="5"/>
  <c r="L26" i="5"/>
  <c r="J24" i="5"/>
  <c r="K24" i="5"/>
  <c r="I24" i="5"/>
  <c r="M24" i="5"/>
  <c r="L24" i="5"/>
  <c r="J22" i="5"/>
  <c r="K22" i="5"/>
  <c r="I22" i="5"/>
  <c r="M22" i="5"/>
  <c r="L22" i="5"/>
  <c r="J20" i="5"/>
  <c r="I20" i="5"/>
  <c r="K20" i="5"/>
  <c r="M20" i="5"/>
  <c r="L20" i="5"/>
  <c r="J16" i="5"/>
  <c r="K16" i="5"/>
  <c r="I16" i="5"/>
  <c r="M16" i="5"/>
  <c r="L16" i="5"/>
  <c r="J14" i="5"/>
  <c r="I14" i="5"/>
  <c r="K14" i="5"/>
  <c r="M14" i="5"/>
  <c r="L14" i="5"/>
  <c r="J12" i="5"/>
  <c r="I12" i="5"/>
  <c r="M12" i="5"/>
  <c r="K12" i="5"/>
  <c r="L12" i="5"/>
  <c r="J10" i="5"/>
  <c r="K10" i="5"/>
  <c r="I10" i="5"/>
  <c r="M10" i="5"/>
  <c r="L10" i="5"/>
  <c r="J8" i="5"/>
  <c r="I8" i="5"/>
  <c r="M8" i="5"/>
  <c r="K8" i="5"/>
  <c r="L8" i="5"/>
  <c r="K217" i="3"/>
  <c r="L217" i="3"/>
  <c r="J217" i="3"/>
  <c r="K214" i="3"/>
  <c r="J214" i="3"/>
  <c r="L214" i="3"/>
  <c r="K211" i="3"/>
  <c r="J211" i="3"/>
  <c r="L211" i="3"/>
  <c r="K208" i="3"/>
  <c r="J208" i="3"/>
  <c r="L208" i="3"/>
  <c r="K185" i="3"/>
  <c r="J185" i="3"/>
  <c r="I196" i="3"/>
  <c r="L185" i="3"/>
  <c r="K182" i="3"/>
  <c r="J182" i="3"/>
  <c r="I193" i="3"/>
  <c r="L182" i="3"/>
  <c r="K179" i="3"/>
  <c r="J179" i="3"/>
  <c r="I190" i="3"/>
  <c r="L179" i="3"/>
  <c r="K176" i="3"/>
  <c r="L176" i="3"/>
  <c r="J176" i="3"/>
  <c r="I187" i="3"/>
  <c r="K173" i="3"/>
  <c r="J173" i="3"/>
  <c r="L173" i="3"/>
  <c r="K170" i="3"/>
  <c r="J170" i="3"/>
  <c r="L170" i="3"/>
  <c r="K167" i="3"/>
  <c r="L167" i="3"/>
  <c r="J167" i="3"/>
  <c r="K164" i="3"/>
  <c r="L164" i="3"/>
  <c r="J164" i="3"/>
  <c r="K161" i="3"/>
  <c r="L161" i="3"/>
  <c r="J161" i="3"/>
  <c r="K158" i="3"/>
  <c r="J158" i="3"/>
  <c r="L158" i="3"/>
  <c r="K155" i="3"/>
  <c r="J155" i="3"/>
  <c r="L155" i="3"/>
  <c r="G123" i="3"/>
  <c r="G120" i="3"/>
  <c r="G117" i="3"/>
  <c r="G114" i="3"/>
  <c r="F196" i="3"/>
  <c r="F193" i="3"/>
  <c r="S49" i="6"/>
  <c r="R49" i="6"/>
  <c r="Q49" i="6"/>
  <c r="K47" i="6"/>
  <c r="J47" i="6"/>
  <c r="I47" i="6"/>
  <c r="S43" i="6"/>
  <c r="R43" i="6"/>
  <c r="Q43" i="6"/>
  <c r="K41" i="6"/>
  <c r="J41" i="6"/>
  <c r="I41" i="6"/>
  <c r="S37" i="6"/>
  <c r="R37" i="6"/>
  <c r="Q37" i="6"/>
  <c r="K35" i="6"/>
  <c r="J35" i="6"/>
  <c r="I35" i="6"/>
  <c r="S31" i="6"/>
  <c r="R31" i="6"/>
  <c r="Q31" i="6"/>
  <c r="S25" i="6"/>
  <c r="R25" i="6"/>
  <c r="Q25" i="6"/>
  <c r="S19" i="6"/>
  <c r="R19" i="6"/>
  <c r="Q19" i="6"/>
  <c r="K18" i="6"/>
  <c r="I18" i="6"/>
  <c r="S13" i="6"/>
  <c r="R13" i="6"/>
  <c r="Q13" i="6"/>
  <c r="S7" i="6"/>
  <c r="R7" i="6"/>
  <c r="Q7" i="6"/>
  <c r="H196" i="3"/>
  <c r="F194" i="3"/>
  <c r="H193" i="3"/>
  <c r="F191" i="3"/>
  <c r="H190" i="3"/>
  <c r="F188" i="3"/>
  <c r="H187" i="3"/>
  <c r="F123" i="3"/>
  <c r="H122" i="3"/>
  <c r="F120" i="3"/>
  <c r="H119" i="3"/>
  <c r="K119" i="3" s="1"/>
  <c r="F117" i="3"/>
  <c r="H116" i="3"/>
  <c r="F114" i="3"/>
  <c r="H113" i="3"/>
  <c r="K57" i="3"/>
  <c r="J57" i="3"/>
  <c r="J51" i="3"/>
  <c r="K51" i="3"/>
  <c r="K45" i="3"/>
  <c r="J45" i="3"/>
  <c r="L18" i="3"/>
  <c r="K18" i="3"/>
  <c r="L15" i="3"/>
  <c r="K15" i="3"/>
  <c r="J15" i="3"/>
  <c r="L12" i="3"/>
  <c r="K12" i="3"/>
  <c r="J12" i="3"/>
  <c r="L9" i="3"/>
  <c r="J9" i="3"/>
  <c r="K9" i="3"/>
  <c r="E68" i="2"/>
  <c r="G67" i="2"/>
  <c r="H43" i="2"/>
  <c r="J43" i="2" s="1"/>
  <c r="K16" i="2"/>
  <c r="J16" i="2"/>
  <c r="L13" i="2"/>
  <c r="J13" i="2"/>
  <c r="K13" i="2"/>
  <c r="L10" i="2"/>
  <c r="K10" i="2"/>
  <c r="J10" i="2"/>
  <c r="L7" i="2"/>
  <c r="K7" i="2"/>
  <c r="J7" i="2"/>
  <c r="X9" i="15"/>
  <c r="Y9" i="15"/>
  <c r="W9" i="15"/>
  <c r="X12" i="15"/>
  <c r="Y12" i="15"/>
  <c r="W12" i="15"/>
  <c r="X15" i="15"/>
  <c r="Y15" i="15"/>
  <c r="W15" i="15"/>
  <c r="X20" i="15"/>
  <c r="W20" i="15"/>
  <c r="Y20" i="15"/>
  <c r="J51" i="12"/>
  <c r="L51" i="12"/>
  <c r="K51" i="12"/>
  <c r="I51" i="12"/>
  <c r="J33" i="12"/>
  <c r="L33" i="12"/>
  <c r="K33" i="12"/>
  <c r="I33" i="12"/>
  <c r="L10" i="12"/>
  <c r="I10" i="12"/>
  <c r="K10" i="12"/>
  <c r="J10" i="12"/>
  <c r="I13" i="12"/>
  <c r="L13" i="12"/>
  <c r="K13" i="12"/>
  <c r="J13" i="12"/>
  <c r="L26" i="12"/>
  <c r="I26" i="12"/>
  <c r="K26" i="12"/>
  <c r="J26" i="12"/>
  <c r="J27" i="12"/>
  <c r="L27" i="12"/>
  <c r="I27" i="12"/>
  <c r="K27" i="12"/>
  <c r="L7" i="12"/>
  <c r="I7" i="12"/>
  <c r="K7" i="12"/>
  <c r="H54" i="12"/>
  <c r="J7" i="12"/>
  <c r="I11" i="12"/>
  <c r="L11" i="12"/>
  <c r="K11" i="12"/>
  <c r="J11" i="12"/>
  <c r="L14" i="12"/>
  <c r="I14" i="12"/>
  <c r="K14" i="12"/>
  <c r="J14" i="12"/>
  <c r="I18" i="12"/>
  <c r="L18" i="12"/>
  <c r="K18" i="12"/>
  <c r="L23" i="12"/>
  <c r="I23" i="12"/>
  <c r="K23" i="12"/>
  <c r="J23" i="12"/>
  <c r="L12" i="12"/>
  <c r="I12" i="12"/>
  <c r="J12" i="12"/>
  <c r="K12" i="12"/>
  <c r="I15" i="12"/>
  <c r="L15" i="12"/>
  <c r="J15" i="12"/>
  <c r="K15" i="12"/>
  <c r="L20" i="12"/>
  <c r="I20" i="12"/>
  <c r="J20" i="12"/>
  <c r="K20" i="12"/>
  <c r="J16" i="12"/>
  <c r="L16" i="12"/>
  <c r="K16" i="12"/>
  <c r="I16" i="12"/>
  <c r="J21" i="12"/>
  <c r="L21" i="12"/>
  <c r="K21" i="12"/>
  <c r="I21" i="12"/>
  <c r="L29" i="12"/>
  <c r="I29" i="12"/>
  <c r="K29" i="12"/>
  <c r="J29" i="12"/>
  <c r="L32" i="12"/>
  <c r="I32" i="12"/>
  <c r="K32" i="12"/>
  <c r="J32" i="12"/>
  <c r="L35" i="12"/>
  <c r="I35" i="12"/>
  <c r="K35" i="12"/>
  <c r="J35" i="12"/>
  <c r="L38" i="12"/>
  <c r="I38" i="12"/>
  <c r="K38" i="12"/>
  <c r="J38" i="12"/>
  <c r="L41" i="12"/>
  <c r="I41" i="12"/>
  <c r="K41" i="12"/>
  <c r="J41" i="12"/>
  <c r="L44" i="12"/>
  <c r="I44" i="12"/>
  <c r="K44" i="12"/>
  <c r="J44" i="12"/>
  <c r="L47" i="12"/>
  <c r="I47" i="12"/>
  <c r="K47" i="12"/>
  <c r="J47" i="12"/>
  <c r="L50" i="12"/>
  <c r="I50" i="12"/>
  <c r="K50" i="12"/>
  <c r="J50" i="12"/>
  <c r="K17" i="12"/>
  <c r="J17" i="12"/>
  <c r="I17" i="12"/>
  <c r="L17" i="12"/>
  <c r="K6" i="12"/>
  <c r="H53" i="12"/>
  <c r="J6" i="12"/>
  <c r="I6" i="12"/>
  <c r="L6" i="12"/>
  <c r="K9" i="12"/>
  <c r="H56" i="12"/>
  <c r="I9" i="12"/>
  <c r="L9" i="12"/>
  <c r="J9" i="12"/>
  <c r="K19" i="12"/>
  <c r="L19" i="12"/>
  <c r="J19" i="12"/>
  <c r="I19" i="12"/>
  <c r="K22" i="12"/>
  <c r="J22" i="12"/>
  <c r="I22" i="12"/>
  <c r="L22" i="12"/>
  <c r="K25" i="12"/>
  <c r="I25" i="12"/>
  <c r="L25" i="12"/>
  <c r="J25" i="12"/>
  <c r="K28" i="12"/>
  <c r="J28" i="12"/>
  <c r="I28" i="12"/>
  <c r="L28" i="12"/>
  <c r="K31" i="12"/>
  <c r="J31" i="12"/>
  <c r="I31" i="12"/>
  <c r="L31" i="12"/>
  <c r="K34" i="12"/>
  <c r="J34" i="12"/>
  <c r="I34" i="12"/>
  <c r="L34" i="12"/>
  <c r="K37" i="12"/>
  <c r="J37" i="12"/>
  <c r="I37" i="12"/>
  <c r="L37" i="12"/>
  <c r="K40" i="12"/>
  <c r="J40" i="12"/>
  <c r="I40" i="12"/>
  <c r="L40" i="12"/>
  <c r="K43" i="12"/>
  <c r="J43" i="12"/>
  <c r="I43" i="12"/>
  <c r="L43" i="12"/>
  <c r="K46" i="12"/>
  <c r="J46" i="12"/>
  <c r="I46" i="12"/>
  <c r="L46" i="12"/>
  <c r="K49" i="12"/>
  <c r="J49" i="12"/>
  <c r="I49" i="12"/>
  <c r="L49" i="12"/>
  <c r="K52" i="12"/>
  <c r="J52" i="12"/>
  <c r="I52" i="12"/>
  <c r="L52" i="12"/>
  <c r="H52" i="10"/>
  <c r="H64" i="10"/>
  <c r="H61" i="10"/>
  <c r="H58" i="10"/>
  <c r="H55" i="10"/>
  <c r="E51" i="10"/>
  <c r="H65" i="10"/>
  <c r="H62" i="10"/>
  <c r="H59" i="10"/>
  <c r="H56" i="10"/>
  <c r="H53" i="10"/>
  <c r="H57" i="10"/>
  <c r="H60" i="10"/>
  <c r="H63" i="10"/>
  <c r="H54" i="10"/>
  <c r="I271" i="8"/>
  <c r="J272" i="8" s="1"/>
  <c r="J219" i="8"/>
  <c r="J218" i="8"/>
  <c r="J217" i="8"/>
  <c r="J216" i="8"/>
  <c r="J215" i="8"/>
  <c r="J214" i="8"/>
  <c r="J213" i="8"/>
  <c r="J212" i="8"/>
  <c r="J211" i="8"/>
  <c r="J210" i="8"/>
  <c r="J209" i="8"/>
  <c r="J208" i="8"/>
  <c r="J207" i="8"/>
  <c r="J15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J277" i="8"/>
  <c r="J274" i="8"/>
  <c r="J261" i="8"/>
  <c r="G7" i="8"/>
  <c r="J282" i="8"/>
  <c r="J279" i="8"/>
  <c r="J276" i="8"/>
  <c r="J273" i="8"/>
  <c r="J263" i="8"/>
  <c r="J260" i="8"/>
  <c r="I227" i="8"/>
  <c r="J228" i="8" s="1"/>
  <c r="I161" i="8"/>
  <c r="J162" i="8" s="1"/>
  <c r="I95" i="8"/>
  <c r="J96" i="8" s="1"/>
  <c r="J280" i="8"/>
  <c r="I249" i="8"/>
  <c r="J250" i="8" s="1"/>
  <c r="J285" i="8"/>
  <c r="J257" i="8"/>
  <c r="J256" i="8"/>
  <c r="J255" i="8"/>
  <c r="J254" i="8"/>
  <c r="J253" i="8"/>
  <c r="J252" i="8"/>
  <c r="J251" i="8"/>
  <c r="J197" i="8"/>
  <c r="J196" i="8"/>
  <c r="J195" i="8"/>
  <c r="J194" i="8"/>
  <c r="J193" i="8"/>
  <c r="J192" i="8"/>
  <c r="J191" i="8"/>
  <c r="J190" i="8"/>
  <c r="J189" i="8"/>
  <c r="J188" i="8"/>
  <c r="J187" i="8"/>
  <c r="J186" i="8"/>
  <c r="J185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I73" i="8"/>
  <c r="J283" i="8"/>
  <c r="I117" i="8"/>
  <c r="J118" i="8" s="1"/>
  <c r="J284" i="8"/>
  <c r="J281" i="8"/>
  <c r="J278" i="8"/>
  <c r="J275" i="8"/>
  <c r="J262" i="8"/>
  <c r="J258" i="8"/>
  <c r="I205" i="8"/>
  <c r="J206" i="8" s="1"/>
  <c r="I139" i="8"/>
  <c r="J140" i="8" s="1"/>
  <c r="I51" i="8"/>
  <c r="J259" i="8"/>
  <c r="I183" i="8"/>
  <c r="J184" i="8" s="1"/>
  <c r="J241" i="8"/>
  <c r="J240" i="8"/>
  <c r="J239" i="8"/>
  <c r="J238" i="8"/>
  <c r="J237" i="8"/>
  <c r="J236" i="8"/>
  <c r="J235" i="8"/>
  <c r="J234" i="8"/>
  <c r="J233" i="8"/>
  <c r="J232" i="8"/>
  <c r="J231" i="8"/>
  <c r="J230" i="8"/>
  <c r="J229" i="8"/>
  <c r="J175" i="8"/>
  <c r="J174" i="8"/>
  <c r="J173" i="8"/>
  <c r="J172" i="8"/>
  <c r="J171" i="8"/>
  <c r="J170" i="8"/>
  <c r="J169" i="8"/>
  <c r="J168" i="8"/>
  <c r="J167" i="8"/>
  <c r="J166" i="8"/>
  <c r="J165" i="8"/>
  <c r="J164" i="8"/>
  <c r="J163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I29" i="8"/>
  <c r="J30" i="8" s="1"/>
  <c r="J8" i="8"/>
  <c r="S50" i="6"/>
  <c r="R50" i="6"/>
  <c r="Q50" i="6"/>
  <c r="K48" i="6"/>
  <c r="J48" i="6"/>
  <c r="I48" i="6"/>
  <c r="S44" i="6"/>
  <c r="R44" i="6"/>
  <c r="Q44" i="6"/>
  <c r="K42" i="6"/>
  <c r="J42" i="6"/>
  <c r="I42" i="6"/>
  <c r="S38" i="6"/>
  <c r="R38" i="6"/>
  <c r="Q38" i="6"/>
  <c r="K36" i="6"/>
  <c r="J36" i="6"/>
  <c r="I36" i="6"/>
  <c r="S32" i="6"/>
  <c r="R32" i="6"/>
  <c r="Q32" i="6"/>
  <c r="K30" i="6"/>
  <c r="J30" i="6"/>
  <c r="I30" i="6"/>
  <c r="S26" i="6"/>
  <c r="R26" i="6"/>
  <c r="Q26" i="6"/>
  <c r="K24" i="6"/>
  <c r="J24" i="6"/>
  <c r="I24" i="6"/>
  <c r="S20" i="6"/>
  <c r="R20" i="6"/>
  <c r="Q20" i="6"/>
  <c r="S14" i="6"/>
  <c r="R14" i="6"/>
  <c r="Q14" i="6"/>
  <c r="K12" i="6"/>
  <c r="J12" i="6"/>
  <c r="I12" i="6"/>
  <c r="S8" i="6"/>
  <c r="R8" i="6"/>
  <c r="Q8" i="6"/>
  <c r="V52" i="5"/>
  <c r="U52" i="5"/>
  <c r="T52" i="5"/>
  <c r="W52" i="5"/>
  <c r="S52" i="5"/>
  <c r="V50" i="5"/>
  <c r="U50" i="5"/>
  <c r="T50" i="5"/>
  <c r="S50" i="5"/>
  <c r="W50" i="5"/>
  <c r="V48" i="5"/>
  <c r="U48" i="5"/>
  <c r="T48" i="5"/>
  <c r="W48" i="5"/>
  <c r="S48" i="5"/>
  <c r="V46" i="5"/>
  <c r="U46" i="5"/>
  <c r="T46" i="5"/>
  <c r="S46" i="5"/>
  <c r="W46" i="5"/>
  <c r="V44" i="5"/>
  <c r="U44" i="5"/>
  <c r="W44" i="5"/>
  <c r="T44" i="5"/>
  <c r="S44" i="5"/>
  <c r="V42" i="5"/>
  <c r="W42" i="5"/>
  <c r="U42" i="5"/>
  <c r="T42" i="5"/>
  <c r="S42" i="5"/>
  <c r="V40" i="5"/>
  <c r="U40" i="5"/>
  <c r="T40" i="5"/>
  <c r="W40" i="5"/>
  <c r="S40" i="5"/>
  <c r="V38" i="5"/>
  <c r="U38" i="5"/>
  <c r="T38" i="5"/>
  <c r="S38" i="5"/>
  <c r="W38" i="5"/>
  <c r="V36" i="5"/>
  <c r="U36" i="5"/>
  <c r="T36" i="5"/>
  <c r="S36" i="5"/>
  <c r="W36" i="5"/>
  <c r="V34" i="5"/>
  <c r="U34" i="5"/>
  <c r="T34" i="5"/>
  <c r="W34" i="5"/>
  <c r="S34" i="5"/>
  <c r="V32" i="5"/>
  <c r="U32" i="5"/>
  <c r="W32" i="5"/>
  <c r="T32" i="5"/>
  <c r="S32" i="5"/>
  <c r="V30" i="5"/>
  <c r="U30" i="5"/>
  <c r="W30" i="5"/>
  <c r="T30" i="5"/>
  <c r="S30" i="5"/>
  <c r="V28" i="5"/>
  <c r="U28" i="5"/>
  <c r="T28" i="5"/>
  <c r="W28" i="5"/>
  <c r="S28" i="5"/>
  <c r="V26" i="5"/>
  <c r="U26" i="5"/>
  <c r="W26" i="5"/>
  <c r="T26" i="5"/>
  <c r="S26" i="5"/>
  <c r="V24" i="5"/>
  <c r="W24" i="5"/>
  <c r="U24" i="5"/>
  <c r="T24" i="5"/>
  <c r="S24" i="5"/>
  <c r="V22" i="5"/>
  <c r="U22" i="5"/>
  <c r="T22" i="5"/>
  <c r="W22" i="5"/>
  <c r="S22" i="5"/>
  <c r="V20" i="5"/>
  <c r="U20" i="5"/>
  <c r="W20" i="5"/>
  <c r="T20" i="5"/>
  <c r="S20" i="5"/>
  <c r="V18" i="5"/>
  <c r="U18" i="5"/>
  <c r="T18" i="5"/>
  <c r="S18" i="5"/>
  <c r="W18" i="5"/>
  <c r="L17" i="5"/>
  <c r="K17" i="5"/>
  <c r="J17" i="5"/>
  <c r="M17" i="5"/>
  <c r="I17" i="5"/>
  <c r="V16" i="5"/>
  <c r="U16" i="5"/>
  <c r="W16" i="5"/>
  <c r="T16" i="5"/>
  <c r="S16" i="5"/>
  <c r="V14" i="5"/>
  <c r="U14" i="5"/>
  <c r="W14" i="5"/>
  <c r="T14" i="5"/>
  <c r="S14" i="5"/>
  <c r="V12" i="5"/>
  <c r="W12" i="5"/>
  <c r="U12" i="5"/>
  <c r="T12" i="5"/>
  <c r="S12" i="5"/>
  <c r="V10" i="5"/>
  <c r="U10" i="5"/>
  <c r="W10" i="5"/>
  <c r="T10" i="5"/>
  <c r="S10" i="5"/>
  <c r="V8" i="5"/>
  <c r="U8" i="5"/>
  <c r="T8" i="5"/>
  <c r="S8" i="5"/>
  <c r="W8" i="5"/>
  <c r="L216" i="3"/>
  <c r="K216" i="3"/>
  <c r="J216" i="3"/>
  <c r="L213" i="3"/>
  <c r="K213" i="3"/>
  <c r="J213" i="3"/>
  <c r="L210" i="3"/>
  <c r="K210" i="3"/>
  <c r="J210" i="3"/>
  <c r="G196" i="3"/>
  <c r="L184" i="3"/>
  <c r="K184" i="3"/>
  <c r="I195" i="3"/>
  <c r="J184" i="3"/>
  <c r="E194" i="3"/>
  <c r="G193" i="3"/>
  <c r="I192" i="3"/>
  <c r="L181" i="3"/>
  <c r="K181" i="3"/>
  <c r="J181" i="3"/>
  <c r="E191" i="3"/>
  <c r="G190" i="3"/>
  <c r="L178" i="3"/>
  <c r="K178" i="3"/>
  <c r="I189" i="3"/>
  <c r="J178" i="3"/>
  <c r="E188" i="3"/>
  <c r="G187" i="3"/>
  <c r="I186" i="3"/>
  <c r="L175" i="3"/>
  <c r="K175" i="3"/>
  <c r="J175" i="3"/>
  <c r="L172" i="3"/>
  <c r="K172" i="3"/>
  <c r="J172" i="3"/>
  <c r="L169" i="3"/>
  <c r="K169" i="3"/>
  <c r="J169" i="3"/>
  <c r="L166" i="3"/>
  <c r="K166" i="3"/>
  <c r="J166" i="3"/>
  <c r="L163" i="3"/>
  <c r="K163" i="3"/>
  <c r="J163" i="3"/>
  <c r="L160" i="3"/>
  <c r="K160" i="3"/>
  <c r="J160" i="3"/>
  <c r="L157" i="3"/>
  <c r="K157" i="3"/>
  <c r="J157" i="3"/>
  <c r="L154" i="3"/>
  <c r="K154" i="3"/>
  <c r="J154" i="3"/>
  <c r="L145" i="3"/>
  <c r="K145" i="3"/>
  <c r="J145" i="3"/>
  <c r="L142" i="3"/>
  <c r="K142" i="3"/>
  <c r="J142" i="3"/>
  <c r="L139" i="3"/>
  <c r="K139" i="3"/>
  <c r="J139" i="3"/>
  <c r="L136" i="3"/>
  <c r="K136" i="3"/>
  <c r="J136" i="3"/>
  <c r="E123" i="3"/>
  <c r="G122" i="3"/>
  <c r="L110" i="3"/>
  <c r="I121" i="3"/>
  <c r="K110" i="3"/>
  <c r="J110" i="3"/>
  <c r="E120" i="3"/>
  <c r="G119" i="3"/>
  <c r="L107" i="3"/>
  <c r="I118" i="3"/>
  <c r="K107" i="3"/>
  <c r="J107" i="3"/>
  <c r="E117" i="3"/>
  <c r="G116" i="3"/>
  <c r="L104" i="3"/>
  <c r="I115" i="3"/>
  <c r="K104" i="3"/>
  <c r="J104" i="3"/>
  <c r="E114" i="3"/>
  <c r="G113" i="3"/>
  <c r="L101" i="3"/>
  <c r="K101" i="3"/>
  <c r="J101" i="3"/>
  <c r="L98" i="3"/>
  <c r="K98" i="3"/>
  <c r="J98" i="3"/>
  <c r="L95" i="3"/>
  <c r="K95" i="3"/>
  <c r="J95" i="3"/>
  <c r="K92" i="3"/>
  <c r="L92" i="3"/>
  <c r="J92" i="3"/>
  <c r="L89" i="3"/>
  <c r="K89" i="3"/>
  <c r="J89" i="3"/>
  <c r="L86" i="3"/>
  <c r="K86" i="3"/>
  <c r="J86" i="3"/>
  <c r="L83" i="3"/>
  <c r="K83" i="3"/>
  <c r="J83" i="3"/>
  <c r="L80" i="3"/>
  <c r="K80" i="3"/>
  <c r="J80" i="3"/>
  <c r="L71" i="3"/>
  <c r="K71" i="3"/>
  <c r="J71" i="3"/>
  <c r="K68" i="3"/>
  <c r="L68" i="3"/>
  <c r="J68" i="3"/>
  <c r="L65" i="3"/>
  <c r="K65" i="3"/>
  <c r="J65" i="3"/>
  <c r="L62" i="3"/>
  <c r="K62" i="3"/>
  <c r="J62" i="3"/>
  <c r="K56" i="3"/>
  <c r="J56" i="3"/>
  <c r="K50" i="3"/>
  <c r="J50" i="3"/>
  <c r="K44" i="3"/>
  <c r="J44" i="3"/>
  <c r="K39" i="3"/>
  <c r="L39" i="3"/>
  <c r="J39" i="3"/>
  <c r="L36" i="3"/>
  <c r="K36" i="3"/>
  <c r="J36" i="3"/>
  <c r="L33" i="3"/>
  <c r="K33" i="3"/>
  <c r="J33" i="3"/>
  <c r="L30" i="3"/>
  <c r="K30" i="3"/>
  <c r="J30" i="3"/>
  <c r="L27" i="3"/>
  <c r="K27" i="3"/>
  <c r="J27" i="3"/>
  <c r="L24" i="3"/>
  <c r="K24" i="3"/>
  <c r="J24" i="3"/>
  <c r="L21" i="3"/>
  <c r="K21" i="3"/>
  <c r="J21" i="3"/>
  <c r="F67" i="2"/>
  <c r="L48" i="2"/>
  <c r="K48" i="2"/>
  <c r="J48" i="2"/>
  <c r="L39" i="2"/>
  <c r="K39" i="2"/>
  <c r="J39" i="2"/>
  <c r="I42" i="2"/>
  <c r="K36" i="2"/>
  <c r="L36" i="2"/>
  <c r="J36" i="2"/>
  <c r="L33" i="2"/>
  <c r="K33" i="2"/>
  <c r="J33" i="2"/>
  <c r="L22" i="2"/>
  <c r="K22" i="2"/>
  <c r="J22" i="2"/>
  <c r="L74" i="2"/>
  <c r="K74" i="2"/>
  <c r="J74" i="2"/>
  <c r="L59" i="2"/>
  <c r="K59" i="2"/>
  <c r="J59" i="2"/>
  <c r="L62" i="2"/>
  <c r="K62" i="2"/>
  <c r="J62" i="2"/>
  <c r="I68" i="2"/>
  <c r="L65" i="2"/>
  <c r="K65" i="2"/>
  <c r="J65" i="2"/>
  <c r="G43" i="2"/>
  <c r="G42" i="2"/>
  <c r="L57" i="2"/>
  <c r="J57" i="2"/>
  <c r="K57" i="2"/>
  <c r="L60" i="2"/>
  <c r="K60" i="2"/>
  <c r="J60" i="2"/>
  <c r="L63" i="2"/>
  <c r="J63" i="2"/>
  <c r="K63" i="2"/>
  <c r="K66" i="2"/>
  <c r="J66" i="2"/>
  <c r="L72" i="2"/>
  <c r="J72" i="2"/>
  <c r="K72" i="2"/>
  <c r="J58" i="2"/>
  <c r="L58" i="2"/>
  <c r="K58" i="2"/>
  <c r="J61" i="2"/>
  <c r="L61" i="2"/>
  <c r="K61" i="2"/>
  <c r="J64" i="2"/>
  <c r="I67" i="2"/>
  <c r="L64" i="2"/>
  <c r="K64" i="2"/>
  <c r="J73" i="2"/>
  <c r="L73" i="2"/>
  <c r="K73" i="2"/>
  <c r="M146" i="47"/>
  <c r="L146" i="47"/>
  <c r="O146" i="47"/>
  <c r="N146" i="47"/>
  <c r="G146" i="47"/>
  <c r="H146" i="47"/>
  <c r="K146" i="47" s="1"/>
  <c r="I146" i="47"/>
  <c r="R16" i="47"/>
  <c r="P16" i="47"/>
  <c r="S16" i="47"/>
  <c r="T16" i="47"/>
  <c r="Q16" i="47"/>
  <c r="M146" i="46"/>
  <c r="N146" i="46"/>
  <c r="O146" i="46"/>
  <c r="L146" i="46"/>
  <c r="J16" i="47"/>
  <c r="I16" i="47"/>
  <c r="H16" i="47"/>
  <c r="T16" i="46"/>
  <c r="P16" i="46"/>
  <c r="Q16" i="46"/>
  <c r="S16" i="46"/>
  <c r="R16" i="46"/>
  <c r="G146" i="46"/>
  <c r="I146" i="46"/>
  <c r="H146" i="46"/>
  <c r="K146" i="46" s="1"/>
  <c r="H16" i="46"/>
  <c r="J16" i="46"/>
  <c r="I16" i="46"/>
  <c r="N146" i="45"/>
  <c r="L146" i="45"/>
  <c r="O146" i="45"/>
  <c r="M146" i="45"/>
  <c r="J16" i="45"/>
  <c r="I16" i="45"/>
  <c r="H16" i="45"/>
  <c r="L16" i="47"/>
  <c r="N16" i="47"/>
  <c r="M16" i="47"/>
  <c r="M11" i="41"/>
  <c r="L11" i="41"/>
  <c r="K11" i="41"/>
  <c r="H146" i="45"/>
  <c r="K146" i="45" s="1"/>
  <c r="I146" i="45"/>
  <c r="G146" i="45"/>
  <c r="N16" i="45"/>
  <c r="M16" i="45"/>
  <c r="L16" i="45"/>
  <c r="N16" i="46"/>
  <c r="L16" i="46"/>
  <c r="M16" i="46"/>
  <c r="S11" i="41"/>
  <c r="P11" i="41"/>
  <c r="O11" i="41"/>
  <c r="T11" i="41"/>
  <c r="Q11" i="41"/>
  <c r="R11" i="41"/>
  <c r="G11" i="41"/>
  <c r="I11" i="41"/>
  <c r="H11" i="41"/>
  <c r="I20" i="30"/>
  <c r="M20" i="30"/>
  <c r="L20" i="30"/>
  <c r="K20" i="30"/>
  <c r="J20" i="30"/>
  <c r="J104" i="29"/>
  <c r="I104" i="29"/>
  <c r="K104" i="29"/>
  <c r="J48" i="29"/>
  <c r="I48" i="29"/>
  <c r="K48" i="29"/>
  <c r="M90" i="30"/>
  <c r="L90" i="30"/>
  <c r="K90" i="30"/>
  <c r="I90" i="30"/>
  <c r="J90" i="30"/>
  <c r="J76" i="29"/>
  <c r="I76" i="29"/>
  <c r="K76" i="29"/>
  <c r="J132" i="29"/>
  <c r="I132" i="29"/>
  <c r="K132" i="29"/>
  <c r="J160" i="28"/>
  <c r="I160" i="28"/>
  <c r="K160" i="28"/>
  <c r="K20" i="28"/>
  <c r="J20" i="28"/>
  <c r="I20" i="28"/>
  <c r="K20" i="23"/>
  <c r="J20" i="23"/>
  <c r="I20" i="23"/>
  <c r="H92" i="21"/>
  <c r="I92" i="21"/>
  <c r="I64" i="21"/>
  <c r="H64" i="21"/>
  <c r="H22" i="21"/>
  <c r="I22" i="21"/>
  <c r="L147" i="22"/>
  <c r="K147" i="22"/>
  <c r="J147" i="22"/>
  <c r="L63" i="22"/>
  <c r="K63" i="22"/>
  <c r="J63" i="22"/>
  <c r="K77" i="22"/>
  <c r="J77" i="22"/>
  <c r="L77" i="22"/>
  <c r="H148" i="21"/>
  <c r="I148" i="21"/>
  <c r="I106" i="21"/>
  <c r="H106" i="21"/>
  <c r="I162" i="21"/>
  <c r="H162" i="21"/>
  <c r="R77" i="19"/>
  <c r="P77" i="19"/>
  <c r="R34" i="18"/>
  <c r="Q34" i="18"/>
  <c r="J20" i="18"/>
  <c r="I20" i="18"/>
  <c r="R49" i="19"/>
  <c r="P49" i="19"/>
  <c r="R37" i="19"/>
  <c r="P37" i="19"/>
  <c r="Q8" i="18"/>
  <c r="R8" i="18"/>
  <c r="K21" i="17"/>
  <c r="J21" i="17"/>
  <c r="I21" i="17"/>
  <c r="J9" i="17"/>
  <c r="K9" i="17"/>
  <c r="I9" i="17"/>
  <c r="R65" i="19"/>
  <c r="P65" i="19"/>
  <c r="R63" i="19"/>
  <c r="P63" i="19"/>
  <c r="Q146" i="18"/>
  <c r="R146" i="18"/>
  <c r="J147" i="15"/>
  <c r="I147" i="15"/>
  <c r="M147" i="15"/>
  <c r="L147" i="15"/>
  <c r="K147" i="15"/>
  <c r="J63" i="15"/>
  <c r="I63" i="15"/>
  <c r="M63" i="15"/>
  <c r="L63" i="15"/>
  <c r="K63" i="15"/>
  <c r="J163" i="14"/>
  <c r="I163" i="14"/>
  <c r="J121" i="14"/>
  <c r="I121" i="14"/>
  <c r="J79" i="14"/>
  <c r="I79" i="14"/>
  <c r="J37" i="14"/>
  <c r="I37" i="14"/>
  <c r="R20" i="18"/>
  <c r="Q20" i="18"/>
  <c r="W9" i="17"/>
  <c r="V9" i="17"/>
  <c r="U9" i="17"/>
  <c r="K161" i="15"/>
  <c r="J161" i="15"/>
  <c r="M161" i="15"/>
  <c r="I161" i="15"/>
  <c r="L161" i="15"/>
  <c r="K77" i="15"/>
  <c r="J77" i="15"/>
  <c r="M77" i="15"/>
  <c r="L77" i="15"/>
  <c r="I77" i="15"/>
  <c r="R35" i="19"/>
  <c r="P35" i="19"/>
  <c r="J134" i="18"/>
  <c r="I134" i="18"/>
  <c r="R78" i="18"/>
  <c r="Q78" i="18"/>
  <c r="I64" i="18"/>
  <c r="J64" i="18"/>
  <c r="R51" i="19"/>
  <c r="P51" i="19"/>
  <c r="J9" i="19"/>
  <c r="H9" i="19"/>
  <c r="J50" i="18"/>
  <c r="I50" i="18"/>
  <c r="J135" i="14"/>
  <c r="I135" i="14"/>
  <c r="J93" i="14"/>
  <c r="I93" i="14"/>
  <c r="J51" i="14"/>
  <c r="I51" i="14"/>
  <c r="J23" i="14"/>
  <c r="I23" i="14"/>
  <c r="J8" i="18"/>
  <c r="I8" i="18"/>
  <c r="I49" i="15"/>
  <c r="L49" i="15"/>
  <c r="K49" i="15"/>
  <c r="J49" i="15"/>
  <c r="M49" i="15"/>
  <c r="Y92" i="18"/>
  <c r="X92" i="18"/>
  <c r="L91" i="15"/>
  <c r="K91" i="15"/>
  <c r="I91" i="15"/>
  <c r="M91" i="15"/>
  <c r="J91" i="15"/>
  <c r="J21" i="15"/>
  <c r="I21" i="15"/>
  <c r="M21" i="15"/>
  <c r="L21" i="15"/>
  <c r="K21" i="15"/>
  <c r="W21" i="17"/>
  <c r="V21" i="17"/>
  <c r="U21" i="17"/>
  <c r="J48" i="18"/>
  <c r="I48" i="18"/>
  <c r="Y36" i="18"/>
  <c r="X36" i="18"/>
  <c r="I149" i="14"/>
  <c r="J149" i="14"/>
  <c r="I107" i="14"/>
  <c r="J107" i="14"/>
  <c r="I65" i="14"/>
  <c r="J65" i="14"/>
  <c r="R23" i="19"/>
  <c r="P23" i="19"/>
  <c r="J104" i="18"/>
  <c r="I104" i="18"/>
  <c r="R36" i="18"/>
  <c r="Q36" i="18"/>
  <c r="I132" i="13"/>
  <c r="K132" i="13"/>
  <c r="J132" i="13"/>
  <c r="I76" i="13"/>
  <c r="K76" i="13"/>
  <c r="J76" i="13"/>
  <c r="K43" i="2"/>
  <c r="J46" i="2"/>
  <c r="K46" i="2"/>
  <c r="I133" i="15"/>
  <c r="L133" i="15"/>
  <c r="K133" i="15"/>
  <c r="M133" i="15"/>
  <c r="J133" i="15"/>
  <c r="I160" i="13"/>
  <c r="K160" i="13"/>
  <c r="J160" i="13"/>
  <c r="I48" i="13"/>
  <c r="K48" i="13"/>
  <c r="J48" i="13"/>
  <c r="K133" i="3"/>
  <c r="J133" i="3"/>
  <c r="J122" i="3"/>
  <c r="K122" i="3"/>
  <c r="K130" i="3"/>
  <c r="J130" i="3"/>
  <c r="K127" i="3"/>
  <c r="J127" i="3"/>
  <c r="J116" i="3"/>
  <c r="K116" i="3"/>
  <c r="K113" i="3"/>
  <c r="J113" i="3"/>
  <c r="K124" i="3"/>
  <c r="J124" i="3"/>
  <c r="X160" i="18"/>
  <c r="Y160" i="18"/>
  <c r="R22" i="18"/>
  <c r="Q22" i="18"/>
  <c r="K55" i="12"/>
  <c r="J55" i="12"/>
  <c r="I55" i="12"/>
  <c r="L55" i="12"/>
  <c r="J21" i="19"/>
  <c r="Y62" i="18"/>
  <c r="X62" i="18"/>
  <c r="I104" i="13"/>
  <c r="K104" i="13"/>
  <c r="J104" i="13"/>
  <c r="K111" i="16" l="1"/>
  <c r="K26" i="16"/>
  <c r="K30" i="16"/>
  <c r="K34" i="16"/>
  <c r="K69" i="16"/>
  <c r="K73" i="16"/>
  <c r="K80" i="16"/>
  <c r="K38" i="16"/>
  <c r="K42" i="16"/>
  <c r="K46" i="16"/>
  <c r="K53" i="16"/>
  <c r="K85" i="16"/>
  <c r="K131" i="16"/>
  <c r="K127" i="16"/>
  <c r="K160" i="16"/>
  <c r="K152" i="16"/>
  <c r="K17" i="16"/>
  <c r="K15" i="16"/>
  <c r="Y80" i="18"/>
  <c r="Y15" i="18"/>
  <c r="Y145" i="18"/>
  <c r="Y29" i="18"/>
  <c r="Y30" i="18"/>
  <c r="R12" i="19"/>
  <c r="H109" i="35"/>
  <c r="K87" i="16"/>
  <c r="K96" i="16"/>
  <c r="K99" i="16"/>
  <c r="K89" i="16"/>
  <c r="K97" i="16"/>
  <c r="K41" i="16"/>
  <c r="K45" i="16"/>
  <c r="K52" i="16"/>
  <c r="K84" i="16"/>
  <c r="K19" i="16"/>
  <c r="K25" i="16"/>
  <c r="K57" i="16"/>
  <c r="K61" i="16"/>
  <c r="K159" i="16"/>
  <c r="K155" i="16"/>
  <c r="K123" i="16"/>
  <c r="K116" i="16"/>
  <c r="K112" i="16"/>
  <c r="K139" i="16"/>
  <c r="K126" i="16"/>
  <c r="K13" i="16"/>
  <c r="K11" i="16"/>
  <c r="K145" i="16"/>
  <c r="K137" i="16"/>
  <c r="K128" i="16"/>
  <c r="K115" i="16"/>
  <c r="Y60" i="18"/>
  <c r="Y87" i="18"/>
  <c r="Y28" i="18"/>
  <c r="Y144" i="18"/>
  <c r="Y11" i="18"/>
  <c r="Y68" i="18"/>
  <c r="R14" i="19"/>
  <c r="R16" i="19"/>
  <c r="R60" i="19"/>
  <c r="J96" i="27"/>
  <c r="K24" i="16"/>
  <c r="K56" i="16"/>
  <c r="K60" i="16"/>
  <c r="K67" i="16"/>
  <c r="K88" i="16"/>
  <c r="K98" i="16"/>
  <c r="K29" i="16"/>
  <c r="K33" i="16"/>
  <c r="K68" i="16"/>
  <c r="K72" i="16"/>
  <c r="K76" i="16"/>
  <c r="K151" i="16"/>
  <c r="K144" i="16"/>
  <c r="K140" i="16"/>
  <c r="K108" i="16"/>
  <c r="K101" i="16"/>
  <c r="K117" i="16"/>
  <c r="K109" i="16"/>
  <c r="K100" i="16"/>
  <c r="K102" i="16"/>
  <c r="K94" i="16"/>
  <c r="Y9" i="18"/>
  <c r="Y126" i="18"/>
  <c r="Y65" i="18"/>
  <c r="J119" i="3"/>
  <c r="K28" i="16"/>
  <c r="K32" i="16"/>
  <c r="K39" i="16"/>
  <c r="K71" i="16"/>
  <c r="K75" i="16"/>
  <c r="K40" i="16"/>
  <c r="K44" i="16"/>
  <c r="K48" i="16"/>
  <c r="K83" i="16"/>
  <c r="K136" i="16"/>
  <c r="K129" i="16"/>
  <c r="K125" i="16"/>
  <c r="K156" i="16"/>
  <c r="K143" i="16"/>
  <c r="K18" i="16"/>
  <c r="K16" i="16"/>
  <c r="K14" i="16"/>
  <c r="K158" i="16"/>
  <c r="Y152" i="18"/>
  <c r="Y131" i="18"/>
  <c r="Y94" i="18"/>
  <c r="Y93" i="18"/>
  <c r="Y54" i="18"/>
  <c r="Y37" i="18"/>
  <c r="Y55" i="18"/>
  <c r="Y31" i="18"/>
  <c r="Y151" i="18"/>
  <c r="Y61" i="18"/>
  <c r="Y16" i="18"/>
  <c r="Y125" i="18"/>
  <c r="Y23" i="18"/>
  <c r="Y18" i="18"/>
  <c r="R34" i="19"/>
  <c r="R52" i="19"/>
  <c r="R30" i="19"/>
  <c r="R25" i="19"/>
  <c r="R31" i="19"/>
  <c r="R26" i="19"/>
  <c r="R32" i="19"/>
  <c r="R48" i="19"/>
  <c r="R33" i="19"/>
  <c r="R45" i="19"/>
  <c r="R44" i="19"/>
  <c r="R54" i="19"/>
  <c r="R24" i="19"/>
  <c r="R69" i="19"/>
  <c r="R40" i="19"/>
  <c r="R46" i="19"/>
  <c r="R56" i="19"/>
  <c r="R42" i="19"/>
  <c r="R20" i="19"/>
  <c r="R18" i="19"/>
  <c r="R28" i="19"/>
  <c r="R41" i="19"/>
  <c r="R19" i="19"/>
  <c r="R29" i="19"/>
  <c r="R27" i="19"/>
  <c r="R66" i="19"/>
  <c r="R47" i="19"/>
  <c r="R57" i="19"/>
  <c r="R59" i="19"/>
  <c r="R62" i="19"/>
  <c r="R39" i="19"/>
  <c r="R55" i="19"/>
  <c r="R38" i="19"/>
  <c r="R43" i="19"/>
  <c r="R53" i="19"/>
  <c r="R11" i="19"/>
  <c r="N109" i="35"/>
  <c r="J74" i="27"/>
  <c r="K43" i="16"/>
  <c r="K47" i="16"/>
  <c r="K82" i="16"/>
  <c r="K86" i="16"/>
  <c r="K20" i="16"/>
  <c r="K55" i="16"/>
  <c r="K59" i="16"/>
  <c r="K157" i="16"/>
  <c r="K153" i="16"/>
  <c r="K118" i="16"/>
  <c r="K114" i="16"/>
  <c r="K110" i="16"/>
  <c r="K130" i="16"/>
  <c r="K12" i="16"/>
  <c r="K10" i="16"/>
  <c r="K150" i="16"/>
  <c r="K141" i="16"/>
  <c r="K132" i="16"/>
  <c r="K124" i="16"/>
  <c r="K90" i="16"/>
  <c r="H87" i="35"/>
  <c r="J52" i="27"/>
  <c r="K70" i="2"/>
  <c r="J70" i="2"/>
  <c r="K67" i="2"/>
  <c r="J67" i="2"/>
  <c r="K69" i="2"/>
  <c r="J69" i="2"/>
  <c r="K71" i="2"/>
  <c r="J71" i="2"/>
  <c r="J68" i="2"/>
  <c r="K68" i="2"/>
  <c r="K42" i="2"/>
  <c r="J42" i="2"/>
  <c r="K45" i="2"/>
  <c r="J45" i="2"/>
  <c r="K126" i="3"/>
  <c r="J126" i="3"/>
  <c r="K115" i="3"/>
  <c r="J115" i="3"/>
  <c r="K118" i="3"/>
  <c r="J118" i="3"/>
  <c r="J129" i="3"/>
  <c r="K129" i="3"/>
  <c r="K132" i="3"/>
  <c r="J132" i="3"/>
  <c r="K121" i="3"/>
  <c r="J121" i="3"/>
  <c r="J197" i="3"/>
  <c r="K197" i="3"/>
  <c r="J186" i="3"/>
  <c r="K186" i="3"/>
  <c r="K200" i="3"/>
  <c r="J200" i="3"/>
  <c r="K189" i="3"/>
  <c r="J189" i="3"/>
  <c r="J203" i="3"/>
  <c r="K203" i="3"/>
  <c r="J192" i="3"/>
  <c r="K192" i="3"/>
  <c r="K206" i="3"/>
  <c r="J206" i="3"/>
  <c r="K195" i="3"/>
  <c r="J195" i="3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87" i="8"/>
  <c r="J86" i="8"/>
  <c r="J84" i="8"/>
  <c r="J82" i="8"/>
  <c r="J80" i="8"/>
  <c r="J78" i="8"/>
  <c r="J77" i="8"/>
  <c r="J74" i="8"/>
  <c r="J76" i="8"/>
  <c r="J85" i="8"/>
  <c r="J83" i="8"/>
  <c r="J81" i="8"/>
  <c r="J79" i="8"/>
  <c r="J75" i="8"/>
  <c r="H283" i="8"/>
  <c r="H280" i="8"/>
  <c r="H277" i="8"/>
  <c r="H274" i="8"/>
  <c r="H261" i="8"/>
  <c r="H259" i="8"/>
  <c r="G249" i="8"/>
  <c r="H250" i="8" s="1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G183" i="8"/>
  <c r="H184" i="8" s="1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G117" i="8"/>
  <c r="H118" i="8" s="1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E7" i="8"/>
  <c r="G271" i="8"/>
  <c r="H272" i="8" s="1"/>
  <c r="H8" i="8"/>
  <c r="H282" i="8"/>
  <c r="H279" i="8"/>
  <c r="H276" i="8"/>
  <c r="H273" i="8"/>
  <c r="H263" i="8"/>
  <c r="H260" i="8"/>
  <c r="G227" i="8"/>
  <c r="H228" i="8" s="1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G161" i="8"/>
  <c r="H162" i="8" s="1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G95" i="8"/>
  <c r="H96" i="8" s="1"/>
  <c r="H285" i="8"/>
  <c r="G73" i="8"/>
  <c r="G29" i="8"/>
  <c r="H30" i="8" s="1"/>
  <c r="H284" i="8"/>
  <c r="H281" i="8"/>
  <c r="H278" i="8"/>
  <c r="H275" i="8"/>
  <c r="H262" i="8"/>
  <c r="H258" i="8"/>
  <c r="H257" i="8"/>
  <c r="H256" i="8"/>
  <c r="H255" i="8"/>
  <c r="H254" i="8"/>
  <c r="H253" i="8"/>
  <c r="H252" i="8"/>
  <c r="H251" i="8"/>
  <c r="G205" i="8"/>
  <c r="H206" i="8" s="1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G139" i="8"/>
  <c r="H140" i="8" s="1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G51" i="8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C51" i="10"/>
  <c r="D52" i="10" s="1"/>
  <c r="F52" i="10"/>
  <c r="L56" i="12"/>
  <c r="I56" i="12"/>
  <c r="K56" i="12"/>
  <c r="J56" i="12"/>
  <c r="L53" i="12"/>
  <c r="I53" i="12"/>
  <c r="K53" i="12"/>
  <c r="J53" i="12"/>
  <c r="H57" i="12"/>
  <c r="J54" i="12"/>
  <c r="L54" i="12"/>
  <c r="K54" i="12"/>
  <c r="I54" i="12"/>
  <c r="K187" i="3"/>
  <c r="J187" i="3"/>
  <c r="J198" i="3"/>
  <c r="K198" i="3"/>
  <c r="K201" i="3"/>
  <c r="J201" i="3"/>
  <c r="K190" i="3"/>
  <c r="J190" i="3"/>
  <c r="K193" i="3"/>
  <c r="J193" i="3"/>
  <c r="J204" i="3"/>
  <c r="K204" i="3"/>
  <c r="K207" i="3"/>
  <c r="J207" i="3"/>
  <c r="K196" i="3"/>
  <c r="J196" i="3"/>
  <c r="K17" i="2"/>
  <c r="J17" i="2"/>
  <c r="J17" i="10"/>
  <c r="J16" i="10"/>
  <c r="J15" i="10"/>
  <c r="J14" i="10"/>
  <c r="J13" i="10"/>
  <c r="J12" i="10"/>
  <c r="J11" i="10"/>
  <c r="J10" i="10"/>
  <c r="J9" i="10"/>
  <c r="G7" i="10"/>
  <c r="J21" i="10"/>
  <c r="J20" i="10"/>
  <c r="J19" i="10"/>
  <c r="J8" i="10"/>
  <c r="J43" i="10"/>
  <c r="J42" i="10"/>
  <c r="J41" i="10"/>
  <c r="J40" i="10"/>
  <c r="J39" i="10"/>
  <c r="J38" i="10"/>
  <c r="J37" i="10"/>
  <c r="J36" i="10"/>
  <c r="J31" i="10"/>
  <c r="G29" i="10"/>
  <c r="J32" i="10"/>
  <c r="J33" i="10"/>
  <c r="J34" i="10"/>
  <c r="J30" i="10"/>
  <c r="J35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G95" i="10"/>
  <c r="K44" i="2"/>
  <c r="J44" i="2"/>
  <c r="K125" i="3"/>
  <c r="J125" i="3"/>
  <c r="K114" i="3"/>
  <c r="J114" i="3"/>
  <c r="J128" i="3"/>
  <c r="K128" i="3"/>
  <c r="J117" i="3"/>
  <c r="K117" i="3"/>
  <c r="K131" i="3"/>
  <c r="J131" i="3"/>
  <c r="K120" i="3"/>
  <c r="J120" i="3"/>
  <c r="J134" i="3"/>
  <c r="K134" i="3"/>
  <c r="J123" i="3"/>
  <c r="K123" i="3"/>
  <c r="K188" i="3"/>
  <c r="J188" i="3"/>
  <c r="K199" i="3"/>
  <c r="J199" i="3"/>
  <c r="K202" i="3"/>
  <c r="J202" i="3"/>
  <c r="J191" i="3"/>
  <c r="K191" i="3"/>
  <c r="K194" i="3"/>
  <c r="J194" i="3"/>
  <c r="K205" i="3"/>
  <c r="J205" i="3"/>
  <c r="S23" i="14"/>
  <c r="T23" i="14"/>
  <c r="V21" i="16"/>
  <c r="U21" i="16"/>
  <c r="W21" i="16"/>
  <c r="W9" i="16"/>
  <c r="U9" i="16"/>
  <c r="V9" i="16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161" i="19"/>
  <c r="K149" i="19"/>
  <c r="K147" i="19"/>
  <c r="Q147" i="19" s="1"/>
  <c r="K135" i="19"/>
  <c r="K133" i="19"/>
  <c r="K121" i="19"/>
  <c r="K119" i="19"/>
  <c r="K107" i="19"/>
  <c r="K105" i="19"/>
  <c r="Q105" i="19" s="1"/>
  <c r="K93" i="19"/>
  <c r="K91" i="19"/>
  <c r="K79" i="19"/>
  <c r="K21" i="19"/>
  <c r="K9" i="19"/>
  <c r="Q7" i="19"/>
  <c r="K35" i="19"/>
  <c r="Q35" i="19" s="1"/>
  <c r="K23" i="19"/>
  <c r="Q23" i="19" s="1"/>
  <c r="Y21" i="15"/>
  <c r="X21" i="15"/>
  <c r="W21" i="15"/>
  <c r="J23" i="16"/>
  <c r="I23" i="16"/>
  <c r="K23" i="16"/>
  <c r="J49" i="16"/>
  <c r="I49" i="16"/>
  <c r="K49" i="16"/>
  <c r="J51" i="16"/>
  <c r="I51" i="16"/>
  <c r="K51" i="16"/>
  <c r="J77" i="16"/>
  <c r="I77" i="16"/>
  <c r="K77" i="16"/>
  <c r="J79" i="16"/>
  <c r="I79" i="16"/>
  <c r="K79" i="16"/>
  <c r="U20" i="13"/>
  <c r="W20" i="13"/>
  <c r="V20" i="13"/>
  <c r="J86" i="10"/>
  <c r="J83" i="10"/>
  <c r="J80" i="10"/>
  <c r="J77" i="10"/>
  <c r="G73" i="10"/>
  <c r="J87" i="10"/>
  <c r="J84" i="10"/>
  <c r="J81" i="10"/>
  <c r="J78" i="10"/>
  <c r="J75" i="10"/>
  <c r="J74" i="10"/>
  <c r="J85" i="10"/>
  <c r="J76" i="10"/>
  <c r="J79" i="10"/>
  <c r="J82" i="10"/>
  <c r="J35" i="16"/>
  <c r="I35" i="16"/>
  <c r="K35" i="16"/>
  <c r="J37" i="16"/>
  <c r="I37" i="16"/>
  <c r="K37" i="16"/>
  <c r="J63" i="16"/>
  <c r="I63" i="16"/>
  <c r="K63" i="16"/>
  <c r="J65" i="16"/>
  <c r="I65" i="16"/>
  <c r="K65" i="16"/>
  <c r="J91" i="16"/>
  <c r="K91" i="16"/>
  <c r="I91" i="16"/>
  <c r="J161" i="16"/>
  <c r="K161" i="16"/>
  <c r="I161" i="16"/>
  <c r="K135" i="16"/>
  <c r="J135" i="16"/>
  <c r="I135" i="16"/>
  <c r="J133" i="16"/>
  <c r="K133" i="16"/>
  <c r="I133" i="16"/>
  <c r="K107" i="16"/>
  <c r="J107" i="16"/>
  <c r="I107" i="16"/>
  <c r="K147" i="16"/>
  <c r="J147" i="16"/>
  <c r="I147" i="16"/>
  <c r="J121" i="16"/>
  <c r="K121" i="16"/>
  <c r="I121" i="16"/>
  <c r="J21" i="16"/>
  <c r="I21" i="16"/>
  <c r="K21" i="16"/>
  <c r="I9" i="16"/>
  <c r="K9" i="16"/>
  <c r="J9" i="16"/>
  <c r="J149" i="16"/>
  <c r="K149" i="16"/>
  <c r="I149" i="16"/>
  <c r="K119" i="16"/>
  <c r="J119" i="16"/>
  <c r="I119" i="16"/>
  <c r="J93" i="16"/>
  <c r="K93" i="16"/>
  <c r="I93" i="16"/>
  <c r="J105" i="16"/>
  <c r="K105" i="16"/>
  <c r="I105" i="16"/>
  <c r="I34" i="13"/>
  <c r="J34" i="13"/>
  <c r="K34" i="13"/>
  <c r="I62" i="13"/>
  <c r="J62" i="13"/>
  <c r="K62" i="13"/>
  <c r="I90" i="13"/>
  <c r="J90" i="13"/>
  <c r="K90" i="13"/>
  <c r="I118" i="13"/>
  <c r="J118" i="13"/>
  <c r="K118" i="13"/>
  <c r="I146" i="13"/>
  <c r="J146" i="13"/>
  <c r="K146" i="13"/>
  <c r="M35" i="15"/>
  <c r="K35" i="15"/>
  <c r="J35" i="15"/>
  <c r="I35" i="15"/>
  <c r="L35" i="15"/>
  <c r="M119" i="15"/>
  <c r="K119" i="15"/>
  <c r="J119" i="15"/>
  <c r="L119" i="15"/>
  <c r="I119" i="15"/>
  <c r="X20" i="18"/>
  <c r="Y20" i="18"/>
  <c r="I20" i="13"/>
  <c r="J20" i="13"/>
  <c r="K20" i="13"/>
  <c r="M105" i="15"/>
  <c r="L105" i="15"/>
  <c r="J105" i="15"/>
  <c r="I105" i="15"/>
  <c r="K105" i="15"/>
  <c r="Y120" i="18"/>
  <c r="X120" i="18"/>
  <c r="Y90" i="18"/>
  <c r="X90" i="18"/>
  <c r="Y134" i="18"/>
  <c r="X134" i="18"/>
  <c r="Y104" i="18"/>
  <c r="X104" i="18"/>
  <c r="Y50" i="18"/>
  <c r="X50" i="18"/>
  <c r="X148" i="18"/>
  <c r="Y148" i="18"/>
  <c r="Y118" i="18"/>
  <c r="X118" i="18"/>
  <c r="Y132" i="18"/>
  <c r="X132" i="18"/>
  <c r="Y78" i="18"/>
  <c r="X78" i="18"/>
  <c r="Y34" i="18"/>
  <c r="X34" i="18"/>
  <c r="X146" i="18"/>
  <c r="Y146" i="18"/>
  <c r="Y48" i="18"/>
  <c r="X48" i="18"/>
  <c r="Y8" i="18"/>
  <c r="X8" i="18"/>
  <c r="Y106" i="18"/>
  <c r="X106" i="18"/>
  <c r="X64" i="18"/>
  <c r="Y64" i="18"/>
  <c r="Y22" i="18"/>
  <c r="X22" i="18"/>
  <c r="X76" i="18"/>
  <c r="Y76" i="18"/>
  <c r="K35" i="17"/>
  <c r="J35" i="17"/>
  <c r="I35" i="17"/>
  <c r="K37" i="17"/>
  <c r="J37" i="17"/>
  <c r="I37" i="17"/>
  <c r="K63" i="17"/>
  <c r="J63" i="17"/>
  <c r="I63" i="17"/>
  <c r="K65" i="17"/>
  <c r="J65" i="17"/>
  <c r="I65" i="17"/>
  <c r="K91" i="17"/>
  <c r="J91" i="17"/>
  <c r="I91" i="17"/>
  <c r="K93" i="17"/>
  <c r="J93" i="17"/>
  <c r="I93" i="17"/>
  <c r="K119" i="17"/>
  <c r="J119" i="17"/>
  <c r="I119" i="17"/>
  <c r="K121" i="17"/>
  <c r="J121" i="17"/>
  <c r="I121" i="17"/>
  <c r="K147" i="17"/>
  <c r="J147" i="17"/>
  <c r="I147" i="17"/>
  <c r="K149" i="17"/>
  <c r="J149" i="17"/>
  <c r="I149" i="17"/>
  <c r="J34" i="18"/>
  <c r="I34" i="18"/>
  <c r="J132" i="18"/>
  <c r="I132" i="18"/>
  <c r="J78" i="18"/>
  <c r="I78" i="18"/>
  <c r="J146" i="18"/>
  <c r="I146" i="18"/>
  <c r="I92" i="18"/>
  <c r="J92" i="18"/>
  <c r="J62" i="18"/>
  <c r="I62" i="18"/>
  <c r="J160" i="18"/>
  <c r="I160" i="18"/>
  <c r="I106" i="18"/>
  <c r="J106" i="18"/>
  <c r="J120" i="18"/>
  <c r="I120" i="18"/>
  <c r="J90" i="18"/>
  <c r="I90" i="18"/>
  <c r="R48" i="18"/>
  <c r="Q48" i="18"/>
  <c r="Q62" i="18"/>
  <c r="R62" i="18"/>
  <c r="R92" i="18"/>
  <c r="Q92" i="18"/>
  <c r="I118" i="18"/>
  <c r="J118" i="18"/>
  <c r="J148" i="18"/>
  <c r="I148" i="18"/>
  <c r="I36" i="18"/>
  <c r="J36" i="18"/>
  <c r="Q132" i="18"/>
  <c r="R132" i="18"/>
  <c r="K23" i="17"/>
  <c r="J23" i="17"/>
  <c r="I23" i="17"/>
  <c r="K49" i="17"/>
  <c r="J49" i="17"/>
  <c r="I49" i="17"/>
  <c r="K51" i="17"/>
  <c r="J51" i="17"/>
  <c r="I51" i="17"/>
  <c r="K77" i="17"/>
  <c r="J77" i="17"/>
  <c r="I77" i="17"/>
  <c r="K79" i="17"/>
  <c r="J79" i="17"/>
  <c r="I79" i="17"/>
  <c r="K105" i="17"/>
  <c r="J105" i="17"/>
  <c r="I105" i="17"/>
  <c r="K107" i="17"/>
  <c r="J107" i="17"/>
  <c r="I107" i="17"/>
  <c r="K133" i="17"/>
  <c r="J133" i="17"/>
  <c r="I133" i="17"/>
  <c r="K135" i="17"/>
  <c r="J135" i="17"/>
  <c r="I135" i="17"/>
  <c r="K161" i="17"/>
  <c r="J161" i="17"/>
  <c r="I161" i="17"/>
  <c r="R160" i="18"/>
  <c r="Q160" i="18"/>
  <c r="R106" i="18"/>
  <c r="Q106" i="18"/>
  <c r="R76" i="18"/>
  <c r="Q76" i="18"/>
  <c r="R120" i="18"/>
  <c r="Q120" i="18"/>
  <c r="R90" i="18"/>
  <c r="Q90" i="18"/>
  <c r="Q134" i="18"/>
  <c r="R134" i="18"/>
  <c r="R104" i="18"/>
  <c r="Q104" i="18"/>
  <c r="R148" i="18"/>
  <c r="Q148" i="18"/>
  <c r="R118" i="18"/>
  <c r="Q118" i="18"/>
  <c r="R64" i="18"/>
  <c r="Q64" i="18"/>
  <c r="J22" i="18"/>
  <c r="I22" i="18"/>
  <c r="Q50" i="18"/>
  <c r="R50" i="18"/>
  <c r="J76" i="18"/>
  <c r="I76" i="18"/>
  <c r="H161" i="19"/>
  <c r="J161" i="19"/>
  <c r="H149" i="19"/>
  <c r="J149" i="19"/>
  <c r="H147" i="19"/>
  <c r="J147" i="19"/>
  <c r="H135" i="19"/>
  <c r="J135" i="19"/>
  <c r="H133" i="19"/>
  <c r="J133" i="19"/>
  <c r="H121" i="19"/>
  <c r="J121" i="19"/>
  <c r="H119" i="19"/>
  <c r="J119" i="19"/>
  <c r="H107" i="19"/>
  <c r="J107" i="19"/>
  <c r="H105" i="19"/>
  <c r="J105" i="19"/>
  <c r="H93" i="19"/>
  <c r="J93" i="19"/>
  <c r="H91" i="19"/>
  <c r="J91" i="19"/>
  <c r="H77" i="19"/>
  <c r="J77" i="19"/>
  <c r="H65" i="19"/>
  <c r="J65" i="19"/>
  <c r="H63" i="19"/>
  <c r="J63" i="19"/>
  <c r="H51" i="19"/>
  <c r="J51" i="19"/>
  <c r="H49" i="19"/>
  <c r="J49" i="19"/>
  <c r="H37" i="19"/>
  <c r="J37" i="19"/>
  <c r="J79" i="19"/>
  <c r="H79" i="19"/>
  <c r="J35" i="19"/>
  <c r="H35" i="19"/>
  <c r="J23" i="19"/>
  <c r="H23" i="19"/>
  <c r="E77" i="19"/>
  <c r="E65" i="19"/>
  <c r="E63" i="19"/>
  <c r="E51" i="19"/>
  <c r="E49" i="19"/>
  <c r="E37" i="19"/>
  <c r="E79" i="19"/>
  <c r="E147" i="19"/>
  <c r="E135" i="19"/>
  <c r="E105" i="19"/>
  <c r="E93" i="19"/>
  <c r="E21" i="19"/>
  <c r="E9" i="19"/>
  <c r="E35" i="19"/>
  <c r="E23" i="19"/>
  <c r="D7" i="19"/>
  <c r="E161" i="19"/>
  <c r="E149" i="19"/>
  <c r="E119" i="19"/>
  <c r="E107" i="19"/>
  <c r="E133" i="19"/>
  <c r="E121" i="19"/>
  <c r="E91" i="19"/>
  <c r="R161" i="19"/>
  <c r="P161" i="19"/>
  <c r="Q161" i="19"/>
  <c r="R149" i="19"/>
  <c r="P149" i="19"/>
  <c r="Q149" i="19"/>
  <c r="R147" i="19"/>
  <c r="P147" i="19"/>
  <c r="R135" i="19"/>
  <c r="Q135" i="19"/>
  <c r="P135" i="19"/>
  <c r="R133" i="19"/>
  <c r="Q133" i="19"/>
  <c r="P133" i="19"/>
  <c r="R121" i="19"/>
  <c r="Q121" i="19"/>
  <c r="P121" i="19"/>
  <c r="R119" i="19"/>
  <c r="P119" i="19"/>
  <c r="Q119" i="19"/>
  <c r="R107" i="19"/>
  <c r="P107" i="19"/>
  <c r="Q107" i="19"/>
  <c r="R105" i="19"/>
  <c r="P105" i="19"/>
  <c r="R93" i="19"/>
  <c r="Q93" i="19"/>
  <c r="P93" i="19"/>
  <c r="R91" i="19"/>
  <c r="Q91" i="19"/>
  <c r="P91" i="19"/>
  <c r="R79" i="19"/>
  <c r="P79" i="19"/>
  <c r="Q79" i="19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S7" i="19"/>
  <c r="T21" i="19"/>
  <c r="T9" i="19"/>
  <c r="T23" i="19"/>
  <c r="T35" i="19"/>
  <c r="Z24" i="19"/>
  <c r="U23" i="19"/>
  <c r="U35" i="19"/>
  <c r="Z35" i="19" s="1"/>
  <c r="Z27" i="19"/>
  <c r="U9" i="19"/>
  <c r="Z13" i="19" s="1"/>
  <c r="Z10" i="19"/>
  <c r="U21" i="19"/>
  <c r="Z21" i="19" s="1"/>
  <c r="Z38" i="19"/>
  <c r="U37" i="19"/>
  <c r="Z37" i="19" s="1"/>
  <c r="Z41" i="19"/>
  <c r="U49" i="19"/>
  <c r="Z49" i="19" s="1"/>
  <c r="Z52" i="19"/>
  <c r="U51" i="19"/>
  <c r="Z55" i="19"/>
  <c r="U63" i="19"/>
  <c r="Z63" i="19" s="1"/>
  <c r="Z66" i="19"/>
  <c r="U65" i="19"/>
  <c r="Z65" i="19" s="1"/>
  <c r="U77" i="19"/>
  <c r="Z77" i="19" s="1"/>
  <c r="U79" i="19"/>
  <c r="Z79" i="19" s="1"/>
  <c r="Z80" i="19"/>
  <c r="U91" i="19"/>
  <c r="Z91" i="19" s="1"/>
  <c r="Z83" i="19"/>
  <c r="U93" i="19"/>
  <c r="Z93" i="19" s="1"/>
  <c r="U105" i="19"/>
  <c r="Z105" i="19" s="1"/>
  <c r="Z97" i="19"/>
  <c r="U107" i="19"/>
  <c r="Z107" i="19" s="1"/>
  <c r="Z108" i="19"/>
  <c r="U119" i="19"/>
  <c r="Z119" i="19" s="1"/>
  <c r="U121" i="19"/>
  <c r="Z121" i="19" s="1"/>
  <c r="Z122" i="19"/>
  <c r="U133" i="19"/>
  <c r="Z133" i="19" s="1"/>
  <c r="Z125" i="19"/>
  <c r="U135" i="19"/>
  <c r="Z135" i="19" s="1"/>
  <c r="U147" i="19"/>
  <c r="Z147" i="19" s="1"/>
  <c r="Z139" i="19"/>
  <c r="U149" i="19"/>
  <c r="Z149" i="19" s="1"/>
  <c r="Z150" i="19"/>
  <c r="U161" i="19"/>
  <c r="Z161" i="19" s="1"/>
  <c r="R9" i="19"/>
  <c r="Q9" i="19"/>
  <c r="P9" i="19"/>
  <c r="R21" i="19"/>
  <c r="Q21" i="19"/>
  <c r="P21" i="19"/>
  <c r="R22" i="21"/>
  <c r="Q22" i="21"/>
  <c r="X23" i="19"/>
  <c r="X35" i="19"/>
  <c r="X65" i="19"/>
  <c r="X63" i="19"/>
  <c r="X51" i="19"/>
  <c r="X49" i="19"/>
  <c r="X37" i="19"/>
  <c r="X161" i="19"/>
  <c r="X149" i="19"/>
  <c r="X147" i="19"/>
  <c r="X135" i="19"/>
  <c r="X133" i="19"/>
  <c r="X121" i="19"/>
  <c r="X119" i="19"/>
  <c r="X107" i="19"/>
  <c r="X105" i="19"/>
  <c r="X93" i="19"/>
  <c r="X91" i="19"/>
  <c r="X79" i="19"/>
  <c r="X9" i="19"/>
  <c r="X21" i="19"/>
  <c r="X77" i="19"/>
  <c r="W20" i="23"/>
  <c r="V20" i="23"/>
  <c r="U20" i="23"/>
  <c r="H36" i="21"/>
  <c r="I36" i="21"/>
  <c r="I120" i="21"/>
  <c r="H120" i="21"/>
  <c r="H50" i="21"/>
  <c r="I50" i="21"/>
  <c r="H134" i="21"/>
  <c r="I134" i="21"/>
  <c r="L21" i="22"/>
  <c r="K21" i="22"/>
  <c r="J21" i="22"/>
  <c r="I78" i="21"/>
  <c r="H78" i="21"/>
  <c r="L133" i="22"/>
  <c r="J133" i="22"/>
  <c r="K133" i="22"/>
  <c r="L91" i="22"/>
  <c r="J91" i="22"/>
  <c r="K91" i="22"/>
  <c r="L49" i="22"/>
  <c r="J49" i="22"/>
  <c r="K49" i="22"/>
  <c r="K161" i="22"/>
  <c r="J161" i="22"/>
  <c r="L161" i="22"/>
  <c r="K119" i="22"/>
  <c r="J119" i="22"/>
  <c r="L119" i="22"/>
  <c r="K35" i="22"/>
  <c r="J35" i="22"/>
  <c r="L35" i="22"/>
  <c r="L105" i="22"/>
  <c r="K105" i="22"/>
  <c r="J105" i="22"/>
  <c r="G253" i="26"/>
  <c r="G183" i="26"/>
  <c r="G117" i="26"/>
  <c r="G227" i="26"/>
  <c r="G161" i="26"/>
  <c r="G95" i="26"/>
  <c r="G205" i="26"/>
  <c r="G73" i="26"/>
  <c r="E7" i="26"/>
  <c r="H8" i="26" s="1"/>
  <c r="G51" i="26"/>
  <c r="G139" i="26"/>
  <c r="G29" i="26"/>
  <c r="J85" i="26"/>
  <c r="J82" i="26"/>
  <c r="J79" i="26"/>
  <c r="J76" i="26"/>
  <c r="J84" i="26"/>
  <c r="J83" i="26"/>
  <c r="J75" i="26"/>
  <c r="J81" i="26"/>
  <c r="J80" i="26"/>
  <c r="J86" i="26"/>
  <c r="J78" i="26"/>
  <c r="J77" i="26"/>
  <c r="J65" i="26"/>
  <c r="J64" i="26"/>
  <c r="J63" i="26"/>
  <c r="J62" i="26"/>
  <c r="J61" i="26"/>
  <c r="J60" i="26"/>
  <c r="J59" i="26"/>
  <c r="J58" i="26"/>
  <c r="J57" i="26"/>
  <c r="J56" i="26"/>
  <c r="J55" i="26"/>
  <c r="J54" i="26"/>
  <c r="J53" i="26"/>
  <c r="J87" i="26"/>
  <c r="K34" i="23"/>
  <c r="J34" i="23"/>
  <c r="I34" i="23"/>
  <c r="K62" i="23"/>
  <c r="J62" i="23"/>
  <c r="I62" i="23"/>
  <c r="K90" i="23"/>
  <c r="J90" i="23"/>
  <c r="I90" i="23"/>
  <c r="K118" i="23"/>
  <c r="J118" i="23"/>
  <c r="I118" i="23"/>
  <c r="K146" i="23"/>
  <c r="J146" i="23"/>
  <c r="I146" i="23"/>
  <c r="X21" i="22"/>
  <c r="W21" i="22"/>
  <c r="V21" i="22"/>
  <c r="K48" i="23"/>
  <c r="J48" i="23"/>
  <c r="I48" i="23"/>
  <c r="K76" i="23"/>
  <c r="J76" i="23"/>
  <c r="I76" i="23"/>
  <c r="K104" i="23"/>
  <c r="J104" i="23"/>
  <c r="I104" i="23"/>
  <c r="K132" i="23"/>
  <c r="J132" i="23"/>
  <c r="I132" i="23"/>
  <c r="K160" i="23"/>
  <c r="J160" i="23"/>
  <c r="I160" i="23"/>
  <c r="E51" i="27"/>
  <c r="E29" i="27"/>
  <c r="H30" i="27" s="1"/>
  <c r="E95" i="27"/>
  <c r="E73" i="27"/>
  <c r="C7" i="27"/>
  <c r="F8" i="27" s="1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K118" i="28"/>
  <c r="J118" i="28"/>
  <c r="I118" i="28"/>
  <c r="K90" i="28"/>
  <c r="J90" i="28"/>
  <c r="I90" i="28"/>
  <c r="K62" i="28"/>
  <c r="J62" i="28"/>
  <c r="I62" i="28"/>
  <c r="K34" i="28"/>
  <c r="J34" i="28"/>
  <c r="I34" i="28"/>
  <c r="J132" i="28"/>
  <c r="I132" i="28"/>
  <c r="K132" i="28"/>
  <c r="K104" i="28"/>
  <c r="J104" i="28"/>
  <c r="I104" i="28"/>
  <c r="K76" i="28"/>
  <c r="J76" i="28"/>
  <c r="I76" i="28"/>
  <c r="K48" i="28"/>
  <c r="J48" i="28"/>
  <c r="I48" i="28"/>
  <c r="J146" i="28"/>
  <c r="K146" i="28"/>
  <c r="I146" i="28"/>
  <c r="J62" i="29"/>
  <c r="K62" i="29"/>
  <c r="I62" i="29"/>
  <c r="J118" i="29"/>
  <c r="K118" i="29"/>
  <c r="I118" i="29"/>
  <c r="K160" i="29"/>
  <c r="J160" i="29"/>
  <c r="I160" i="29"/>
  <c r="J20" i="29"/>
  <c r="I20" i="29"/>
  <c r="K20" i="29"/>
  <c r="J34" i="29"/>
  <c r="I34" i="29"/>
  <c r="K34" i="29"/>
  <c r="J90" i="29"/>
  <c r="I90" i="29"/>
  <c r="K90" i="29"/>
  <c r="K146" i="29"/>
  <c r="J146" i="29"/>
  <c r="I146" i="29"/>
  <c r="J146" i="30"/>
  <c r="M146" i="30"/>
  <c r="K146" i="30"/>
  <c r="I146" i="30"/>
  <c r="L146" i="30"/>
  <c r="I132" i="30"/>
  <c r="L132" i="30"/>
  <c r="J132" i="30"/>
  <c r="K132" i="30"/>
  <c r="M132" i="30"/>
  <c r="J34" i="30"/>
  <c r="I34" i="30"/>
  <c r="M34" i="30"/>
  <c r="L34" i="30"/>
  <c r="K34" i="30"/>
  <c r="K160" i="30"/>
  <c r="L160" i="30"/>
  <c r="J160" i="30"/>
  <c r="I160" i="30"/>
  <c r="M160" i="30"/>
  <c r="K48" i="30"/>
  <c r="J48" i="30"/>
  <c r="I48" i="30"/>
  <c r="M48" i="30"/>
  <c r="L48" i="30"/>
  <c r="L62" i="30"/>
  <c r="K62" i="30"/>
  <c r="J62" i="30"/>
  <c r="I62" i="30"/>
  <c r="M62" i="30"/>
  <c r="M76" i="30"/>
  <c r="L76" i="30"/>
  <c r="K76" i="30"/>
  <c r="J76" i="30"/>
  <c r="I76" i="30"/>
  <c r="K118" i="30"/>
  <c r="I118" i="30"/>
  <c r="M118" i="30"/>
  <c r="L118" i="30"/>
  <c r="J118" i="30"/>
  <c r="M104" i="30"/>
  <c r="J104" i="30"/>
  <c r="I104" i="30"/>
  <c r="K104" i="30"/>
  <c r="L104" i="30"/>
  <c r="M87" i="35"/>
  <c r="N87" i="35" s="1"/>
  <c r="N75" i="35"/>
  <c r="N129" i="41"/>
  <c r="K129" i="41"/>
  <c r="O129" i="41"/>
  <c r="L129" i="41"/>
  <c r="M129" i="41"/>
  <c r="H129" i="41"/>
  <c r="I129" i="41"/>
  <c r="G129" i="41"/>
  <c r="P16" i="45"/>
  <c r="Q16" i="45"/>
  <c r="T16" i="45"/>
  <c r="S16" i="45"/>
  <c r="R16" i="45"/>
  <c r="Z153" i="19" l="1"/>
  <c r="Z136" i="19"/>
  <c r="Z111" i="19"/>
  <c r="Z94" i="19"/>
  <c r="Z69" i="19"/>
  <c r="Z51" i="19"/>
  <c r="Z23" i="19"/>
  <c r="H52" i="27"/>
  <c r="Z9" i="19"/>
  <c r="Z156" i="19"/>
  <c r="Z145" i="19"/>
  <c r="Z138" i="19"/>
  <c r="Z128" i="19"/>
  <c r="Z117" i="19"/>
  <c r="Z110" i="19"/>
  <c r="Z100" i="19"/>
  <c r="Z89" i="19"/>
  <c r="Z82" i="19"/>
  <c r="Z72" i="19"/>
  <c r="Z62" i="19"/>
  <c r="Z48" i="19"/>
  <c r="Z42" i="19"/>
  <c r="Z14" i="19"/>
  <c r="Z25" i="19"/>
  <c r="Z30" i="19"/>
  <c r="Z26" i="19"/>
  <c r="Z155" i="19"/>
  <c r="Z144" i="19"/>
  <c r="Z137" i="19"/>
  <c r="Z127" i="19"/>
  <c r="Z116" i="19"/>
  <c r="Z109" i="19"/>
  <c r="Z99" i="19"/>
  <c r="Z88" i="19"/>
  <c r="Z81" i="19"/>
  <c r="Z71" i="19"/>
  <c r="Z59" i="19"/>
  <c r="Z47" i="19"/>
  <c r="Z40" i="19"/>
  <c r="Z12" i="19"/>
  <c r="Z18" i="19"/>
  <c r="Z20" i="19"/>
  <c r="Z160" i="19"/>
  <c r="Z154" i="19"/>
  <c r="Z143" i="19"/>
  <c r="Z132" i="19"/>
  <c r="Z126" i="19"/>
  <c r="Z115" i="19"/>
  <c r="Z104" i="19"/>
  <c r="Z98" i="19"/>
  <c r="Z87" i="19"/>
  <c r="Z76" i="19"/>
  <c r="Z70" i="19"/>
  <c r="Z57" i="19"/>
  <c r="Z46" i="19"/>
  <c r="Z39" i="19"/>
  <c r="Z11" i="19"/>
  <c r="Z32" i="19"/>
  <c r="Z159" i="19"/>
  <c r="Z152" i="19"/>
  <c r="Z142" i="19"/>
  <c r="Z131" i="19"/>
  <c r="Z124" i="19"/>
  <c r="Z114" i="19"/>
  <c r="Z103" i="19"/>
  <c r="Z96" i="19"/>
  <c r="Z86" i="19"/>
  <c r="Z75" i="19"/>
  <c r="Z67" i="19"/>
  <c r="Z56" i="19"/>
  <c r="Z45" i="19"/>
  <c r="Z17" i="19"/>
  <c r="Z61" i="19"/>
  <c r="Z68" i="19"/>
  <c r="Z29" i="19"/>
  <c r="Z158" i="19"/>
  <c r="Z151" i="19"/>
  <c r="Z141" i="19"/>
  <c r="Z130" i="19"/>
  <c r="Z123" i="19"/>
  <c r="Z113" i="19"/>
  <c r="Z102" i="19"/>
  <c r="Z95" i="19"/>
  <c r="Z85" i="19"/>
  <c r="Z74" i="19"/>
  <c r="Z60" i="19"/>
  <c r="Z54" i="19"/>
  <c r="Z44" i="19"/>
  <c r="Z16" i="19"/>
  <c r="Z31" i="19"/>
  <c r="Z58" i="19"/>
  <c r="Z19" i="19"/>
  <c r="Z157" i="19"/>
  <c r="Z146" i="19"/>
  <c r="Z140" i="19"/>
  <c r="Z129" i="19"/>
  <c r="Z118" i="19"/>
  <c r="Z112" i="19"/>
  <c r="Z101" i="19"/>
  <c r="Z90" i="19"/>
  <c r="Z84" i="19"/>
  <c r="Z73" i="19"/>
  <c r="Z34" i="19"/>
  <c r="Z53" i="19"/>
  <c r="Z43" i="19"/>
  <c r="Z15" i="19"/>
  <c r="Z28" i="19"/>
  <c r="Z33" i="19"/>
  <c r="H96" i="27"/>
  <c r="H74" i="27"/>
  <c r="C73" i="27"/>
  <c r="D74" i="27" s="1"/>
  <c r="C51" i="27"/>
  <c r="D52" i="27" s="1"/>
  <c r="D8" i="27"/>
  <c r="C29" i="27"/>
  <c r="F30" i="27" s="1"/>
  <c r="C95" i="27"/>
  <c r="D96" i="27" s="1"/>
  <c r="F109" i="27"/>
  <c r="F108" i="27"/>
  <c r="F107" i="27"/>
  <c r="F106" i="27"/>
  <c r="F105" i="27"/>
  <c r="F104" i="27"/>
  <c r="F103" i="27"/>
  <c r="F102" i="27"/>
  <c r="F101" i="27"/>
  <c r="F100" i="27"/>
  <c r="F99" i="27"/>
  <c r="F98" i="27"/>
  <c r="F97" i="27"/>
  <c r="H87" i="26"/>
  <c r="H63" i="26"/>
  <c r="H60" i="26"/>
  <c r="H57" i="26"/>
  <c r="H54" i="26"/>
  <c r="H65" i="26"/>
  <c r="H62" i="26"/>
  <c r="H59" i="26"/>
  <c r="H56" i="26"/>
  <c r="H53" i="26"/>
  <c r="H64" i="26"/>
  <c r="H61" i="26"/>
  <c r="H58" i="26"/>
  <c r="H55" i="26"/>
  <c r="E205" i="26"/>
  <c r="E183" i="26"/>
  <c r="E161" i="26"/>
  <c r="E117" i="26"/>
  <c r="E29" i="26"/>
  <c r="F21" i="26"/>
  <c r="F20" i="26"/>
  <c r="F19" i="26"/>
  <c r="F8" i="26"/>
  <c r="E73" i="26"/>
  <c r="C7" i="26"/>
  <c r="E51" i="26"/>
  <c r="E227" i="26"/>
  <c r="E139" i="26"/>
  <c r="E253" i="26"/>
  <c r="E95" i="26"/>
  <c r="F16" i="26"/>
  <c r="F13" i="26"/>
  <c r="F10" i="26"/>
  <c r="F18" i="26"/>
  <c r="F15" i="26"/>
  <c r="F12" i="26"/>
  <c r="F9" i="26"/>
  <c r="F17" i="26"/>
  <c r="F11" i="26"/>
  <c r="F14" i="26"/>
  <c r="H84" i="26"/>
  <c r="H81" i="26"/>
  <c r="H78" i="26"/>
  <c r="H75" i="26"/>
  <c r="H86" i="26"/>
  <c r="H85" i="26"/>
  <c r="H77" i="26"/>
  <c r="H76" i="26"/>
  <c r="H83" i="26"/>
  <c r="H82" i="26"/>
  <c r="H80" i="26"/>
  <c r="H79" i="26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Y7" i="19"/>
  <c r="D79" i="19"/>
  <c r="D133" i="19"/>
  <c r="D121" i="19"/>
  <c r="D91" i="19"/>
  <c r="D77" i="19"/>
  <c r="D65" i="19"/>
  <c r="D147" i="19"/>
  <c r="D135" i="19"/>
  <c r="D105" i="19"/>
  <c r="D93" i="19"/>
  <c r="D21" i="19"/>
  <c r="D9" i="19"/>
  <c r="D35" i="19"/>
  <c r="D23" i="19"/>
  <c r="C7" i="19"/>
  <c r="I7" i="19" s="1"/>
  <c r="D161" i="19"/>
  <c r="D107" i="19"/>
  <c r="D49" i="19"/>
  <c r="D37" i="19"/>
  <c r="D149" i="19"/>
  <c r="D63" i="19"/>
  <c r="D119" i="19"/>
  <c r="D51" i="19"/>
  <c r="E73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96" i="10"/>
  <c r="H109" i="10"/>
  <c r="H106" i="10"/>
  <c r="H103" i="10"/>
  <c r="H100" i="10"/>
  <c r="H97" i="10"/>
  <c r="H108" i="10"/>
  <c r="H105" i="10"/>
  <c r="H102" i="10"/>
  <c r="H99" i="10"/>
  <c r="H107" i="10"/>
  <c r="H104" i="10"/>
  <c r="H101" i="10"/>
  <c r="H98" i="10"/>
  <c r="E95" i="10"/>
  <c r="H42" i="10"/>
  <c r="H39" i="10"/>
  <c r="H36" i="10"/>
  <c r="H41" i="10"/>
  <c r="H38" i="10"/>
  <c r="H31" i="10"/>
  <c r="H43" i="10"/>
  <c r="H40" i="10"/>
  <c r="H37" i="10"/>
  <c r="H30" i="10"/>
  <c r="H32" i="10"/>
  <c r="H35" i="10"/>
  <c r="H33" i="10"/>
  <c r="E29" i="10"/>
  <c r="H34" i="10"/>
  <c r="H18" i="10"/>
  <c r="H17" i="10"/>
  <c r="H16" i="10"/>
  <c r="H15" i="10"/>
  <c r="H14" i="10"/>
  <c r="H13" i="10"/>
  <c r="H12" i="10"/>
  <c r="H11" i="10"/>
  <c r="H10" i="10"/>
  <c r="H9" i="10"/>
  <c r="H8" i="10"/>
  <c r="H21" i="10"/>
  <c r="H20" i="10"/>
  <c r="H19" i="10"/>
  <c r="E7" i="10"/>
  <c r="J57" i="12"/>
  <c r="L57" i="12"/>
  <c r="K57" i="12"/>
  <c r="I57" i="12"/>
  <c r="H87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E271" i="8"/>
  <c r="F272" i="8" s="1"/>
  <c r="F262" i="8"/>
  <c r="F258" i="8"/>
  <c r="F257" i="8"/>
  <c r="F256" i="8"/>
  <c r="F255" i="8"/>
  <c r="F254" i="8"/>
  <c r="F253" i="8"/>
  <c r="F252" i="8"/>
  <c r="F251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E29" i="8"/>
  <c r="F30" i="8" s="1"/>
  <c r="F21" i="8"/>
  <c r="F20" i="8"/>
  <c r="F19" i="8"/>
  <c r="F8" i="8"/>
  <c r="E205" i="8"/>
  <c r="F206" i="8" s="1"/>
  <c r="E51" i="8"/>
  <c r="F38" i="8"/>
  <c r="F34" i="8"/>
  <c r="F17" i="8"/>
  <c r="F15" i="8"/>
  <c r="F14" i="8"/>
  <c r="F13" i="8"/>
  <c r="F283" i="8"/>
  <c r="F280" i="8"/>
  <c r="F277" i="8"/>
  <c r="F274" i="8"/>
  <c r="E249" i="8"/>
  <c r="F250" i="8" s="1"/>
  <c r="E183" i="8"/>
  <c r="F184" i="8" s="1"/>
  <c r="E117" i="8"/>
  <c r="F118" i="8" s="1"/>
  <c r="C7" i="8"/>
  <c r="F284" i="8"/>
  <c r="E139" i="8"/>
  <c r="F140" i="8" s="1"/>
  <c r="F31" i="8"/>
  <c r="F18" i="8"/>
  <c r="F12" i="8"/>
  <c r="F11" i="8"/>
  <c r="F10" i="8"/>
  <c r="F261" i="8"/>
  <c r="F259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42" i="8"/>
  <c r="F41" i="8"/>
  <c r="F40" i="8"/>
  <c r="F36" i="8"/>
  <c r="F282" i="8"/>
  <c r="F279" i="8"/>
  <c r="F276" i="8"/>
  <c r="F273" i="8"/>
  <c r="E227" i="8"/>
  <c r="F228" i="8" s="1"/>
  <c r="E161" i="8"/>
  <c r="F162" i="8" s="1"/>
  <c r="E95" i="8"/>
  <c r="F96" i="8" s="1"/>
  <c r="F281" i="8"/>
  <c r="F278" i="8"/>
  <c r="F275" i="8"/>
  <c r="F39" i="8"/>
  <c r="F37" i="8"/>
  <c r="F9" i="8"/>
  <c r="F285" i="8"/>
  <c r="F263" i="8"/>
  <c r="F26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E73" i="8"/>
  <c r="F43" i="8"/>
  <c r="F35" i="8"/>
  <c r="F33" i="8"/>
  <c r="F32" i="8"/>
  <c r="F16" i="8"/>
  <c r="F96" i="27" l="1"/>
  <c r="F74" i="27"/>
  <c r="F52" i="27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C205" i="8"/>
  <c r="D206" i="8" s="1"/>
  <c r="C139" i="8"/>
  <c r="D140" i="8" s="1"/>
  <c r="C51" i="8"/>
  <c r="C271" i="8"/>
  <c r="D272" i="8" s="1"/>
  <c r="C29" i="8"/>
  <c r="D30" i="8" s="1"/>
  <c r="D8" i="8"/>
  <c r="C249" i="8"/>
  <c r="D250" i="8" s="1"/>
  <c r="C183" i="8"/>
  <c r="D184" i="8" s="1"/>
  <c r="C117" i="8"/>
  <c r="D118" i="8" s="1"/>
  <c r="C73" i="8"/>
  <c r="D74" i="8" s="1"/>
  <c r="C227" i="8"/>
  <c r="D228" i="8" s="1"/>
  <c r="C161" i="8"/>
  <c r="D162" i="8" s="1"/>
  <c r="C95" i="8"/>
  <c r="D96" i="8" s="1"/>
  <c r="F87" i="8"/>
  <c r="F52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C7" i="10"/>
  <c r="F18" i="10"/>
  <c r="F17" i="10"/>
  <c r="F16" i="10"/>
  <c r="F15" i="10"/>
  <c r="F14" i="10"/>
  <c r="F13" i="10"/>
  <c r="F12" i="10"/>
  <c r="F11" i="10"/>
  <c r="F10" i="10"/>
  <c r="F9" i="10"/>
  <c r="F8" i="10"/>
  <c r="F21" i="10"/>
  <c r="F20" i="10"/>
  <c r="F19" i="10"/>
  <c r="F33" i="10"/>
  <c r="C29" i="10"/>
  <c r="F34" i="10"/>
  <c r="F35" i="10"/>
  <c r="F32" i="10"/>
  <c r="F31" i="10"/>
  <c r="F30" i="10"/>
  <c r="F38" i="10"/>
  <c r="F42" i="10"/>
  <c r="F39" i="10"/>
  <c r="F36" i="10"/>
  <c r="F41" i="10"/>
  <c r="F43" i="10"/>
  <c r="F40" i="10"/>
  <c r="F37" i="10"/>
  <c r="C95" i="10"/>
  <c r="D96" i="10" s="1"/>
  <c r="F107" i="10"/>
  <c r="F104" i="10"/>
  <c r="F101" i="10"/>
  <c r="F98" i="10"/>
  <c r="F96" i="10"/>
  <c r="F108" i="10"/>
  <c r="F105" i="10"/>
  <c r="F102" i="10"/>
  <c r="F99" i="10"/>
  <c r="F106" i="10"/>
  <c r="F97" i="10"/>
  <c r="F109" i="10"/>
  <c r="F100" i="10"/>
  <c r="F103" i="10"/>
  <c r="F74" i="10"/>
  <c r="F87" i="10"/>
  <c r="F84" i="10"/>
  <c r="F81" i="10"/>
  <c r="F78" i="10"/>
  <c r="F75" i="10"/>
  <c r="F86" i="10"/>
  <c r="F83" i="10"/>
  <c r="F80" i="10"/>
  <c r="F77" i="10"/>
  <c r="C73" i="10"/>
  <c r="D74" i="10" s="1"/>
  <c r="F85" i="10"/>
  <c r="F82" i="10"/>
  <c r="F79" i="10"/>
  <c r="F76" i="10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21" i="19"/>
  <c r="I21" i="19" s="1"/>
  <c r="C9" i="19"/>
  <c r="I9" i="19" s="1"/>
  <c r="C63" i="19"/>
  <c r="I63" i="19" s="1"/>
  <c r="C51" i="19"/>
  <c r="I51" i="19" s="1"/>
  <c r="C35" i="19"/>
  <c r="I35" i="19" s="1"/>
  <c r="C23" i="19"/>
  <c r="I23" i="19" s="1"/>
  <c r="C49" i="19"/>
  <c r="I49" i="19" s="1"/>
  <c r="C37" i="19"/>
  <c r="I37" i="19" s="1"/>
  <c r="F109" i="26"/>
  <c r="F108" i="26"/>
  <c r="F107" i="26"/>
  <c r="F106" i="26"/>
  <c r="F105" i="26"/>
  <c r="F104" i="26"/>
  <c r="F103" i="26"/>
  <c r="F102" i="26"/>
  <c r="F101" i="26"/>
  <c r="F100" i="26"/>
  <c r="F99" i="26"/>
  <c r="F98" i="26"/>
  <c r="F97" i="26"/>
  <c r="F267" i="26"/>
  <c r="F266" i="26"/>
  <c r="F265" i="26"/>
  <c r="F264" i="26"/>
  <c r="F263" i="26"/>
  <c r="F262" i="26"/>
  <c r="F261" i="26"/>
  <c r="F260" i="26"/>
  <c r="F259" i="26"/>
  <c r="F258" i="26"/>
  <c r="F257" i="26"/>
  <c r="F256" i="26"/>
  <c r="F255" i="26"/>
  <c r="F153" i="26"/>
  <c r="F150" i="26"/>
  <c r="F147" i="26"/>
  <c r="F144" i="26"/>
  <c r="F141" i="26"/>
  <c r="F152" i="26"/>
  <c r="F149" i="26"/>
  <c r="F146" i="26"/>
  <c r="F143" i="26"/>
  <c r="F151" i="26"/>
  <c r="F142" i="26"/>
  <c r="F148" i="26"/>
  <c r="F145" i="26"/>
  <c r="F241" i="26"/>
  <c r="F240" i="26"/>
  <c r="F239" i="26"/>
  <c r="F238" i="26"/>
  <c r="F237" i="26"/>
  <c r="F236" i="26"/>
  <c r="F235" i="26"/>
  <c r="F234" i="26"/>
  <c r="F233" i="26"/>
  <c r="F232" i="26"/>
  <c r="F231" i="26"/>
  <c r="F230" i="26"/>
  <c r="F229" i="26"/>
  <c r="F64" i="26"/>
  <c r="F61" i="26"/>
  <c r="F58" i="26"/>
  <c r="F55" i="26"/>
  <c r="F63" i="26"/>
  <c r="F60" i="26"/>
  <c r="F57" i="26"/>
  <c r="F54" i="26"/>
  <c r="F65" i="26"/>
  <c r="F62" i="26"/>
  <c r="F59" i="26"/>
  <c r="F56" i="26"/>
  <c r="F53" i="26"/>
  <c r="F87" i="26"/>
  <c r="C205" i="26"/>
  <c r="D206" i="26" s="1"/>
  <c r="C139" i="26"/>
  <c r="D140" i="26" s="1"/>
  <c r="C253" i="26"/>
  <c r="D254" i="26" s="1"/>
  <c r="C183" i="26"/>
  <c r="D184" i="26" s="1"/>
  <c r="C117" i="26"/>
  <c r="D118" i="26" s="1"/>
  <c r="C227" i="26"/>
  <c r="D228" i="26" s="1"/>
  <c r="C51" i="26"/>
  <c r="C29" i="26"/>
  <c r="D30" i="26" s="1"/>
  <c r="D8" i="26"/>
  <c r="C161" i="26"/>
  <c r="D162" i="26" s="1"/>
  <c r="C73" i="26"/>
  <c r="D74" i="26" s="1"/>
  <c r="C95" i="26"/>
  <c r="D96" i="26" s="1"/>
  <c r="F86" i="26"/>
  <c r="F83" i="26"/>
  <c r="F80" i="26"/>
  <c r="F77" i="26"/>
  <c r="F85" i="26"/>
  <c r="F84" i="26"/>
  <c r="F76" i="26"/>
  <c r="F75" i="26"/>
  <c r="F82" i="26"/>
  <c r="F81" i="26"/>
  <c r="F78" i="26"/>
  <c r="F79" i="26"/>
  <c r="F42" i="26"/>
  <c r="F40" i="26"/>
  <c r="F37" i="26"/>
  <c r="F34" i="26"/>
  <c r="F41" i="26"/>
  <c r="F38" i="26"/>
  <c r="F35" i="26"/>
  <c r="F31" i="26"/>
  <c r="F36" i="26"/>
  <c r="F43" i="26"/>
  <c r="F39" i="26"/>
  <c r="F32" i="26"/>
  <c r="F33" i="26"/>
  <c r="F131" i="26"/>
  <c r="F130" i="26"/>
  <c r="F129" i="26"/>
  <c r="F128" i="26"/>
  <c r="F127" i="26"/>
  <c r="F126" i="26"/>
  <c r="F125" i="26"/>
  <c r="F124" i="26"/>
  <c r="F123" i="26"/>
  <c r="F122" i="26"/>
  <c r="F121" i="26"/>
  <c r="F120" i="26"/>
  <c r="F119" i="26"/>
  <c r="F175" i="26"/>
  <c r="F174" i="26"/>
  <c r="F173" i="26"/>
  <c r="F172" i="26"/>
  <c r="F171" i="26"/>
  <c r="F170" i="26"/>
  <c r="F169" i="26"/>
  <c r="F168" i="26"/>
  <c r="F167" i="26"/>
  <c r="F166" i="26"/>
  <c r="F165" i="26"/>
  <c r="F164" i="26"/>
  <c r="F163" i="26"/>
  <c r="F197" i="26"/>
  <c r="F196" i="26"/>
  <c r="F195" i="26"/>
  <c r="F194" i="26"/>
  <c r="F193" i="26"/>
  <c r="F192" i="26"/>
  <c r="F191" i="26"/>
  <c r="F190" i="26"/>
  <c r="F189" i="26"/>
  <c r="F188" i="26"/>
  <c r="F187" i="26"/>
  <c r="F186" i="26"/>
  <c r="F185" i="26"/>
  <c r="F217" i="26"/>
  <c r="F214" i="26"/>
  <c r="F211" i="26"/>
  <c r="F208" i="26"/>
  <c r="F219" i="26"/>
  <c r="F216" i="26"/>
  <c r="F213" i="26"/>
  <c r="F210" i="26"/>
  <c r="F207" i="26"/>
  <c r="F215" i="26"/>
  <c r="F212" i="26"/>
  <c r="F209" i="26"/>
  <c r="F218" i="26"/>
  <c r="D30" i="27"/>
  <c r="D52" i="26" l="1"/>
  <c r="D30" i="10"/>
  <c r="D8" i="10"/>
  <c r="D52" i="8"/>
</calcChain>
</file>

<file path=xl/sharedStrings.xml><?xml version="1.0" encoding="utf-8"?>
<sst xmlns="http://schemas.openxmlformats.org/spreadsheetml/2006/main" count="5940" uniqueCount="329">
  <si>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</si>
  <si>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</si>
  <si>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</si>
  <si>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</si>
  <si>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</si>
  <si>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</si>
  <si>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</si>
  <si>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</si>
  <si>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</si>
  <si>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</si>
  <si>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</si>
  <si>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</si>
  <si>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</si>
  <si>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</si>
  <si>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</si>
  <si>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</si>
  <si>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</si>
  <si>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</si>
  <si>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</si>
  <si>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</si>
  <si>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</si>
  <si>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Viajeros alojados en los establecimientos alojativos de Tenerife según lugar de residencia y municipio de alojamiento - año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</si>
  <si>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</si>
  <si>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</si>
  <si>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</si>
  <si>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</si>
  <si>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</si>
  <si>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</si>
  <si>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</si>
  <si>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</si>
  <si>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</si>
  <si>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</si>
  <si>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</si>
  <si>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</si>
  <si>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</si>
  <si>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</si>
  <si>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</si>
  <si>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</si>
  <si>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</si>
  <si>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</si>
  <si>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</si>
  <si>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</si>
  <si>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</si>
  <si>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</si>
  <si>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</si>
  <si>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</si>
  <si>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</si>
  <si>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</si>
  <si>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</si>
  <si>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</si>
  <si>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</si>
  <si>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</si>
  <si>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</si>
  <si>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</si>
  <si>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</si>
  <si>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</si>
  <si>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</si>
  <si>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</si>
  <si>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</si>
  <si>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</si>
  <si>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</si>
  <si>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</si>
  <si>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</si>
  <si>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</si>
  <si>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</si>
  <si>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</si>
  <si>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</si>
  <si>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</si>
  <si>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</si>
  <si>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</si>
  <si>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</si>
  <si>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</si>
  <si>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</si>
  <si>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</si>
  <si>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</si>
  <si>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</si>
  <si>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</si>
  <si>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</si>
  <si>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</si>
  <si>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</si>
  <si>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</si>
  <si>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</si>
  <si>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</si>
  <si>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</si>
  <si>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</si>
  <si>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</si>
  <si>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</si>
  <si>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</si>
  <si>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</si>
  <si>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</si>
  <si>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</si>
  <si>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</si>
  <si>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</si>
  <si>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</si>
  <si>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</si>
  <si>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</si>
  <si>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</si>
  <si>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</si>
  <si>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</si>
  <si>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</si>
  <si>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</si>
  <si>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</si>
  <si>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</si>
  <si>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</si>
  <si>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</si>
  <si>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</si>
  <si>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</si>
  <si>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</si>
  <si>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</si>
  <si>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</si>
  <si>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</si>
  <si>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</si>
  <si>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</si>
  <si>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</si>
  <si>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</si>
  <si>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</si>
  <si>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</si>
  <si>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</si>
  <si>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</si>
  <si>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</si>
  <si>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</si>
  <si>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</si>
  <si>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</si>
  <si>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</si>
  <si>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</si>
  <si>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</si>
  <si>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</si>
  <si>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</si>
  <si>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</si>
  <si>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</si>
  <si>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</si>
  <si>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</si>
  <si>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</si>
  <si>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</si>
  <si>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</si>
  <si>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</si>
  <si>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</si>
  <si>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</si>
  <si>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</si>
  <si>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</si>
  <si>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</si>
  <si>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</si>
  <si>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</si>
  <si>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</si>
  <si>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</si>
  <si>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</si>
  <si>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</si>
  <si>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</si>
  <si>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</si>
  <si>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</si>
  <si>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viajeros alojados</t>
  </si>
  <si>
    <t>Evolución de viajeros alojados en los hoteles de 4 estrellas de Tenerife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</si>
  <si>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</si>
  <si>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</si>
  <si>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</si>
  <si>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</si>
  <si>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</si>
  <si>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</si>
  <si>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</si>
  <si>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</si>
  <si>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</si>
  <si>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</si>
  <si>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</si>
  <si>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</si>
  <si>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</si>
  <si>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</si>
  <si>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</si>
  <si>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</si>
  <si>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</si>
  <si>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</si>
  <si>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</si>
  <si>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</si>
  <si>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</si>
  <si>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</si>
  <si>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</si>
  <si>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</si>
  <si>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</si>
  <si>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</si>
  <si>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</si>
  <si>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</si>
  <si>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</si>
  <si>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</si>
  <si>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</si>
  <si>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</si>
  <si>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</si>
  <si>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</si>
  <si>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</si>
  <si>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</si>
  <si>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</si>
  <si>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</si>
  <si>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</si>
  <si>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</si>
  <si>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</si>
  <si>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</si>
  <si>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</si>
  <si>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</si>
  <si>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</si>
  <si>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</si>
  <si>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</si>
  <si>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</si>
  <si>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</si>
  <si>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</si>
  <si>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</si>
  <si>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</si>
  <si>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</si>
  <si>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</si>
  <si>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</si>
  <si>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</si>
  <si>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</si>
  <si>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</si>
  <si>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</si>
  <si>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</si>
  <si>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</si>
  <si>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</si>
  <si>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</si>
  <si>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diciembre 2025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</si>
  <si>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</si>
  <si>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</si>
  <si>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</si>
  <si>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</si>
  <si>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Evolución anual de viajeros alojados en Puerto de la Cruz según categoría del establecimiento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</si>
  <si>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</si>
  <si>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</si>
  <si>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</si>
  <si>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</si>
  <si>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</si>
  <si>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Viajeros españoles entrados en los hoteles y apartamentos de Puerto de la Cruz según lugar de residencia - acumulado</t>
  </si>
  <si>
    <t>Viajeros españoles entrados en los hoteles y apartamentos de Puerto de la Cruz por tipología y categoría de alojamiento - acumulado</t>
  </si>
  <si>
    <t>Viajeros peninsulares entrados en los hoteles y apartamentos de Puerto de la Cruz por tipología y categoría de alojamiento - acumulado</t>
  </si>
  <si>
    <t>Viajeros canarios entrados en los hoteles y apartamentos de Puerto de la Cruz por tipología y categoría de alojamiento - acumulado</t>
  </si>
  <si>
    <t>Resumen de indicadores turísticos de Tenerife-Puerto de la Cruz</t>
  </si>
  <si>
    <t>diciembre 2021</t>
  </si>
  <si>
    <t>diciembre 2022</t>
  </si>
  <si>
    <t>diciembre 2023</t>
  </si>
  <si>
    <t>diciembre 2024</t>
  </si>
  <si>
    <t>diciembre 2025</t>
  </si>
  <si>
    <t>acumulado a diciembre 2021</t>
  </si>
  <si>
    <t>acumulado a diciembre 2022</t>
  </si>
  <si>
    <t>acumulado a diciembre 2023</t>
  </si>
  <si>
    <t>acumulado a diciembre 2024</t>
  </si>
  <si>
    <t>acumulado a diciembre 2025</t>
  </si>
  <si>
    <t>Viajeros  entrados en los establecimientos alojativos de Puerto de la Cruz 
(hotel + apartamento)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</si>
  <si>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</si>
  <si>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</si>
  <si>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</si>
  <si>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</si>
  <si>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</si>
  <si>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</si>
  <si>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</si>
  <si>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</si>
  <si>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</si>
  <si>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</si>
  <si>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</si>
  <si>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23/22</t>
  </si>
  <si>
    <t>var 24/23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</si>
  <si>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</si>
  <si>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</si>
  <si>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</si>
  <si>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</si>
  <si>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</si>
  <si>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</si>
  <si>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</si>
  <si>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</si>
  <si>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Evolución de viajeros entrados en los apartamentos de Puerto de la Cruz</t>
  </si>
  <si>
    <t>acumulado a diciembre 2020</t>
  </si>
  <si>
    <t>diciembre 2020</t>
  </si>
  <si>
    <t>Viajeros entrados en los establecimientos alojativos de Puerto de la Cruz según lugar de residencia (hotel + apartamento)</t>
  </si>
  <si>
    <t>acumulado diciembre 2020</t>
  </si>
  <si>
    <t>acumulado diciembre 2021</t>
  </si>
  <si>
    <t>acumulado diciembre 2022</t>
  </si>
  <si>
    <t>acumulado diciembre 2023</t>
  </si>
  <si>
    <t>acumulado diciembre 2024</t>
  </si>
  <si>
    <t>acumulado diciembre 2025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</si>
  <si>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</si>
  <si>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</si>
  <si>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Viajeros alojados en los establecimientos alojativos de Puerto de la Cruz según lugar de residencia (hotel + apartamento)</t>
  </si>
  <si>
    <t>acumulado diciembre 2019</t>
  </si>
  <si>
    <t>Evolución de viajeros alojados en los establecimientos alojativos de Puerto de la Cruz 
(hotel + apartamento)</t>
  </si>
  <si>
    <t>Evolución de viajeros alojados en los hoteles de Puerto de la Cruz</t>
  </si>
  <si>
    <t>Evolución de viajeros alojados en los hoteles de 4, 5 estrellas de Puerto de la Cruz</t>
  </si>
  <si>
    <t>Evolución de viajeros alojados en los apartamentos de Puerto de la Cruz</t>
  </si>
  <si>
    <t>Pernoctaciones realizadas por los turistas en los establecimientos alojativos de Puerto de la Cruz (hotel + apartamento)</t>
  </si>
  <si>
    <t>Pernoctaciones realizadas por los turistas españoles en los establecimientos alojativos de Puerto de la Cruz (hotel + apartamento)</t>
  </si>
  <si>
    <t>var 25/24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</si>
  <si>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</si>
  <si>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</si>
  <si>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</si>
  <si>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</si>
  <si>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</si>
  <si>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</si>
  <si>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</si>
  <si>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</si>
  <si>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</si>
  <si>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</si>
  <si>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Pernoctaciones realizadas por los turistas en los hoteles de Puerto de la Cruz</t>
  </si>
  <si>
    <t>Pernoctaciones realizadas por los turistas en los hoteles de 4 y 5 estrellas de Puerto de la Cruz</t>
  </si>
  <si>
    <t>Pernoctaciones realizadas por los turistas en los hoteles de 1, 2, 3 estrellas de Puerto de la Cruz</t>
  </si>
  <si>
    <t>Pernoctaciones realizadas por los turistas en los apartamentos de Puerto de la Cruz</t>
  </si>
  <si>
    <t>-</t>
  </si>
  <si>
    <t>Estancia Media en los establecimientos alojativos de Puerto de la Cruz
(hotel + apartamento)</t>
  </si>
  <si>
    <t>Estancia media de los viajeros españoles entrados en los establecimientos alojativos de Puerto de la Cruz (hotel + apartamento)</t>
  </si>
  <si>
    <t>Estancia media de los viajeros peninsulares entrados en los establecimientos alojativos de Puerto de la Cruz (hotel + apartamento)</t>
  </si>
  <si>
    <t>Estancia media de los viajeros canarios entrados en los establecimientos alojativos de Puerto de la Cruz (hotel + apartamento)</t>
  </si>
  <si>
    <t>Estancia media de los viajeros extranjeros entrados en los establecimientos alojativos de Puerto de la Cruz (hotel + apartamento)</t>
  </si>
  <si>
    <t>Estancia media de los viajeros británicos entrados en los establecimientos alojativos de Puerto de la Cruz (hotel + apartamento)</t>
  </si>
  <si>
    <t>Estancia media de los viajeros alemanes entrados en los establecimientos alojativos de Puerto de la Cruz (hotel + apartamento)</t>
  </si>
  <si>
    <t>Estancia media de los viajeros franceses entrados en los establecimientos alojativos de Puerto de la Cruz (hotel + apartamento)</t>
  </si>
  <si>
    <t>Estancia media de los viajeros belgas entrados en los establecimientos alojativos de Puerto de la Cruz (hotel + apartamento)</t>
  </si>
  <si>
    <t>Estancia media de los viajeros holandeses entrados en los establecimientos alojativos de Puerto de la Cruz (hotel + apartamento)</t>
  </si>
  <si>
    <t>Estancia media de los viajeros daneses entrados en los establecimientos alojativos de Puerto de la Cruz (hotel + apartamento)</t>
  </si>
  <si>
    <t>Estancia media de los viajeros suecos entrados en los establecimientos alojativos de Puerto de la Cruz 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</si>
  <si>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</si>
  <si>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</si>
  <si>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</si>
  <si>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</si>
  <si>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por plaza en los establecimientos alojativos de Puerto de la Cruz
(hotel + apartamento)</t>
  </si>
  <si>
    <t>Tasa de ocupación por plaza en los hoteles de Puerto de la Cruz</t>
  </si>
  <si>
    <t>Tasa de ocupación por plaza en los hoteles de 4, 5 Estrellas de Puerto de la Cruz</t>
  </si>
  <si>
    <t>Tasa de ocupación por plaza en los hoteles de 1, 2, 3 Estrellas de Puerto de la Cruz</t>
  </si>
  <si>
    <t>Tasa de ocupación por plaza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</si>
  <si>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</si>
  <si>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</si>
  <si>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españoles entrados en los hoteles y apartamentos de Puerto de la Cruz por tipología y categoría de alojamiento</t>
  </si>
  <si>
    <t>Viajeros peninsulares entrados en los hoteles y apartamentos de Puerto de la Cruz por tipología y categoría de alojamiento</t>
  </si>
  <si>
    <t>Viajeros canarios entrados en los hoteles y apartamentos de Puerto de la Cruz por tipología y categoría de alojamiento</t>
  </si>
  <si>
    <t>Evolución de viajeros españoles entrados en los establecimientos alojativos de Puerto de la Cruz
(hotel + apartamento)</t>
  </si>
  <si>
    <t>Evolución de viajeros peninsulares entrados en los establecimientos alojativos de Puerto de la Cruz
(hotel + apartamento)</t>
  </si>
  <si>
    <t>Evolución de viajeros canarios entrados en los establecimientos alojativos de Puerto de la Cruz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</si>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</sst>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4" fontId="7" fillId="4" borderId="0" xfId="0" applyNumberFormat="1" applyFont="1" applyFill="1"/>
    <xf numFmtId="4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B0586071-CACF-4D66-B5AD-E3FF9E9D3045}"/>
    <cellStyle name="Normal 2 6" xfId="3" xr:uid="{8D5B50B3-A8AE-4E45-A62B-41F6E51F78E8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1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2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3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6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7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8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9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0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2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6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9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3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5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06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0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3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4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75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5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39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141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14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A9-41E5-973A-202078CDF37F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76772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800263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9-41E5-973A-202078CDF37F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A9-41E5-973A-202078CDF3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66083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A9-41E5-973A-202078CDF37F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A9-41E5-973A-202078CDF3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A9-41E5-973A-202078CDF3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2">
                  <c:v>79107</c:v>
                </c:pt>
                <c:pt idx="3">
                  <c:v>76454</c:v>
                </c:pt>
                <c:pt idx="4">
                  <c:v>77025</c:v>
                </c:pt>
                <c:pt idx="5">
                  <c:v>77257</c:v>
                </c:pt>
                <c:pt idx="6">
                  <c:v>93840</c:v>
                </c:pt>
                <c:pt idx="7">
                  <c:v>94925</c:v>
                </c:pt>
                <c:pt idx="8">
                  <c:v>79102</c:v>
                </c:pt>
                <c:pt idx="9">
                  <c:v>83480</c:v>
                </c:pt>
                <c:pt idx="10">
                  <c:v>72077</c:v>
                </c:pt>
                <c:pt idx="11">
                  <c:v>70034</c:v>
                </c:pt>
                <c:pt idx="12">
                  <c:v>937396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A9-41E5-973A-202078CDF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A9-41E5-973A-202078CDF37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A9-41E5-973A-202078CDF3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A9-41E5-973A-202078CDF3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A9-41E5-973A-202078CDF3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A9-41E5-973A-202078CDF3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A9-41E5-973A-202078CDF3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A9-41E5-973A-202078CDF3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A9-41E5-973A-202078CDF3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A9-41E5-973A-202078CDF3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A9-41E5-973A-202078CDF3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A9-41E5-973A-202078CDF3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A9-41E5-973A-202078CDF3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A9-41E5-973A-202078CDF3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A9-41E5-973A-202078CDF3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A9-41E5-973A-202078CDF37F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-1.0184162341298042E-2</c:v>
                </c:pt>
                <c:pt idx="1">
                  <c:v>2.7157576754549995E-2</c:v>
                </c:pt>
                <c:pt idx="2">
                  <c:v>3.7088020136867739E-2</c:v>
                </c:pt>
                <c:pt idx="3">
                  <c:v>0.14890675482756022</c:v>
                </c:pt>
                <c:pt idx="4">
                  <c:v>-5.1904236683320004E-4</c:v>
                </c:pt>
                <c:pt idx="5">
                  <c:v>-7.3579317208878448E-2</c:v>
                </c:pt>
                <c:pt idx="6">
                  <c:v>4.2110874200426363E-2</c:v>
                </c:pt>
                <c:pt idx="7">
                  <c:v>6.6165734438529133E-2</c:v>
                </c:pt>
                <c:pt idx="8">
                  <c:v>1.9565889874200826E-2</c:v>
                </c:pt>
                <c:pt idx="9">
                  <c:v>1.9877096746606648E-2</c:v>
                </c:pt>
                <c:pt idx="10">
                  <c:v>-1.6483591458006375E-2</c:v>
                </c:pt>
                <c:pt idx="11">
                  <c:v>3.1109671530159977E-2</c:v>
                </c:pt>
                <c:pt idx="12">
                  <c:v>2.3405003286176784E-2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A9-41E5-973A-202078CDF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60-475C-BE66-24FE6EFE723A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878</c:v>
                </c:pt>
                <c:pt idx="1">
                  <c:v>744</c:v>
                </c:pt>
                <c:pt idx="2">
                  <c:v>855</c:v>
                </c:pt>
                <c:pt idx="3">
                  <c:v>706</c:v>
                </c:pt>
                <c:pt idx="4">
                  <c:v>669</c:v>
                </c:pt>
                <c:pt idx="5">
                  <c:v>895</c:v>
                </c:pt>
                <c:pt idx="6">
                  <c:v>1238</c:v>
                </c:pt>
                <c:pt idx="7">
                  <c:v>1726</c:v>
                </c:pt>
                <c:pt idx="8">
                  <c:v>1287</c:v>
                </c:pt>
                <c:pt idx="9">
                  <c:v>1412</c:v>
                </c:pt>
                <c:pt idx="10">
                  <c:v>1290</c:v>
                </c:pt>
                <c:pt idx="11">
                  <c:v>1375</c:v>
                </c:pt>
                <c:pt idx="12">
                  <c:v>13075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60-475C-BE66-24FE6EFE723A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60-475C-BE66-24FE6EFE72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1357</c:v>
                </c:pt>
                <c:pt idx="1">
                  <c:v>1177</c:v>
                </c:pt>
                <c:pt idx="2">
                  <c:v>1050</c:v>
                </c:pt>
                <c:pt idx="3">
                  <c:v>1179</c:v>
                </c:pt>
                <c:pt idx="4">
                  <c:v>1100</c:v>
                </c:pt>
                <c:pt idx="5">
                  <c:v>1467</c:v>
                </c:pt>
                <c:pt idx="6">
                  <c:v>2460</c:v>
                </c:pt>
                <c:pt idx="7">
                  <c:v>2080</c:v>
                </c:pt>
                <c:pt idx="8">
                  <c:v>1667</c:v>
                </c:pt>
                <c:pt idx="9">
                  <c:v>2087</c:v>
                </c:pt>
                <c:pt idx="10">
                  <c:v>1222</c:v>
                </c:pt>
                <c:pt idx="11">
                  <c:v>1725</c:v>
                </c:pt>
                <c:pt idx="12">
                  <c:v>18571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60-475C-BE66-24FE6EFE723A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60-475C-BE66-24FE6EFE72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60-475C-BE66-24FE6EFE72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1405</c:v>
                </c:pt>
                <c:pt idx="1">
                  <c:v>1676</c:v>
                </c:pt>
                <c:pt idx="2">
                  <c:v>1283</c:v>
                </c:pt>
                <c:pt idx="3">
                  <c:v>1026</c:v>
                </c:pt>
                <c:pt idx="4">
                  <c:v>874</c:v>
                </c:pt>
                <c:pt idx="5">
                  <c:v>879</c:v>
                </c:pt>
                <c:pt idx="6">
                  <c:v>1643</c:v>
                </c:pt>
                <c:pt idx="7">
                  <c:v>1711</c:v>
                </c:pt>
                <c:pt idx="8">
                  <c:v>1262</c:v>
                </c:pt>
                <c:pt idx="9">
                  <c:v>1713</c:v>
                </c:pt>
                <c:pt idx="10">
                  <c:v>1279</c:v>
                </c:pt>
                <c:pt idx="11">
                  <c:v>1238</c:v>
                </c:pt>
                <c:pt idx="12">
                  <c:v>15989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60-475C-BE66-24FE6EFE7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60-475C-BE66-24FE6EFE723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</c:v>
                      </c:pt>
                      <c:pt idx="1">
                        <c:v>665</c:v>
                      </c:pt>
                      <c:pt idx="2">
                        <c:v>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200</c:v>
                      </c:pt>
                      <c:pt idx="8">
                        <c:v>57</c:v>
                      </c:pt>
                      <c:pt idx="9">
                        <c:v>48</c:v>
                      </c:pt>
                      <c:pt idx="10">
                        <c:v>55</c:v>
                      </c:pt>
                      <c:pt idx="11">
                        <c:v>69</c:v>
                      </c:pt>
                      <c:pt idx="12">
                        <c:v>2074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60-475C-BE66-24FE6EFE72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60-475C-BE66-24FE6EFE72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60-475C-BE66-24FE6EFE72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60-475C-BE66-24FE6EFE72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60-475C-BE66-24FE6EFE72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60-475C-BE66-24FE6EFE72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60-475C-BE66-24FE6EFE72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60-475C-BE66-24FE6EFE72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60-475C-BE66-24FE6EFE72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60-475C-BE66-24FE6EFE72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60-475C-BE66-24FE6EFE72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60-475C-BE66-24FE6EFE72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60-475C-BE66-24FE6EFE72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60-475C-BE66-24FE6EFE723A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3.537214443625647E-2</c:v>
                </c:pt>
                <c:pt idx="1">
                  <c:v>0.42395921835174177</c:v>
                </c:pt>
                <c:pt idx="2">
                  <c:v>0.22190476190476183</c:v>
                </c:pt>
                <c:pt idx="3">
                  <c:v>-0.12977099236641221</c:v>
                </c:pt>
                <c:pt idx="4">
                  <c:v>-0.20545454545454545</c:v>
                </c:pt>
                <c:pt idx="5">
                  <c:v>-0.40081799591002043</c:v>
                </c:pt>
                <c:pt idx="6">
                  <c:v>-0.33211382113821142</c:v>
                </c:pt>
                <c:pt idx="7">
                  <c:v>-0.17740384615384619</c:v>
                </c:pt>
                <c:pt idx="8">
                  <c:v>-0.2429514097180564</c:v>
                </c:pt>
                <c:pt idx="9">
                  <c:v>-0.1792045999041687</c:v>
                </c:pt>
                <c:pt idx="10">
                  <c:v>4.664484451718498E-2</c:v>
                </c:pt>
                <c:pt idx="11">
                  <c:v>-0.28231884057971013</c:v>
                </c:pt>
                <c:pt idx="12">
                  <c:v>-0.13903397770717785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60-475C-BE66-24FE6EFE7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99-4FBC-A1C9-A928D825D357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877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99-4FBC-A1C9-A928D825D357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99-4FBC-A1C9-A928D825D3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577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99-4FBC-A1C9-A928D825D357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99-4FBC-A1C9-A928D825D3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99-4FBC-A1C9-A928D825D3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2">
                  <c:v>736</c:v>
                </c:pt>
                <c:pt idx="3">
                  <c:v>497</c:v>
                </c:pt>
                <c:pt idx="4">
                  <c:v>504</c:v>
                </c:pt>
                <c:pt idx="5">
                  <c:v>603</c:v>
                </c:pt>
                <c:pt idx="6">
                  <c:v>970</c:v>
                </c:pt>
                <c:pt idx="7">
                  <c:v>965</c:v>
                </c:pt>
                <c:pt idx="8">
                  <c:v>903</c:v>
                </c:pt>
                <c:pt idx="9">
                  <c:v>1052</c:v>
                </c:pt>
                <c:pt idx="10">
                  <c:v>877</c:v>
                </c:pt>
                <c:pt idx="11">
                  <c:v>937</c:v>
                </c:pt>
                <c:pt idx="12">
                  <c:v>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99-4FBC-A1C9-A928D825D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99-4FBC-A1C9-A928D825D3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99-4FBC-A1C9-A928D825D3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99-4FBC-A1C9-A928D825D3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99-4FBC-A1C9-A928D825D3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99-4FBC-A1C9-A928D825D3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99-4FBC-A1C9-A928D825D3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99-4FBC-A1C9-A928D825D3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99-4FBC-A1C9-A928D825D3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99-4FBC-A1C9-A928D825D3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99-4FBC-A1C9-A928D825D3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99-4FBC-A1C9-A928D825D3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99-4FBC-A1C9-A928D825D3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99-4FBC-A1C9-A928D825D3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99-4FBC-A1C9-A928D825D3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99-4FBC-A1C9-A928D825D357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0.37261698440207969</c:v>
                </c:pt>
                <c:pt idx="1">
                  <c:v>0.10566615620214392</c:v>
                </c:pt>
                <c:pt idx="2">
                  <c:v>0.17948717948717952</c:v>
                </c:pt>
                <c:pt idx="3">
                  <c:v>-1.5841584158415856E-2</c:v>
                </c:pt>
                <c:pt idx="4">
                  <c:v>-0.16831683168316836</c:v>
                </c:pt>
                <c:pt idx="5">
                  <c:v>-0.14102564102564108</c:v>
                </c:pt>
                <c:pt idx="6">
                  <c:v>-0.20098846787479407</c:v>
                </c:pt>
                <c:pt idx="7">
                  <c:v>0.21231155778894473</c:v>
                </c:pt>
                <c:pt idx="8">
                  <c:v>0.10121951219512204</c:v>
                </c:pt>
                <c:pt idx="9">
                  <c:v>0.20919540229885047</c:v>
                </c:pt>
                <c:pt idx="10">
                  <c:v>0.21132596685082872</c:v>
                </c:pt>
                <c:pt idx="11">
                  <c:v>0.1289156626506025</c:v>
                </c:pt>
                <c:pt idx="12">
                  <c:v>7.1404551059298216E-2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99-4FBC-A1C9-A928D825D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B4-4B01-92E1-A3AAE42D135B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1686</c:v>
                </c:pt>
                <c:pt idx="1">
                  <c:v>1463</c:v>
                </c:pt>
                <c:pt idx="2">
                  <c:v>1196</c:v>
                </c:pt>
                <c:pt idx="3">
                  <c:v>518</c:v>
                </c:pt>
                <c:pt idx="4">
                  <c:v>201</c:v>
                </c:pt>
                <c:pt idx="5">
                  <c:v>160</c:v>
                </c:pt>
                <c:pt idx="6">
                  <c:v>138</c:v>
                </c:pt>
                <c:pt idx="7">
                  <c:v>157</c:v>
                </c:pt>
                <c:pt idx="8">
                  <c:v>125</c:v>
                </c:pt>
                <c:pt idx="9">
                  <c:v>669</c:v>
                </c:pt>
                <c:pt idx="10">
                  <c:v>1197</c:v>
                </c:pt>
                <c:pt idx="11">
                  <c:v>1012</c:v>
                </c:pt>
                <c:pt idx="12">
                  <c:v>8522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4-4B01-92E1-A3AAE42D135B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B4-4B01-92E1-A3AAE42D13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1361</c:v>
                </c:pt>
                <c:pt idx="1">
                  <c:v>1259</c:v>
                </c:pt>
                <c:pt idx="2">
                  <c:v>1166</c:v>
                </c:pt>
                <c:pt idx="3">
                  <c:v>300</c:v>
                </c:pt>
                <c:pt idx="4">
                  <c:v>111</c:v>
                </c:pt>
                <c:pt idx="5">
                  <c:v>128</c:v>
                </c:pt>
                <c:pt idx="6">
                  <c:v>219</c:v>
                </c:pt>
                <c:pt idx="7">
                  <c:v>156</c:v>
                </c:pt>
                <c:pt idx="8">
                  <c:v>164</c:v>
                </c:pt>
                <c:pt idx="9">
                  <c:v>649</c:v>
                </c:pt>
                <c:pt idx="10">
                  <c:v>1072</c:v>
                </c:pt>
                <c:pt idx="11">
                  <c:v>805</c:v>
                </c:pt>
                <c:pt idx="12">
                  <c:v>7390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B4-4B01-92E1-A3AAE42D135B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B4-4B01-92E1-A3AAE42D13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B4-4B01-92E1-A3AAE42D13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1213</c:v>
                </c:pt>
                <c:pt idx="1">
                  <c:v>1203</c:v>
                </c:pt>
                <c:pt idx="2">
                  <c:v>1384</c:v>
                </c:pt>
                <c:pt idx="3">
                  <c:v>441</c:v>
                </c:pt>
                <c:pt idx="4">
                  <c:v>127</c:v>
                </c:pt>
                <c:pt idx="5">
                  <c:v>131</c:v>
                </c:pt>
                <c:pt idx="6">
                  <c:v>365</c:v>
                </c:pt>
                <c:pt idx="7">
                  <c:v>240</c:v>
                </c:pt>
                <c:pt idx="8">
                  <c:v>260</c:v>
                </c:pt>
                <c:pt idx="9">
                  <c:v>602</c:v>
                </c:pt>
                <c:pt idx="10">
                  <c:v>1168</c:v>
                </c:pt>
                <c:pt idx="11">
                  <c:v>847</c:v>
                </c:pt>
                <c:pt idx="12">
                  <c:v>7981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B4-4B01-92E1-A3AAE42D1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DB4-4B01-92E1-A3AAE42D13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1251</c:v>
                      </c:pt>
                      <c:pt idx="1">
                        <c:v>1180</c:v>
                      </c:pt>
                      <c:pt idx="2">
                        <c:v>571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</c:v>
                      </c:pt>
                      <c:pt idx="8">
                        <c:v>20</c:v>
                      </c:pt>
                      <c:pt idx="9">
                        <c:v>5</c:v>
                      </c:pt>
                      <c:pt idx="10">
                        <c:v>3</c:v>
                      </c:pt>
                      <c:pt idx="11">
                        <c:v>12</c:v>
                      </c:pt>
                      <c:pt idx="12">
                        <c:v>3046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DB4-4B01-92E1-A3AAE42D13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B4-4B01-92E1-A3AAE42D13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B4-4B01-92E1-A3AAE42D13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B4-4B01-92E1-A3AAE42D13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B4-4B01-92E1-A3AAE42D13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B4-4B01-92E1-A3AAE42D13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B4-4B01-92E1-A3AAE42D13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B4-4B01-92E1-A3AAE42D13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B4-4B01-92E1-A3AAE42D13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B4-4B01-92E1-A3AAE42D13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B4-4B01-92E1-A3AAE42D13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B4-4B01-92E1-A3AAE42D13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B4-4B01-92E1-A3AAE42D13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B4-4B01-92E1-A3AAE42D135B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-0.1087435709037472</c:v>
                </c:pt>
                <c:pt idx="1">
                  <c:v>-4.4479745830023787E-2</c:v>
                </c:pt>
                <c:pt idx="2">
                  <c:v>0.18696397941680964</c:v>
                </c:pt>
                <c:pt idx="3">
                  <c:v>0.47</c:v>
                </c:pt>
                <c:pt idx="4">
                  <c:v>0.14414414414414423</c:v>
                </c:pt>
                <c:pt idx="5">
                  <c:v>2.34375E-2</c:v>
                </c:pt>
                <c:pt idx="6">
                  <c:v>0.66666666666666674</c:v>
                </c:pt>
                <c:pt idx="7">
                  <c:v>0.53846153846153855</c:v>
                </c:pt>
                <c:pt idx="8">
                  <c:v>0.58536585365853666</c:v>
                </c:pt>
                <c:pt idx="9">
                  <c:v>-7.2419106317411441E-2</c:v>
                </c:pt>
                <c:pt idx="10">
                  <c:v>8.9552238805970186E-2</c:v>
                </c:pt>
                <c:pt idx="11">
                  <c:v>5.2173913043478182E-2</c:v>
                </c:pt>
                <c:pt idx="12">
                  <c:v>7.9972936400541261E-2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B4-4B01-92E1-A3AAE42D1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39-423E-B2AE-BF51FABD36E5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1727</c:v>
                </c:pt>
                <c:pt idx="1">
                  <c:v>1268</c:v>
                </c:pt>
                <c:pt idx="2">
                  <c:v>1579</c:v>
                </c:pt>
                <c:pt idx="3">
                  <c:v>823</c:v>
                </c:pt>
                <c:pt idx="4">
                  <c:v>114</c:v>
                </c:pt>
                <c:pt idx="5">
                  <c:v>147</c:v>
                </c:pt>
                <c:pt idx="6">
                  <c:v>127</c:v>
                </c:pt>
                <c:pt idx="7">
                  <c:v>94</c:v>
                </c:pt>
                <c:pt idx="8">
                  <c:v>101</c:v>
                </c:pt>
                <c:pt idx="9">
                  <c:v>842</c:v>
                </c:pt>
                <c:pt idx="10">
                  <c:v>1400</c:v>
                </c:pt>
                <c:pt idx="11">
                  <c:v>1749</c:v>
                </c:pt>
                <c:pt idx="12">
                  <c:v>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39-423E-B2AE-BF51FABD36E5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39-423E-B2AE-BF51FABD36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1791</c:v>
                </c:pt>
                <c:pt idx="1">
                  <c:v>1627</c:v>
                </c:pt>
                <c:pt idx="2">
                  <c:v>1711</c:v>
                </c:pt>
                <c:pt idx="3">
                  <c:v>657</c:v>
                </c:pt>
                <c:pt idx="4">
                  <c:v>74</c:v>
                </c:pt>
                <c:pt idx="5">
                  <c:v>119</c:v>
                </c:pt>
                <c:pt idx="6">
                  <c:v>69</c:v>
                </c:pt>
                <c:pt idx="7">
                  <c:v>62</c:v>
                </c:pt>
                <c:pt idx="8">
                  <c:v>169</c:v>
                </c:pt>
                <c:pt idx="9">
                  <c:v>637</c:v>
                </c:pt>
                <c:pt idx="10">
                  <c:v>1183</c:v>
                </c:pt>
                <c:pt idx="11">
                  <c:v>1482</c:v>
                </c:pt>
                <c:pt idx="12">
                  <c:v>9581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39-423E-B2AE-BF51FABD36E5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39-423E-B2AE-BF51FABD36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39-423E-B2AE-BF51FABD36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1414</c:v>
                </c:pt>
                <c:pt idx="1">
                  <c:v>899</c:v>
                </c:pt>
                <c:pt idx="2">
                  <c:v>1235</c:v>
                </c:pt>
                <c:pt idx="3">
                  <c:v>354</c:v>
                </c:pt>
                <c:pt idx="4">
                  <c:v>38</c:v>
                </c:pt>
                <c:pt idx="5">
                  <c:v>63</c:v>
                </c:pt>
                <c:pt idx="6">
                  <c:v>62</c:v>
                </c:pt>
                <c:pt idx="7">
                  <c:v>91</c:v>
                </c:pt>
                <c:pt idx="8">
                  <c:v>77</c:v>
                </c:pt>
                <c:pt idx="9">
                  <c:v>542</c:v>
                </c:pt>
                <c:pt idx="10">
                  <c:v>1536</c:v>
                </c:pt>
                <c:pt idx="11">
                  <c:v>1268</c:v>
                </c:pt>
                <c:pt idx="12">
                  <c:v>7579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39-423E-B2AE-BF51FABD3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39-423E-B2AE-BF51FABD36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2201</c:v>
                      </c:pt>
                      <c:pt idx="1">
                        <c:v>1727</c:v>
                      </c:pt>
                      <c:pt idx="2">
                        <c:v>708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24</c:v>
                      </c:pt>
                      <c:pt idx="9">
                        <c:v>46</c:v>
                      </c:pt>
                      <c:pt idx="10">
                        <c:v>47</c:v>
                      </c:pt>
                      <c:pt idx="11">
                        <c:v>54</c:v>
                      </c:pt>
                      <c:pt idx="12">
                        <c:v>4839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39-423E-B2AE-BF51FABD36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39-423E-B2AE-BF51FABD36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39-423E-B2AE-BF51FABD36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39-423E-B2AE-BF51FABD36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39-423E-B2AE-BF51FABD36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39-423E-B2AE-BF51FABD36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39-423E-B2AE-BF51FABD36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39-423E-B2AE-BF51FABD36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39-423E-B2AE-BF51FABD36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39-423E-B2AE-BF51FABD36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39-423E-B2AE-BF51FABD36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39-423E-B2AE-BF51FABD36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39-423E-B2AE-BF51FABD36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39-423E-B2AE-BF51FABD36E5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-0.21049692908989392</c:v>
                </c:pt>
                <c:pt idx="1">
                  <c:v>-0.44744929317762749</c:v>
                </c:pt>
                <c:pt idx="2">
                  <c:v>-0.27819988310929278</c:v>
                </c:pt>
                <c:pt idx="3">
                  <c:v>-0.46118721461187218</c:v>
                </c:pt>
                <c:pt idx="4">
                  <c:v>-0.48648648648648651</c:v>
                </c:pt>
                <c:pt idx="5">
                  <c:v>-0.47058823529411764</c:v>
                </c:pt>
                <c:pt idx="6">
                  <c:v>-0.10144927536231885</c:v>
                </c:pt>
                <c:pt idx="7">
                  <c:v>0.467741935483871</c:v>
                </c:pt>
                <c:pt idx="8">
                  <c:v>-0.54437869822485208</c:v>
                </c:pt>
                <c:pt idx="9">
                  <c:v>-0.14913657770800626</c:v>
                </c:pt>
                <c:pt idx="10">
                  <c:v>0.2983939137785292</c:v>
                </c:pt>
                <c:pt idx="11">
                  <c:v>-0.1443994601889339</c:v>
                </c:pt>
                <c:pt idx="12">
                  <c:v>-0.20895522388059706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39-423E-B2AE-BF51FABD3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05-42FA-A3CA-8804CCF1DED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76772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800263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05-42FA-A3CA-8804CCF1DED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05-42FA-A3CA-8804CCF1DED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66083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05-42FA-A3CA-8804CCF1DED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05-42FA-A3CA-8804CCF1DE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05-42FA-A3CA-8804CCF1DED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2">
                  <c:v>79107</c:v>
                </c:pt>
                <c:pt idx="3">
                  <c:v>76454</c:v>
                </c:pt>
                <c:pt idx="4">
                  <c:v>77025</c:v>
                </c:pt>
                <c:pt idx="5">
                  <c:v>77257</c:v>
                </c:pt>
                <c:pt idx="6">
                  <c:v>93840</c:v>
                </c:pt>
                <c:pt idx="7">
                  <c:v>94925</c:v>
                </c:pt>
                <c:pt idx="8">
                  <c:v>79102</c:v>
                </c:pt>
                <c:pt idx="9">
                  <c:v>83480</c:v>
                </c:pt>
                <c:pt idx="10">
                  <c:v>72077</c:v>
                </c:pt>
                <c:pt idx="11">
                  <c:v>70034</c:v>
                </c:pt>
                <c:pt idx="12">
                  <c:v>937396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05-42FA-A3CA-8804CCF1D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405-42FA-A3CA-8804CCF1DE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405-42FA-A3CA-8804CCF1DE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05-42FA-A3CA-8804CCF1DE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05-42FA-A3CA-8804CCF1DE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05-42FA-A3CA-8804CCF1DE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05-42FA-A3CA-8804CCF1DE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05-42FA-A3CA-8804CCF1DE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05-42FA-A3CA-8804CCF1DE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05-42FA-A3CA-8804CCF1DE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05-42FA-A3CA-8804CCF1DE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05-42FA-A3CA-8804CCF1DE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05-42FA-A3CA-8804CCF1DE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05-42FA-A3CA-8804CCF1DE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05-42FA-A3CA-8804CCF1DE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05-42FA-A3CA-8804CCF1DED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-1.0184162341298042E-2</c:v>
                </c:pt>
                <c:pt idx="1">
                  <c:v>2.7157576754549995E-2</c:v>
                </c:pt>
                <c:pt idx="2">
                  <c:v>3.7088020136867739E-2</c:v>
                </c:pt>
                <c:pt idx="3">
                  <c:v>0.14890675482756022</c:v>
                </c:pt>
                <c:pt idx="4">
                  <c:v>-5.1904236683320004E-4</c:v>
                </c:pt>
                <c:pt idx="5">
                  <c:v>-7.3579317208878448E-2</c:v>
                </c:pt>
                <c:pt idx="6">
                  <c:v>4.2110874200426363E-2</c:v>
                </c:pt>
                <c:pt idx="7">
                  <c:v>6.6165734438529133E-2</c:v>
                </c:pt>
                <c:pt idx="8">
                  <c:v>1.9565889874200826E-2</c:v>
                </c:pt>
                <c:pt idx="9">
                  <c:v>1.9877096746606648E-2</c:v>
                </c:pt>
                <c:pt idx="10">
                  <c:v>-1.6483591458006375E-2</c:v>
                </c:pt>
                <c:pt idx="11">
                  <c:v>3.1109671530159977E-2</c:v>
                </c:pt>
                <c:pt idx="12">
                  <c:v>2.3405003286176784E-2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05-42FA-A3CA-8804CCF1D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00-48E7-BCE1-CA8756FC4787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49540</c:v>
                </c:pt>
                <c:pt idx="1">
                  <c:v>48085</c:v>
                </c:pt>
                <c:pt idx="2">
                  <c:v>53645</c:v>
                </c:pt>
                <c:pt idx="3">
                  <c:v>51684</c:v>
                </c:pt>
                <c:pt idx="4">
                  <c:v>46378</c:v>
                </c:pt>
                <c:pt idx="5">
                  <c:v>57186</c:v>
                </c:pt>
                <c:pt idx="6">
                  <c:v>63711</c:v>
                </c:pt>
                <c:pt idx="7">
                  <c:v>61320</c:v>
                </c:pt>
                <c:pt idx="8">
                  <c:v>58014</c:v>
                </c:pt>
                <c:pt idx="9">
                  <c:v>58960</c:v>
                </c:pt>
                <c:pt idx="10">
                  <c:v>55542</c:v>
                </c:pt>
                <c:pt idx="11">
                  <c:v>50998</c:v>
                </c:pt>
                <c:pt idx="12">
                  <c:v>655063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00-48E7-BCE1-CA8756FC4787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00-48E7-BCE1-CA8756FC478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55891</c:v>
                </c:pt>
                <c:pt idx="1">
                  <c:v>56657</c:v>
                </c:pt>
                <c:pt idx="2">
                  <c:v>62724</c:v>
                </c:pt>
                <c:pt idx="3">
                  <c:v>51569</c:v>
                </c:pt>
                <c:pt idx="4">
                  <c:v>61791</c:v>
                </c:pt>
                <c:pt idx="5">
                  <c:v>66284</c:v>
                </c:pt>
                <c:pt idx="6">
                  <c:v>71595</c:v>
                </c:pt>
                <c:pt idx="7">
                  <c:v>71470</c:v>
                </c:pt>
                <c:pt idx="8">
                  <c:v>60705</c:v>
                </c:pt>
                <c:pt idx="9">
                  <c:v>66534</c:v>
                </c:pt>
                <c:pt idx="10">
                  <c:v>60936</c:v>
                </c:pt>
                <c:pt idx="11">
                  <c:v>56389</c:v>
                </c:pt>
                <c:pt idx="12">
                  <c:v>742545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00-48E7-BCE1-CA8756FC4787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00-48E7-BCE1-CA8756FC47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00-48E7-BCE1-CA8756FC478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54883</c:v>
                </c:pt>
                <c:pt idx="1">
                  <c:v>57448</c:v>
                </c:pt>
                <c:pt idx="2">
                  <c:v>63058</c:v>
                </c:pt>
                <c:pt idx="3">
                  <c:v>58240</c:v>
                </c:pt>
                <c:pt idx="4">
                  <c:v>59345</c:v>
                </c:pt>
                <c:pt idx="5">
                  <c:v>58629</c:v>
                </c:pt>
                <c:pt idx="6">
                  <c:v>73870</c:v>
                </c:pt>
                <c:pt idx="7">
                  <c:v>76089</c:v>
                </c:pt>
                <c:pt idx="8">
                  <c:v>62523</c:v>
                </c:pt>
                <c:pt idx="9">
                  <c:v>66177</c:v>
                </c:pt>
                <c:pt idx="10">
                  <c:v>59677</c:v>
                </c:pt>
                <c:pt idx="11">
                  <c:v>57188</c:v>
                </c:pt>
                <c:pt idx="12">
                  <c:v>747127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00-48E7-BCE1-CA8756FC4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F00-48E7-BCE1-CA8756FC47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49163</c:v>
                      </c:pt>
                      <c:pt idx="1">
                        <c:v>47980</c:v>
                      </c:pt>
                      <c:pt idx="2">
                        <c:v>19076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17316</c:v>
                      </c:pt>
                      <c:pt idx="8">
                        <c:v>13941</c:v>
                      </c:pt>
                      <c:pt idx="9">
                        <c:v>10972</c:v>
                      </c:pt>
                      <c:pt idx="10">
                        <c:v>4036</c:v>
                      </c:pt>
                      <c:pt idx="11">
                        <c:v>5448</c:v>
                      </c:pt>
                      <c:pt idx="12">
                        <c:v>177177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F00-48E7-BCE1-CA8756FC47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00-48E7-BCE1-CA8756FC47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00-48E7-BCE1-CA8756FC47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00-48E7-BCE1-CA8756FC47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00-48E7-BCE1-CA8756FC47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00-48E7-BCE1-CA8756FC47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00-48E7-BCE1-CA8756FC47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00-48E7-BCE1-CA8756FC47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00-48E7-BCE1-CA8756FC47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00-48E7-BCE1-CA8756FC47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00-48E7-BCE1-CA8756FC47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00-48E7-BCE1-CA8756FC47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00-48E7-BCE1-CA8756FC47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00-48E7-BCE1-CA8756FC4787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-1.8035104041795647E-2</c:v>
                </c:pt>
                <c:pt idx="1">
                  <c:v>1.3961205146760358E-2</c:v>
                </c:pt>
                <c:pt idx="2">
                  <c:v>5.3249155028378681E-3</c:v>
                </c:pt>
                <c:pt idx="3">
                  <c:v>0.12936066241346555</c:v>
                </c:pt>
                <c:pt idx="4">
                  <c:v>-3.9585052839410273E-2</c:v>
                </c:pt>
                <c:pt idx="5">
                  <c:v>-0.11548790054915214</c:v>
                </c:pt>
                <c:pt idx="6">
                  <c:v>3.1775962008520064E-2</c:v>
                </c:pt>
                <c:pt idx="7">
                  <c:v>6.4628515461032654E-2</c:v>
                </c:pt>
                <c:pt idx="8">
                  <c:v>2.9948109710896897E-2</c:v>
                </c:pt>
                <c:pt idx="9">
                  <c:v>-5.3656776986202859E-3</c:v>
                </c:pt>
                <c:pt idx="10">
                  <c:v>-2.0661021399501101E-2</c:v>
                </c:pt>
                <c:pt idx="11">
                  <c:v>1.4169430208019307E-2</c:v>
                </c:pt>
                <c:pt idx="12">
                  <c:v>6.1706697910564046E-3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00-48E7-BCE1-CA8756FC4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51-4987-AE58-62FE796BE250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42127</c:v>
                </c:pt>
                <c:pt idx="1">
                  <c:v>40353</c:v>
                </c:pt>
                <c:pt idx="2">
                  <c:v>44700</c:v>
                </c:pt>
                <c:pt idx="3">
                  <c:v>43079</c:v>
                </c:pt>
                <c:pt idx="4">
                  <c:v>38430</c:v>
                </c:pt>
                <c:pt idx="5">
                  <c:v>47732</c:v>
                </c:pt>
                <c:pt idx="6">
                  <c:v>52374</c:v>
                </c:pt>
                <c:pt idx="7">
                  <c:v>52333</c:v>
                </c:pt>
                <c:pt idx="8">
                  <c:v>49248</c:v>
                </c:pt>
                <c:pt idx="9">
                  <c:v>50542</c:v>
                </c:pt>
                <c:pt idx="10">
                  <c:v>46726</c:v>
                </c:pt>
                <c:pt idx="11">
                  <c:v>42526</c:v>
                </c:pt>
                <c:pt idx="12">
                  <c:v>550170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1-4987-AE58-62FE796BE250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51-4987-AE58-62FE796BE25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47668</c:v>
                </c:pt>
                <c:pt idx="1">
                  <c:v>48431</c:v>
                </c:pt>
                <c:pt idx="2">
                  <c:v>53005</c:v>
                </c:pt>
                <c:pt idx="3">
                  <c:v>42442</c:v>
                </c:pt>
                <c:pt idx="4">
                  <c:v>51394</c:v>
                </c:pt>
                <c:pt idx="5">
                  <c:v>55532</c:v>
                </c:pt>
                <c:pt idx="6">
                  <c:v>60327</c:v>
                </c:pt>
                <c:pt idx="7">
                  <c:v>61133</c:v>
                </c:pt>
                <c:pt idx="8">
                  <c:v>51449</c:v>
                </c:pt>
                <c:pt idx="9">
                  <c:v>55323</c:v>
                </c:pt>
                <c:pt idx="10">
                  <c:v>49692</c:v>
                </c:pt>
                <c:pt idx="11">
                  <c:v>47307</c:v>
                </c:pt>
                <c:pt idx="12">
                  <c:v>623703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1-4987-AE58-62FE796BE250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51-4987-AE58-62FE796BE2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51-4987-AE58-62FE796BE25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46073</c:v>
                </c:pt>
                <c:pt idx="1">
                  <c:v>48494</c:v>
                </c:pt>
                <c:pt idx="2">
                  <c:v>52616</c:v>
                </c:pt>
                <c:pt idx="3">
                  <c:v>48720</c:v>
                </c:pt>
                <c:pt idx="4">
                  <c:v>48554</c:v>
                </c:pt>
                <c:pt idx="5">
                  <c:v>47404</c:v>
                </c:pt>
                <c:pt idx="6">
                  <c:v>60437</c:v>
                </c:pt>
                <c:pt idx="7">
                  <c:v>63418</c:v>
                </c:pt>
                <c:pt idx="8">
                  <c:v>51820</c:v>
                </c:pt>
                <c:pt idx="9">
                  <c:v>54859</c:v>
                </c:pt>
                <c:pt idx="10">
                  <c:v>49479</c:v>
                </c:pt>
                <c:pt idx="11">
                  <c:v>47553</c:v>
                </c:pt>
                <c:pt idx="12">
                  <c:v>619427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51-4987-AE58-62FE796BE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51-4987-AE58-62FE796BE2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39435</c:v>
                      </c:pt>
                      <c:pt idx="1">
                        <c:v>38553</c:v>
                      </c:pt>
                      <c:pt idx="2">
                        <c:v>15406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15102</c:v>
                      </c:pt>
                      <c:pt idx="8">
                        <c:v>11726</c:v>
                      </c:pt>
                      <c:pt idx="9">
                        <c:v>8592</c:v>
                      </c:pt>
                      <c:pt idx="10">
                        <c:v>2617</c:v>
                      </c:pt>
                      <c:pt idx="11">
                        <c:v>3713</c:v>
                      </c:pt>
                      <c:pt idx="12">
                        <c:v>143122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51-4987-AE58-62FE796BE2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51-4987-AE58-62FE796BE2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51-4987-AE58-62FE796BE2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51-4987-AE58-62FE796BE2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51-4987-AE58-62FE796BE2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51-4987-AE58-62FE796BE2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51-4987-AE58-62FE796BE2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51-4987-AE58-62FE796BE2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51-4987-AE58-62FE796BE2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51-4987-AE58-62FE796BE2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51-4987-AE58-62FE796BE2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51-4987-AE58-62FE796BE2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51-4987-AE58-62FE796BE2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51-4987-AE58-62FE796BE250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-3.3460602500629322E-2</c:v>
                </c:pt>
                <c:pt idx="1">
                  <c:v>1.3008197229047447E-3</c:v>
                </c:pt>
                <c:pt idx="2">
                  <c:v>-7.3389302895953135E-3</c:v>
                </c:pt>
                <c:pt idx="3">
                  <c:v>0.14791951368927014</c:v>
                </c:pt>
                <c:pt idx="4">
                  <c:v>-5.5259368797914155E-2</c:v>
                </c:pt>
                <c:pt idx="5">
                  <c:v>-0.14636605920910462</c:v>
                </c:pt>
                <c:pt idx="6">
                  <c:v>1.8233958260811534E-3</c:v>
                </c:pt>
                <c:pt idx="7">
                  <c:v>3.7377521142427206E-2</c:v>
                </c:pt>
                <c:pt idx="8">
                  <c:v>7.2110245097085635E-3</c:v>
                </c:pt>
                <c:pt idx="9">
                  <c:v>-8.3871084359127268E-3</c:v>
                </c:pt>
                <c:pt idx="10">
                  <c:v>-4.2864042501811195E-3</c:v>
                </c:pt>
                <c:pt idx="11">
                  <c:v>5.2000760986745664E-3</c:v>
                </c:pt>
                <c:pt idx="12">
                  <c:v>-6.8558272126316711E-3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51-4987-AE58-62FE796BE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96-4E80-AEEF-4710E56FB5CC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7413</c:v>
                </c:pt>
                <c:pt idx="1">
                  <c:v>7732</c:v>
                </c:pt>
                <c:pt idx="2">
                  <c:v>8945</c:v>
                </c:pt>
                <c:pt idx="3">
                  <c:v>8605</c:v>
                </c:pt>
                <c:pt idx="4">
                  <c:v>7948</c:v>
                </c:pt>
                <c:pt idx="5">
                  <c:v>9454</c:v>
                </c:pt>
                <c:pt idx="6">
                  <c:v>11337</c:v>
                </c:pt>
                <c:pt idx="7">
                  <c:v>8987</c:v>
                </c:pt>
                <c:pt idx="8">
                  <c:v>8766</c:v>
                </c:pt>
                <c:pt idx="9">
                  <c:v>8418</c:v>
                </c:pt>
                <c:pt idx="10">
                  <c:v>8816</c:v>
                </c:pt>
                <c:pt idx="11">
                  <c:v>8472</c:v>
                </c:pt>
                <c:pt idx="12">
                  <c:v>104893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96-4E80-AEEF-4710E56FB5CC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96-4E80-AEEF-4710E56FB5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8223</c:v>
                </c:pt>
                <c:pt idx="1">
                  <c:v>8226</c:v>
                </c:pt>
                <c:pt idx="2">
                  <c:v>9719</c:v>
                </c:pt>
                <c:pt idx="3">
                  <c:v>9127</c:v>
                </c:pt>
                <c:pt idx="4">
                  <c:v>10397</c:v>
                </c:pt>
                <c:pt idx="5">
                  <c:v>10752</c:v>
                </c:pt>
                <c:pt idx="6">
                  <c:v>11268</c:v>
                </c:pt>
                <c:pt idx="7">
                  <c:v>10337</c:v>
                </c:pt>
                <c:pt idx="8">
                  <c:v>9256</c:v>
                </c:pt>
                <c:pt idx="9">
                  <c:v>11211</c:v>
                </c:pt>
                <c:pt idx="10">
                  <c:v>11244</c:v>
                </c:pt>
                <c:pt idx="11">
                  <c:v>9082</c:v>
                </c:pt>
                <c:pt idx="12">
                  <c:v>118842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96-4E80-AEEF-4710E56FB5CC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96-4E80-AEEF-4710E56FB5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96-4E80-AEEF-4710E56FB5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8810</c:v>
                </c:pt>
                <c:pt idx="1">
                  <c:v>8954</c:v>
                </c:pt>
                <c:pt idx="2">
                  <c:v>10442</c:v>
                </c:pt>
                <c:pt idx="3">
                  <c:v>9520</c:v>
                </c:pt>
                <c:pt idx="4">
                  <c:v>10791</c:v>
                </c:pt>
                <c:pt idx="5">
                  <c:v>11225</c:v>
                </c:pt>
                <c:pt idx="6">
                  <c:v>13433</c:v>
                </c:pt>
                <c:pt idx="7">
                  <c:v>12671</c:v>
                </c:pt>
                <c:pt idx="8">
                  <c:v>10703</c:v>
                </c:pt>
                <c:pt idx="9">
                  <c:v>11318</c:v>
                </c:pt>
                <c:pt idx="10">
                  <c:v>10198</c:v>
                </c:pt>
                <c:pt idx="11">
                  <c:v>9635</c:v>
                </c:pt>
                <c:pt idx="12">
                  <c:v>127700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96-4E80-AEEF-4710E56FB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A96-4E80-AEEF-4710E56FB5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9728</c:v>
                      </c:pt>
                      <c:pt idx="1">
                        <c:v>9427</c:v>
                      </c:pt>
                      <c:pt idx="2">
                        <c:v>3670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2214</c:v>
                      </c:pt>
                      <c:pt idx="8">
                        <c:v>2215</c:v>
                      </c:pt>
                      <c:pt idx="9">
                        <c:v>2380</c:v>
                      </c:pt>
                      <c:pt idx="10">
                        <c:v>1419</c:v>
                      </c:pt>
                      <c:pt idx="11">
                        <c:v>1735</c:v>
                      </c:pt>
                      <c:pt idx="12">
                        <c:v>34055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A96-4E80-AEEF-4710E56FB5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96-4E80-AEEF-4710E56FB5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96-4E80-AEEF-4710E56FB5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96-4E80-AEEF-4710E56FB5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96-4E80-AEEF-4710E56FB5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96-4E80-AEEF-4710E56FB5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96-4E80-AEEF-4710E56FB5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96-4E80-AEEF-4710E56FB5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96-4E80-AEEF-4710E56FB5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96-4E80-AEEF-4710E56FB5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96-4E80-AEEF-4710E56FB5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96-4E80-AEEF-4710E56FB5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96-4E80-AEEF-4710E56FB5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96-4E80-AEEF-4710E56FB5CC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7.1385139243585138E-2</c:v>
                </c:pt>
                <c:pt idx="1">
                  <c:v>8.8499878434233015E-2</c:v>
                </c:pt>
                <c:pt idx="2">
                  <c:v>7.4390369379565779E-2</c:v>
                </c:pt>
                <c:pt idx="3">
                  <c:v>4.3059055549468539E-2</c:v>
                </c:pt>
                <c:pt idx="4">
                  <c:v>3.7895546792343859E-2</c:v>
                </c:pt>
                <c:pt idx="5">
                  <c:v>4.3991815476190466E-2</c:v>
                </c:pt>
                <c:pt idx="6">
                  <c:v>0.19213702520411791</c:v>
                </c:pt>
                <c:pt idx="7">
                  <c:v>0.22579084840862929</c:v>
                </c:pt>
                <c:pt idx="8">
                  <c:v>0.15633102852203984</c:v>
                </c:pt>
                <c:pt idx="9">
                  <c:v>9.5441976630095127E-3</c:v>
                </c:pt>
                <c:pt idx="10">
                  <c:v>-9.3027392387050822E-2</c:v>
                </c:pt>
                <c:pt idx="11">
                  <c:v>6.0889671878440854E-2</c:v>
                </c:pt>
                <c:pt idx="12">
                  <c:v>7.4535938472930496E-2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A96-4E80-AEEF-4710E56FB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C8-4BA4-A3B9-E6BC41FF7353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10548</c:v>
                </c:pt>
                <c:pt idx="1">
                  <c:v>9744</c:v>
                </c:pt>
                <c:pt idx="2">
                  <c:v>12785</c:v>
                </c:pt>
                <c:pt idx="3">
                  <c:v>13464</c:v>
                </c:pt>
                <c:pt idx="4">
                  <c:v>11720</c:v>
                </c:pt>
                <c:pt idx="5">
                  <c:v>14158</c:v>
                </c:pt>
                <c:pt idx="6">
                  <c:v>13061</c:v>
                </c:pt>
                <c:pt idx="7">
                  <c:v>11864</c:v>
                </c:pt>
                <c:pt idx="8">
                  <c:v>13837</c:v>
                </c:pt>
                <c:pt idx="9">
                  <c:v>11965</c:v>
                </c:pt>
                <c:pt idx="10">
                  <c:v>10513</c:v>
                </c:pt>
                <c:pt idx="11">
                  <c:v>11541</c:v>
                </c:pt>
                <c:pt idx="12">
                  <c:v>145200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C8-4BA4-A3B9-E6BC41FF7353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C8-4BA4-A3B9-E6BC41FF735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10192</c:v>
                </c:pt>
                <c:pt idx="1">
                  <c:v>10212</c:v>
                </c:pt>
                <c:pt idx="2">
                  <c:v>13554</c:v>
                </c:pt>
                <c:pt idx="3">
                  <c:v>14976</c:v>
                </c:pt>
                <c:pt idx="4">
                  <c:v>15274</c:v>
                </c:pt>
                <c:pt idx="5">
                  <c:v>17109</c:v>
                </c:pt>
                <c:pt idx="6">
                  <c:v>18453</c:v>
                </c:pt>
                <c:pt idx="7">
                  <c:v>17564</c:v>
                </c:pt>
                <c:pt idx="8">
                  <c:v>16879</c:v>
                </c:pt>
                <c:pt idx="9">
                  <c:v>15319</c:v>
                </c:pt>
                <c:pt idx="10">
                  <c:v>12349</c:v>
                </c:pt>
                <c:pt idx="11">
                  <c:v>11532</c:v>
                </c:pt>
                <c:pt idx="12">
                  <c:v>173413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C8-4BA4-A3B9-E6BC41FF7353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C8-4BA4-A3B9-E6BC41FF73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C8-4BA4-A3B9-E6BC41FF735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10527</c:v>
                </c:pt>
                <c:pt idx="1">
                  <c:v>11237</c:v>
                </c:pt>
                <c:pt idx="2">
                  <c:v>16049</c:v>
                </c:pt>
                <c:pt idx="3">
                  <c:v>18214</c:v>
                </c:pt>
                <c:pt idx="4">
                  <c:v>17680</c:v>
                </c:pt>
                <c:pt idx="5">
                  <c:v>18628</c:v>
                </c:pt>
                <c:pt idx="6">
                  <c:v>19970</c:v>
                </c:pt>
                <c:pt idx="7">
                  <c:v>18836</c:v>
                </c:pt>
                <c:pt idx="8">
                  <c:v>16579</c:v>
                </c:pt>
                <c:pt idx="9">
                  <c:v>17303</c:v>
                </c:pt>
                <c:pt idx="10">
                  <c:v>12400</c:v>
                </c:pt>
                <c:pt idx="11">
                  <c:v>12846</c:v>
                </c:pt>
                <c:pt idx="12">
                  <c:v>190269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C8-4BA4-A3B9-E6BC41FF7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EC8-4BA4-A3B9-E6BC41FF73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12148</c:v>
                      </c:pt>
                      <c:pt idx="1">
                        <c:v>9663</c:v>
                      </c:pt>
                      <c:pt idx="2">
                        <c:v>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4389</c:v>
                      </c:pt>
                      <c:pt idx="8">
                        <c:v>3620</c:v>
                      </c:pt>
                      <c:pt idx="9">
                        <c:v>3889</c:v>
                      </c:pt>
                      <c:pt idx="10">
                        <c:v>2134</c:v>
                      </c:pt>
                      <c:pt idx="11">
                        <c:v>3464</c:v>
                      </c:pt>
                      <c:pt idx="12">
                        <c:v>48658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EC8-4BA4-A3B9-E6BC41FF73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C8-4BA4-A3B9-E6BC41FF73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C8-4BA4-A3B9-E6BC41FF73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C8-4BA4-A3B9-E6BC41FF73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C8-4BA4-A3B9-E6BC41FF73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C8-4BA4-A3B9-E6BC41FF73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C8-4BA4-A3B9-E6BC41FF73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C8-4BA4-A3B9-E6BC41FF73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C8-4BA4-A3B9-E6BC41FF73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C8-4BA4-A3B9-E6BC41FF73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C8-4BA4-A3B9-E6BC41FF73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C8-4BA4-A3B9-E6BC41FF73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C8-4BA4-A3B9-E6BC41FF73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C8-4BA4-A3B9-E6BC41FF7353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3.2868916797488268E-2</c:v>
                </c:pt>
                <c:pt idx="1">
                  <c:v>0.10037211124167644</c:v>
                </c:pt>
                <c:pt idx="2">
                  <c:v>0.18407850081156862</c:v>
                </c:pt>
                <c:pt idx="3">
                  <c:v>0.2162126068376069</c:v>
                </c:pt>
                <c:pt idx="4">
                  <c:v>0.15752258740343072</c:v>
                </c:pt>
                <c:pt idx="5">
                  <c:v>8.8783681103512757E-2</c:v>
                </c:pt>
                <c:pt idx="6">
                  <c:v>8.2208854928737862E-2</c:v>
                </c:pt>
                <c:pt idx="7">
                  <c:v>7.2420860851742264E-2</c:v>
                </c:pt>
                <c:pt idx="8">
                  <c:v>-1.7773564784643647E-2</c:v>
                </c:pt>
                <c:pt idx="9">
                  <c:v>0.12951237025915541</c:v>
                </c:pt>
                <c:pt idx="10">
                  <c:v>4.1298890598429061E-3</c:v>
                </c:pt>
                <c:pt idx="11">
                  <c:v>0.11394380853277841</c:v>
                </c:pt>
                <c:pt idx="12">
                  <c:v>9.7201478551204312E-2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C8-4BA4-A3B9-E6BC41FF7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915958</c:v>
                </c:pt>
                <c:pt idx="1">
                  <c:v>800263</c:v>
                </c:pt>
                <c:pt idx="2">
                  <c:v>710225</c:v>
                </c:pt>
                <c:pt idx="3">
                  <c:v>354204</c:v>
                </c:pt>
                <c:pt idx="4">
                  <c:v>225835</c:v>
                </c:pt>
                <c:pt idx="5">
                  <c:v>791721</c:v>
                </c:pt>
                <c:pt idx="6">
                  <c:v>816835</c:v>
                </c:pt>
                <c:pt idx="7">
                  <c:v>816827</c:v>
                </c:pt>
                <c:pt idx="8">
                  <c:v>779287</c:v>
                </c:pt>
                <c:pt idx="9">
                  <c:v>691266</c:v>
                </c:pt>
                <c:pt idx="10">
                  <c:v>716342</c:v>
                </c:pt>
                <c:pt idx="11">
                  <c:v>710064</c:v>
                </c:pt>
                <c:pt idx="12">
                  <c:v>683727</c:v>
                </c:pt>
                <c:pt idx="13">
                  <c:v>697620</c:v>
                </c:pt>
                <c:pt idx="14">
                  <c:v>687177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8-4212-92EE-248CB6D63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0.14457122221069829</c:v>
                </c:pt>
                <c:pt idx="1">
                  <c:v>0.12677390967651103</c:v>
                </c:pt>
                <c:pt idx="2">
                  <c:v>1.0051298121986201</c:v>
                </c:pt>
                <c:pt idx="3">
                  <c:v>0.56841942125888378</c:v>
                </c:pt>
                <c:pt idx="4">
                  <c:v>-0.71475431370394371</c:v>
                </c:pt>
                <c:pt idx="5">
                  <c:v>-3.0745499397063059E-2</c:v>
                </c:pt>
                <c:pt idx="6">
                  <c:v>9.7939955461257E-6</c:v>
                </c:pt>
                <c:pt idx="7">
                  <c:v>4.8172239495846814E-2</c:v>
                </c:pt>
                <c:pt idx="8">
                  <c:v>0.12733303822262343</c:v>
                </c:pt>
                <c:pt idx="9">
                  <c:v>-3.5005625804434226E-2</c:v>
                </c:pt>
                <c:pt idx="10">
                  <c:v>8.8414565447620941E-3</c:v>
                </c:pt>
                <c:pt idx="11">
                  <c:v>3.8519760079680943E-2</c:v>
                </c:pt>
                <c:pt idx="12">
                  <c:v>-1.9914853358561913E-2</c:v>
                </c:pt>
                <c:pt idx="13">
                  <c:v>1.5196957988989679E-2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8-4212-92EE-248CB6D63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BD-4D7B-BB6C-DE4D90DEF0F5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18745</c:v>
                </c:pt>
                <c:pt idx="1">
                  <c:v>18181</c:v>
                </c:pt>
                <c:pt idx="2">
                  <c:v>25120</c:v>
                </c:pt>
                <c:pt idx="3">
                  <c:v>30357</c:v>
                </c:pt>
                <c:pt idx="4">
                  <c:v>31312</c:v>
                </c:pt>
                <c:pt idx="5">
                  <c:v>41665</c:v>
                </c:pt>
                <c:pt idx="6">
                  <c:v>41755</c:v>
                </c:pt>
                <c:pt idx="7">
                  <c:v>37101</c:v>
                </c:pt>
                <c:pt idx="8">
                  <c:v>34430</c:v>
                </c:pt>
                <c:pt idx="9">
                  <c:v>27145</c:v>
                </c:pt>
                <c:pt idx="10">
                  <c:v>18241</c:v>
                </c:pt>
                <c:pt idx="11">
                  <c:v>19245</c:v>
                </c:pt>
                <c:pt idx="12">
                  <c:v>343297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BD-4D7B-BB6C-DE4D90DEF0F5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BD-4D7B-BB6C-DE4D90DEF0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17391</c:v>
                </c:pt>
                <c:pt idx="1">
                  <c:v>18681</c:v>
                </c:pt>
                <c:pt idx="2">
                  <c:v>25095</c:v>
                </c:pt>
                <c:pt idx="3">
                  <c:v>29692</c:v>
                </c:pt>
                <c:pt idx="4">
                  <c:v>41525</c:v>
                </c:pt>
                <c:pt idx="5">
                  <c:v>44993</c:v>
                </c:pt>
                <c:pt idx="6">
                  <c:v>46418</c:v>
                </c:pt>
                <c:pt idx="7">
                  <c:v>47635</c:v>
                </c:pt>
                <c:pt idx="8">
                  <c:v>34597</c:v>
                </c:pt>
                <c:pt idx="9">
                  <c:v>30970</c:v>
                </c:pt>
                <c:pt idx="10">
                  <c:v>24997</c:v>
                </c:pt>
                <c:pt idx="11">
                  <c:v>20445</c:v>
                </c:pt>
                <c:pt idx="12">
                  <c:v>382439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BD-4D7B-BB6C-DE4D90DEF0F5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BD-4D7B-BB6C-DE4D90DEF0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BD-4D7B-BB6C-DE4D90DEF0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18625</c:v>
                </c:pt>
                <c:pt idx="1">
                  <c:v>19036</c:v>
                </c:pt>
                <c:pt idx="2">
                  <c:v>24776</c:v>
                </c:pt>
                <c:pt idx="3">
                  <c:v>35629</c:v>
                </c:pt>
                <c:pt idx="4">
                  <c:v>41829</c:v>
                </c:pt>
                <c:pt idx="5">
                  <c:v>41210</c:v>
                </c:pt>
                <c:pt idx="6">
                  <c:v>50534</c:v>
                </c:pt>
                <c:pt idx="7">
                  <c:v>51594</c:v>
                </c:pt>
                <c:pt idx="8">
                  <c:v>38088</c:v>
                </c:pt>
                <c:pt idx="9">
                  <c:v>32143</c:v>
                </c:pt>
                <c:pt idx="10">
                  <c:v>21723</c:v>
                </c:pt>
                <c:pt idx="11">
                  <c:v>23233</c:v>
                </c:pt>
                <c:pt idx="12">
                  <c:v>398420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BD-4D7B-BB6C-DE4D90DEF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EBD-4D7B-BB6C-DE4D90DEF0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19992</c:v>
                      </c:pt>
                      <c:pt idx="1">
                        <c:v>19508</c:v>
                      </c:pt>
                      <c:pt idx="2">
                        <c:v>7560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14514</c:v>
                      </c:pt>
                      <c:pt idx="8">
                        <c:v>13494</c:v>
                      </c:pt>
                      <c:pt idx="9">
                        <c:v>10718</c:v>
                      </c:pt>
                      <c:pt idx="10">
                        <c:v>3323</c:v>
                      </c:pt>
                      <c:pt idx="11">
                        <c:v>4935</c:v>
                      </c:pt>
                      <c:pt idx="12">
                        <c:v>103133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EBD-4D7B-BB6C-DE4D90DEF0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BD-4D7B-BB6C-DE4D90DEF0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BD-4D7B-BB6C-DE4D90DEF0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BD-4D7B-BB6C-DE4D90DEF0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BD-4D7B-BB6C-DE4D90DEF0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BD-4D7B-BB6C-DE4D90DEF0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BD-4D7B-BB6C-DE4D90DEF0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BD-4D7B-BB6C-DE4D90DEF0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BD-4D7B-BB6C-DE4D90DEF0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BD-4D7B-BB6C-DE4D90DEF0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BD-4D7B-BB6C-DE4D90DEF0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BD-4D7B-BB6C-DE4D90DEF0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BD-4D7B-BB6C-DE4D90DEF0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BD-4D7B-BB6C-DE4D90DEF0F5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7.095624173423043E-2</c:v>
                </c:pt>
                <c:pt idx="1">
                  <c:v>1.9003265349820664E-2</c:v>
                </c:pt>
                <c:pt idx="2">
                  <c:v>-1.2711695556883895E-2</c:v>
                </c:pt>
                <c:pt idx="3">
                  <c:v>0.19995284925232393</c:v>
                </c:pt>
                <c:pt idx="4">
                  <c:v>7.3208910295003982E-3</c:v>
                </c:pt>
                <c:pt idx="5">
                  <c:v>-8.4079745738225964E-2</c:v>
                </c:pt>
                <c:pt idx="6">
                  <c:v>8.8672497737946498E-2</c:v>
                </c:pt>
                <c:pt idx="7">
                  <c:v>8.3111157762149723E-2</c:v>
                </c:pt>
                <c:pt idx="8">
                  <c:v>0.10090470271988905</c:v>
                </c:pt>
                <c:pt idx="9">
                  <c:v>3.7875363254762595E-2</c:v>
                </c:pt>
                <c:pt idx="10">
                  <c:v>-0.13097571708605038</c:v>
                </c:pt>
                <c:pt idx="11">
                  <c:v>0.13636585962337988</c:v>
                </c:pt>
                <c:pt idx="12">
                  <c:v>4.1787056236419318E-2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BD-4D7B-BB6C-DE4D90DEF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742545</c:v>
                </c:pt>
                <c:pt idx="1">
                  <c:v>655063</c:v>
                </c:pt>
                <c:pt idx="2">
                  <c:v>574800</c:v>
                </c:pt>
                <c:pt idx="3">
                  <c:v>285256</c:v>
                </c:pt>
                <c:pt idx="4">
                  <c:v>177177</c:v>
                </c:pt>
                <c:pt idx="5">
                  <c:v>632559</c:v>
                </c:pt>
                <c:pt idx="6">
                  <c:v>643249</c:v>
                </c:pt>
                <c:pt idx="7">
                  <c:v>632543</c:v>
                </c:pt>
                <c:pt idx="8">
                  <c:v>588624</c:v>
                </c:pt>
                <c:pt idx="9">
                  <c:v>528310</c:v>
                </c:pt>
                <c:pt idx="10">
                  <c:v>558325</c:v>
                </c:pt>
                <c:pt idx="11">
                  <c:v>563361</c:v>
                </c:pt>
                <c:pt idx="12">
                  <c:v>544807</c:v>
                </c:pt>
                <c:pt idx="13">
                  <c:v>547396</c:v>
                </c:pt>
                <c:pt idx="14">
                  <c:v>526599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46-428E-8FFF-8A4CE409F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0.13354746032061038</c:v>
                </c:pt>
                <c:pt idx="1">
                  <c:v>0.13963639526791938</c:v>
                </c:pt>
                <c:pt idx="2">
                  <c:v>1.0150321115068568</c:v>
                </c:pt>
                <c:pt idx="3">
                  <c:v>0.61000581339564386</c:v>
                </c:pt>
                <c:pt idx="4">
                  <c:v>-0.71990438836535409</c:v>
                </c:pt>
                <c:pt idx="5">
                  <c:v>-1.6618758832116387E-2</c:v>
                </c:pt>
                <c:pt idx="6">
                  <c:v>1.6925331558486967E-2</c:v>
                </c:pt>
                <c:pt idx="7">
                  <c:v>7.4612995732419973E-2</c:v>
                </c:pt>
                <c:pt idx="8">
                  <c:v>0.11416403248092966</c:v>
                </c:pt>
                <c:pt idx="9">
                  <c:v>-5.375901132852734E-2</c:v>
                </c:pt>
                <c:pt idx="10">
                  <c:v>-8.9392059443234029E-3</c:v>
                </c:pt>
                <c:pt idx="11">
                  <c:v>3.4056096929738322E-2</c:v>
                </c:pt>
                <c:pt idx="12">
                  <c:v>-4.7296655437745194E-3</c:v>
                </c:pt>
                <c:pt idx="13">
                  <c:v>3.9493048790445906E-2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46-428E-8FFF-8A4CE409F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623703</c:v>
                </c:pt>
                <c:pt idx="1">
                  <c:v>550170</c:v>
                </c:pt>
                <c:pt idx="2">
                  <c:v>476344</c:v>
                </c:pt>
                <c:pt idx="3">
                  <c:v>214429</c:v>
                </c:pt>
                <c:pt idx="4">
                  <c:v>143122</c:v>
                </c:pt>
                <c:pt idx="5">
                  <c:v>501207</c:v>
                </c:pt>
                <c:pt idx="6">
                  <c:v>508840</c:v>
                </c:pt>
                <c:pt idx="7">
                  <c:v>482207</c:v>
                </c:pt>
                <c:pt idx="8">
                  <c:v>443712</c:v>
                </c:pt>
                <c:pt idx="9">
                  <c:v>412346</c:v>
                </c:pt>
                <c:pt idx="10">
                  <c:v>439654</c:v>
                </c:pt>
                <c:pt idx="11">
                  <c:v>451246</c:v>
                </c:pt>
                <c:pt idx="12">
                  <c:v>435425</c:v>
                </c:pt>
                <c:pt idx="13">
                  <c:v>430908</c:v>
                </c:pt>
                <c:pt idx="14">
                  <c:v>430020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3C-40D6-947A-9EB55F4F6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0.13365505207481321</c:v>
                </c:pt>
                <c:pt idx="1">
                  <c:v>0.15498463295433562</c:v>
                </c:pt>
                <c:pt idx="2">
                  <c:v>1.2214532549235413</c:v>
                </c:pt>
                <c:pt idx="3">
                  <c:v>0.4982252903117621</c:v>
                </c:pt>
                <c:pt idx="4">
                  <c:v>-0.71444532897585233</c:v>
                </c:pt>
                <c:pt idx="5">
                  <c:v>-1.5000786101721508E-2</c:v>
                </c:pt>
                <c:pt idx="6">
                  <c:v>5.5231466984096089E-2</c:v>
                </c:pt>
                <c:pt idx="7">
                  <c:v>8.6756725082936637E-2</c:v>
                </c:pt>
                <c:pt idx="8">
                  <c:v>7.6067186295004641E-2</c:v>
                </c:pt>
                <c:pt idx="9">
                  <c:v>-6.2112479358768513E-2</c:v>
                </c:pt>
                <c:pt idx="10">
                  <c:v>-2.5688870372258199E-2</c:v>
                </c:pt>
                <c:pt idx="11">
                  <c:v>3.6334615605442933E-2</c:v>
                </c:pt>
                <c:pt idx="12">
                  <c:v>1.0482515989491903E-2</c:v>
                </c:pt>
                <c:pt idx="13">
                  <c:v>2.0650202316170319E-3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3C-40D6-947A-9EB55F4F6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1A-4816-B786-01EB6021E2E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1A-4816-B786-01EB6021E2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81A-4816-B786-01EB6021E2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81A-4816-B786-01EB6021E2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81A-4816-B786-01EB6021E2E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81A-4816-B786-01EB6021E2E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81A-4816-B786-01EB6021E2E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81A-4816-B786-01EB6021E2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915958</c:v>
                </c:pt>
                <c:pt idx="1">
                  <c:v>382439</c:v>
                </c:pt>
                <c:pt idx="2">
                  <c:v>533519</c:v>
                </c:pt>
                <c:pt idx="3">
                  <c:v>110535</c:v>
                </c:pt>
                <c:pt idx="4">
                  <c:v>142028</c:v>
                </c:pt>
                <c:pt idx="5">
                  <c:v>58007</c:v>
                </c:pt>
                <c:pt idx="6">
                  <c:v>18571</c:v>
                </c:pt>
                <c:pt idx="7">
                  <c:v>8921</c:v>
                </c:pt>
                <c:pt idx="8">
                  <c:v>7390</c:v>
                </c:pt>
                <c:pt idx="9">
                  <c:v>9581</c:v>
                </c:pt>
                <c:pt idx="10">
                  <c:v>178486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1A-4816-B786-01EB6021E2E5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0.14457122221069829</c:v>
                </c:pt>
                <c:pt idx="1">
                  <c:v>0.1140178912137304</c:v>
                </c:pt>
                <c:pt idx="2">
                  <c:v>0.16752449854037277</c:v>
                </c:pt>
                <c:pt idx="3">
                  <c:v>0.17154213036565968</c:v>
                </c:pt>
                <c:pt idx="4">
                  <c:v>0.11141716879255026</c:v>
                </c:pt>
                <c:pt idx="5">
                  <c:v>0.36721898790864316</c:v>
                </c:pt>
                <c:pt idx="6">
                  <c:v>0.42034416826003818</c:v>
                </c:pt>
                <c:pt idx="7">
                  <c:v>0.26610843031507248</c:v>
                </c:pt>
                <c:pt idx="8">
                  <c:v>-0.13283266838770247</c:v>
                </c:pt>
                <c:pt idx="9">
                  <c:v>-3.9113428943937434E-2</c:v>
                </c:pt>
                <c:pt idx="10">
                  <c:v>0.16062034658776869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81A-4816-B786-01EB6021E2E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81A-4816-B786-01EB6021E2E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81A-4816-B786-01EB6021E2E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81A-4816-B786-01EB6021E2E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81A-4816-B786-01EB6021E2E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81A-4816-B786-01EB6021E2E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81A-4816-B786-01EB6021E2E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81A-4816-B786-01EB6021E2E5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0.41752896966891495</c:v>
                </c:pt>
                <c:pt idx="2">
                  <c:v>0.58247103033108505</c:v>
                </c:pt>
                <c:pt idx="3">
                  <c:v>0.12067693060162148</c:v>
                </c:pt>
                <c:pt idx="4">
                  <c:v>0.15505951146231595</c:v>
                </c:pt>
                <c:pt idx="5">
                  <c:v>6.3329322960223061E-2</c:v>
                </c:pt>
                <c:pt idx="6">
                  <c:v>2.0274947104561562E-2</c:v>
                </c:pt>
                <c:pt idx="7">
                  <c:v>9.7395295417475481E-3</c:v>
                </c:pt>
                <c:pt idx="8">
                  <c:v>8.068055522196433E-3</c:v>
                </c:pt>
                <c:pt idx="9">
                  <c:v>1.0460086597857106E-2</c:v>
                </c:pt>
                <c:pt idx="10">
                  <c:v>0.1948626465405619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81A-4816-B786-01EB6021E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4A-47CE-9AD9-28BAAF2D0AAA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4A-47CE-9AD9-28BAAF2D0A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E4A-47CE-9AD9-28BAAF2D0AA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E4A-47CE-9AD9-28BAAF2D0AA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E4A-47CE-9AD9-28BAAF2D0AA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E4A-47CE-9AD9-28BAAF2D0AA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E4A-47CE-9AD9-28BAAF2D0AA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E4A-47CE-9AD9-28BAAF2D0A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67921</c:v>
                </c:pt>
                <c:pt idx="1">
                  <c:v>20445</c:v>
                </c:pt>
                <c:pt idx="2">
                  <c:v>5389</c:v>
                </c:pt>
                <c:pt idx="3">
                  <c:v>15056</c:v>
                </c:pt>
                <c:pt idx="4">
                  <c:v>47476</c:v>
                </c:pt>
                <c:pt idx="5">
                  <c:v>8925</c:v>
                </c:pt>
                <c:pt idx="6">
                  <c:v>13943</c:v>
                </c:pt>
                <c:pt idx="7">
                  <c:v>3854</c:v>
                </c:pt>
                <c:pt idx="8">
                  <c:v>1725</c:v>
                </c:pt>
                <c:pt idx="9">
                  <c:v>830</c:v>
                </c:pt>
                <c:pt idx="10">
                  <c:v>805</c:v>
                </c:pt>
                <c:pt idx="11">
                  <c:v>1482</c:v>
                </c:pt>
                <c:pt idx="12">
                  <c:v>15912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4A-47CE-9AD9-28BAAF2D0AAA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diciembre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8.6058299621036394E-2</c:v>
                </c:pt>
                <c:pt idx="1">
                  <c:v>6.235385814497274E-2</c:v>
                </c:pt>
                <c:pt idx="2">
                  <c:v>9.5547875584468311E-2</c:v>
                </c:pt>
                <c:pt idx="3">
                  <c:v>5.0956303224905852E-2</c:v>
                </c:pt>
                <c:pt idx="4">
                  <c:v>9.6595371183073819E-2</c:v>
                </c:pt>
                <c:pt idx="5">
                  <c:v>7.5171666064329568E-2</c:v>
                </c:pt>
                <c:pt idx="6">
                  <c:v>0.10169089759797734</c:v>
                </c:pt>
                <c:pt idx="7">
                  <c:v>6.6703570440077575E-2</c:v>
                </c:pt>
                <c:pt idx="8">
                  <c:v>0.25454545454545463</c:v>
                </c:pt>
                <c:pt idx="9">
                  <c:v>0.35399673735725945</c:v>
                </c:pt>
                <c:pt idx="10">
                  <c:v>-0.20454545454545459</c:v>
                </c:pt>
                <c:pt idx="11">
                  <c:v>-0.15265866209262435</c:v>
                </c:pt>
                <c:pt idx="12">
                  <c:v>0.13860465116279075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4A-47CE-9AD9-28BAAF2D0AA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E4A-47CE-9AD9-28BAAF2D0AA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E4A-47CE-9AD9-28BAAF2D0AA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E4A-47CE-9AD9-28BAAF2D0AA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E4A-47CE-9AD9-28BAAF2D0AA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E4A-47CE-9AD9-28BAAF2D0AA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E4A-47CE-9AD9-28BAAF2D0AA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E4A-47CE-9AD9-28BAAF2D0AAA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0.30101146920687272</c:v>
                </c:pt>
                <c:pt idx="2">
                  <c:v>7.9342176940857767E-2</c:v>
                </c:pt>
                <c:pt idx="3">
                  <c:v>0.22166929226601492</c:v>
                </c:pt>
                <c:pt idx="4">
                  <c:v>0.69898853079312728</c:v>
                </c:pt>
                <c:pt idx="5">
                  <c:v>0.13140265897145212</c:v>
                </c:pt>
                <c:pt idx="6">
                  <c:v>0.20528260773545737</c:v>
                </c:pt>
                <c:pt idx="7">
                  <c:v>5.6742391896467959E-2</c:v>
                </c:pt>
                <c:pt idx="8">
                  <c:v>2.5397152574314276E-2</c:v>
                </c:pt>
                <c:pt idx="9">
                  <c:v>1.2220079209670057E-2</c:v>
                </c:pt>
                <c:pt idx="10">
                  <c:v>1.1852004534679996E-2</c:v>
                </c:pt>
                <c:pt idx="11">
                  <c:v>2.1819466733410873E-2</c:v>
                </c:pt>
                <c:pt idx="12">
                  <c:v>0.23427216913767465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E4A-47CE-9AD9-28BAAF2D0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55-4BA5-A155-A3C9811E61E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55-4BA5-A155-A3C9811E61E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755-4BA5-A155-A3C9811E61E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755-4BA5-A155-A3C9811E61E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755-4BA5-A155-A3C9811E61E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755-4BA5-A155-A3C9811E61E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755-4BA5-A155-A3C9811E61E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755-4BA5-A155-A3C9811E61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937396</c:v>
                </c:pt>
                <c:pt idx="1">
                  <c:v>398420</c:v>
                </c:pt>
                <c:pt idx="2">
                  <c:v>538976</c:v>
                </c:pt>
                <c:pt idx="3">
                  <c:v>115762</c:v>
                </c:pt>
                <c:pt idx="4">
                  <c:v>139475</c:v>
                </c:pt>
                <c:pt idx="5">
                  <c:v>57115</c:v>
                </c:pt>
                <c:pt idx="6">
                  <c:v>15989</c:v>
                </c:pt>
                <c:pt idx="7">
                  <c:v>9558</c:v>
                </c:pt>
                <c:pt idx="8">
                  <c:v>7981</c:v>
                </c:pt>
                <c:pt idx="9">
                  <c:v>7579</c:v>
                </c:pt>
                <c:pt idx="10">
                  <c:v>185517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55-4BA5-A155-A3C9811E61E3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2.3405003286176784E-2</c:v>
                </c:pt>
                <c:pt idx="1">
                  <c:v>4.1787056236419318E-2</c:v>
                </c:pt>
                <c:pt idx="2">
                  <c:v>1.0228314268095451E-2</c:v>
                </c:pt>
                <c:pt idx="3">
                  <c:v>4.7288189261319946E-2</c:v>
                </c:pt>
                <c:pt idx="4">
                  <c:v>-1.7975328808404023E-2</c:v>
                </c:pt>
                <c:pt idx="5">
                  <c:v>-1.5377454445153149E-2</c:v>
                </c:pt>
                <c:pt idx="6">
                  <c:v>-0.13903397770717785</c:v>
                </c:pt>
                <c:pt idx="7">
                  <c:v>7.1404551059298216E-2</c:v>
                </c:pt>
                <c:pt idx="8">
                  <c:v>7.9972936400541261E-2</c:v>
                </c:pt>
                <c:pt idx="9">
                  <c:v>-0.20895522388059706</c:v>
                </c:pt>
                <c:pt idx="10">
                  <c:v>3.93924453458534E-2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755-4BA5-A155-A3C9811E61E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755-4BA5-A155-A3C9811E61E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755-4BA5-A155-A3C9811E61E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755-4BA5-A155-A3C9811E61E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755-4BA5-A155-A3C9811E61E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755-4BA5-A155-A3C9811E61E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755-4BA5-A155-A3C9811E61E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755-4BA5-A155-A3C9811E61E3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0.42502848315973185</c:v>
                </c:pt>
                <c:pt idx="2">
                  <c:v>0.57497151684026815</c:v>
                </c:pt>
                <c:pt idx="3">
                  <c:v>0.12349316617523437</c:v>
                </c:pt>
                <c:pt idx="4">
                  <c:v>0.14878983908614929</c:v>
                </c:pt>
                <c:pt idx="5">
                  <c:v>6.0929425770965523E-2</c:v>
                </c:pt>
                <c:pt idx="6">
                  <c:v>1.7056825503842559E-2</c:v>
                </c:pt>
                <c:pt idx="7">
                  <c:v>1.0196331112998135E-2</c:v>
                </c:pt>
                <c:pt idx="8">
                  <c:v>8.5140111543040506E-3</c:v>
                </c:pt>
                <c:pt idx="9">
                  <c:v>8.085163580813232E-3</c:v>
                </c:pt>
                <c:pt idx="10">
                  <c:v>0.19790675445596098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755-4BA5-A155-A3C9811E6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0D-44FE-AE00-3CADB5238EE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0D-44FE-AE00-3CADB5238EE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0D-44FE-AE00-3CADB5238EE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0D-44FE-AE00-3CADB5238EE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0D-44FE-AE00-3CADB5238EE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C0D-44FE-AE00-3CADB5238EE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C0D-44FE-AE00-3CADB5238EE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C0D-44FE-AE00-3CADB5238E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747127</c:v>
                </c:pt>
                <c:pt idx="1">
                  <c:v>308268</c:v>
                </c:pt>
                <c:pt idx="2">
                  <c:v>438859</c:v>
                </c:pt>
                <c:pt idx="3">
                  <c:v>101267</c:v>
                </c:pt>
                <c:pt idx="4">
                  <c:v>119756</c:v>
                </c:pt>
                <c:pt idx="5">
                  <c:v>47159</c:v>
                </c:pt>
                <c:pt idx="6">
                  <c:v>12753</c:v>
                </c:pt>
                <c:pt idx="7">
                  <c:v>8564</c:v>
                </c:pt>
                <c:pt idx="8">
                  <c:v>3810</c:v>
                </c:pt>
                <c:pt idx="9">
                  <c:v>3577</c:v>
                </c:pt>
                <c:pt idx="10">
                  <c:v>141973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0D-44FE-AE00-3CADB5238EE0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6.1706697910564046E-3</c:v>
                </c:pt>
                <c:pt idx="1">
                  <c:v>2.7738141277821482E-2</c:v>
                </c:pt>
                <c:pt idx="2">
                  <c:v>-8.4456062738789139E-3</c:v>
                </c:pt>
                <c:pt idx="3">
                  <c:v>4.9322847047364338E-2</c:v>
                </c:pt>
                <c:pt idx="4">
                  <c:v>-3.0967042392562094E-2</c:v>
                </c:pt>
                <c:pt idx="5">
                  <c:v>-9.6034043205735165E-2</c:v>
                </c:pt>
                <c:pt idx="6">
                  <c:v>-7.7030812324929698E-3</c:v>
                </c:pt>
                <c:pt idx="7">
                  <c:v>6.5836963285625494E-2</c:v>
                </c:pt>
                <c:pt idx="8">
                  <c:v>6.7825112107623209E-2</c:v>
                </c:pt>
                <c:pt idx="9">
                  <c:v>-0.24344331641285955</c:v>
                </c:pt>
                <c:pt idx="10">
                  <c:v>5.7950479968829072E-3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C0D-44FE-AE00-3CADB5238EE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C0D-44FE-AE00-3CADB5238EE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C0D-44FE-AE00-3CADB5238EE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C0D-44FE-AE00-3CADB5238EE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C0D-44FE-AE00-3CADB5238EE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C0D-44FE-AE00-3CADB5238EE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C0D-44FE-AE00-3CADB5238EE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C0D-44FE-AE00-3CADB5238EE0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0.41260455049810807</c:v>
                </c:pt>
                <c:pt idx="2">
                  <c:v>0.58739544950189193</c:v>
                </c:pt>
                <c:pt idx="3">
                  <c:v>0.13554188243765786</c:v>
                </c:pt>
                <c:pt idx="4">
                  <c:v>0.16028867916699571</c:v>
                </c:pt>
                <c:pt idx="5">
                  <c:v>6.3120460109191603E-2</c:v>
                </c:pt>
                <c:pt idx="6">
                  <c:v>1.7069387132308163E-2</c:v>
                </c:pt>
                <c:pt idx="7">
                  <c:v>1.1462575974365804E-2</c:v>
                </c:pt>
                <c:pt idx="8">
                  <c:v>5.0995346172739041E-3</c:v>
                </c:pt>
                <c:pt idx="9">
                  <c:v>4.7876733139078096E-3</c:v>
                </c:pt>
                <c:pt idx="10">
                  <c:v>0.19002525675019105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C0D-44FE-AE00-3CADB523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B3-4EBE-9E44-50C30F4AC01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B3-4EBE-9E44-50C30F4AC01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3B3-4EBE-9E44-50C30F4AC01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B3-4EBE-9E44-50C30F4AC01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3B3-4EBE-9E44-50C30F4AC01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3B3-4EBE-9E44-50C30F4AC01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3B3-4EBE-9E44-50C30F4AC01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3B3-4EBE-9E44-50C30F4AC0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190269</c:v>
                </c:pt>
                <c:pt idx="1">
                  <c:v>90152</c:v>
                </c:pt>
                <c:pt idx="2">
                  <c:v>100117</c:v>
                </c:pt>
                <c:pt idx="3">
                  <c:v>14495</c:v>
                </c:pt>
                <c:pt idx="4">
                  <c:v>19719</c:v>
                </c:pt>
                <c:pt idx="5">
                  <c:v>9956</c:v>
                </c:pt>
                <c:pt idx="6">
                  <c:v>3236</c:v>
                </c:pt>
                <c:pt idx="7">
                  <c:v>994</c:v>
                </c:pt>
                <c:pt idx="8">
                  <c:v>4171</c:v>
                </c:pt>
                <c:pt idx="9">
                  <c:v>4002</c:v>
                </c:pt>
                <c:pt idx="10">
                  <c:v>43544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B3-4EBE-9E44-50C30F4AC016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9.7201478551204312E-2</c:v>
                </c:pt>
                <c:pt idx="1">
                  <c:v>9.2870737413778492E-2</c:v>
                </c:pt>
                <c:pt idx="2">
                  <c:v>0.1011306394491982</c:v>
                </c:pt>
                <c:pt idx="3">
                  <c:v>3.3290561733675617E-2</c:v>
                </c:pt>
                <c:pt idx="4">
                  <c:v>6.9070208728652771E-2</c:v>
                </c:pt>
                <c:pt idx="5">
                  <c:v>0.70537855429941754</c:v>
                </c:pt>
                <c:pt idx="6">
                  <c:v>-0.43416681237978672</c:v>
                </c:pt>
                <c:pt idx="7">
                  <c:v>0.12189616252821667</c:v>
                </c:pt>
                <c:pt idx="8">
                  <c:v>9.1313448456305624E-2</c:v>
                </c:pt>
                <c:pt idx="9">
                  <c:v>-0.17535545023696686</c:v>
                </c:pt>
                <c:pt idx="10">
                  <c:v>0.16643004473493872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B3-4EBE-9E44-50C30F4AC01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3B3-4EBE-9E44-50C30F4AC01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3B3-4EBE-9E44-50C30F4AC01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3B3-4EBE-9E44-50C30F4AC01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3B3-4EBE-9E44-50C30F4AC01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3B3-4EBE-9E44-50C30F4AC01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3B3-4EBE-9E44-50C30F4AC01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3B3-4EBE-9E44-50C30F4AC016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0.47381339051553328</c:v>
                </c:pt>
                <c:pt idx="2">
                  <c:v>0.52618660948446672</c:v>
                </c:pt>
                <c:pt idx="3">
                  <c:v>7.6181616553405967E-2</c:v>
                </c:pt>
                <c:pt idx="4">
                  <c:v>0.10363748167068729</c:v>
                </c:pt>
                <c:pt idx="5">
                  <c:v>5.2325917516778876E-2</c:v>
                </c:pt>
                <c:pt idx="6">
                  <c:v>1.7007499908024953E-2</c:v>
                </c:pt>
                <c:pt idx="7">
                  <c:v>5.2241826046281843E-3</c:v>
                </c:pt>
                <c:pt idx="8">
                  <c:v>2.1921595215195329E-2</c:v>
                </c:pt>
                <c:pt idx="9">
                  <c:v>2.1033379058070414E-2</c:v>
                </c:pt>
                <c:pt idx="10">
                  <c:v>0.22885493695767573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3B3-4EBE-9E44-50C30F4AC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21-448B-A2C0-5F56EC7AE7C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F21-448B-A2C0-5F56EC7AE7C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F21-448B-A2C0-5F56EC7AE7C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F21-448B-A2C0-5F56EC7AE7C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F21-448B-A2C0-5F56EC7AE7C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F21-448B-A2C0-5F56EC7AE7C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F21-448B-A2C0-5F56EC7AE7C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F21-448B-A2C0-5F56EC7AE7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81833</c:v>
                </c:pt>
                <c:pt idx="1">
                  <c:v>25263</c:v>
                </c:pt>
                <c:pt idx="2">
                  <c:v>56570</c:v>
                </c:pt>
                <c:pt idx="3">
                  <c:v>9967</c:v>
                </c:pt>
                <c:pt idx="4">
                  <c:v>17501</c:v>
                </c:pt>
                <c:pt idx="5">
                  <c:v>4254</c:v>
                </c:pt>
                <c:pt idx="6">
                  <c:v>1482</c:v>
                </c:pt>
                <c:pt idx="7">
                  <c:v>1083</c:v>
                </c:pt>
                <c:pt idx="8">
                  <c:v>1070</c:v>
                </c:pt>
                <c:pt idx="9">
                  <c:v>1696</c:v>
                </c:pt>
                <c:pt idx="10">
                  <c:v>19517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F21-448B-A2C0-5F56EC7AE7CE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2.4962424849699349E-2</c:v>
                </c:pt>
                <c:pt idx="1">
                  <c:v>0.12200213181737429</c:v>
                </c:pt>
                <c:pt idx="2">
                  <c:v>-1.3153304026236823E-2</c:v>
                </c:pt>
                <c:pt idx="3">
                  <c:v>-6.7371572939084912E-2</c:v>
                </c:pt>
                <c:pt idx="4">
                  <c:v>-2.8962991732785937E-2</c:v>
                </c:pt>
                <c:pt idx="5">
                  <c:v>-2.2742935906271522E-2</c:v>
                </c:pt>
                <c:pt idx="6">
                  <c:v>-0.26268656716417915</c:v>
                </c:pt>
                <c:pt idx="7">
                  <c:v>0.1484623541887593</c:v>
                </c:pt>
                <c:pt idx="8">
                  <c:v>4.5943304007820096E-2</c:v>
                </c:pt>
                <c:pt idx="9">
                  <c:v>-1.4526438117373641E-2</c:v>
                </c:pt>
                <c:pt idx="10">
                  <c:v>5.1335918982977846E-2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F21-448B-A2C0-5F56EC7AE7C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F21-448B-A2C0-5F56EC7AE7C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F21-448B-A2C0-5F56EC7AE7C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F21-448B-A2C0-5F56EC7AE7C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F21-448B-A2C0-5F56EC7AE7C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F21-448B-A2C0-5F56EC7AE7C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F21-448B-A2C0-5F56EC7AE7C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F21-448B-A2C0-5F56EC7AE7CE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0.30871408844842546</c:v>
                </c:pt>
                <c:pt idx="2">
                  <c:v>0.69128591155157459</c:v>
                </c:pt>
                <c:pt idx="3">
                  <c:v>0.1217968301296543</c:v>
                </c:pt>
                <c:pt idx="4">
                  <c:v>0.2138623782581599</c:v>
                </c:pt>
                <c:pt idx="5">
                  <c:v>5.1983918468099667E-2</c:v>
                </c:pt>
                <c:pt idx="6">
                  <c:v>1.8110053401439518E-2</c:v>
                </c:pt>
                <c:pt idx="7">
                  <c:v>1.3234269793359647E-2</c:v>
                </c:pt>
                <c:pt idx="8">
                  <c:v>1.307540967580316E-2</c:v>
                </c:pt>
                <c:pt idx="9">
                  <c:v>2.0725135336600149E-2</c:v>
                </c:pt>
                <c:pt idx="10">
                  <c:v>0.23849791648845819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F21-448B-A2C0-5F56EC7AE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E5-45EF-80FE-E9B3BE8B19D7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E5-45EF-80FE-E9B3BE8B19D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CE5-45EF-80FE-E9B3BE8B19D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CE5-45EF-80FE-E9B3BE8B19D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CE5-45EF-80FE-E9B3BE8B19D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CE5-45EF-80FE-E9B3BE8B19D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CE5-45EF-80FE-E9B3BE8B19D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CE5-45EF-80FE-E9B3BE8B19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1083921</c:v>
                </c:pt>
                <c:pt idx="1">
                  <c:v>435757</c:v>
                </c:pt>
                <c:pt idx="2">
                  <c:v>107307</c:v>
                </c:pt>
                <c:pt idx="3">
                  <c:v>328450</c:v>
                </c:pt>
                <c:pt idx="4">
                  <c:v>648164</c:v>
                </c:pt>
                <c:pt idx="5">
                  <c:v>137195</c:v>
                </c:pt>
                <c:pt idx="6">
                  <c:v>175309</c:v>
                </c:pt>
                <c:pt idx="7">
                  <c:v>66999</c:v>
                </c:pt>
                <c:pt idx="8">
                  <c:v>19540</c:v>
                </c:pt>
                <c:pt idx="9">
                  <c:v>11429</c:v>
                </c:pt>
                <c:pt idx="10">
                  <c:v>10102</c:v>
                </c:pt>
                <c:pt idx="11">
                  <c:v>9719</c:v>
                </c:pt>
                <c:pt idx="12">
                  <c:v>217871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E5-45EF-80FE-E9B3BE8B19D7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1.6794275518799973E-2</c:v>
                </c:pt>
                <c:pt idx="1">
                  <c:v>3.803815726472104E-2</c:v>
                </c:pt>
                <c:pt idx="2">
                  <c:v>-4.1405370638366246E-2</c:v>
                </c:pt>
                <c:pt idx="3">
                  <c:v>6.6926102901766038E-2</c:v>
                </c:pt>
                <c:pt idx="4">
                  <c:v>2.9942945921646036E-3</c:v>
                </c:pt>
                <c:pt idx="5">
                  <c:v>3.3242707917548353E-2</c:v>
                </c:pt>
                <c:pt idx="6">
                  <c:v>-3.2852634830964789E-2</c:v>
                </c:pt>
                <c:pt idx="7">
                  <c:v>-1.6889214966984589E-2</c:v>
                </c:pt>
                <c:pt idx="8">
                  <c:v>-0.12069120691206914</c:v>
                </c:pt>
                <c:pt idx="9">
                  <c:v>7.932760411748041E-2</c:v>
                </c:pt>
                <c:pt idx="10">
                  <c:v>8.0196749358425912E-2</c:v>
                </c:pt>
                <c:pt idx="11">
                  <c:v>-0.17621630784878795</c:v>
                </c:pt>
                <c:pt idx="12">
                  <c:v>3.7120429564960755E-2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E5-45EF-80FE-E9B3BE8B19D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CE5-45EF-80FE-E9B3BE8B19D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CE5-45EF-80FE-E9B3BE8B19D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CE5-45EF-80FE-E9B3BE8B19D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CE5-45EF-80FE-E9B3BE8B19D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CE5-45EF-80FE-E9B3BE8B19D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CE5-45EF-80FE-E9B3BE8B19D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CE5-45EF-80FE-E9B3BE8B19D7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0.40201915084217393</c:v>
                </c:pt>
                <c:pt idx="2">
                  <c:v>9.8998912282352677E-2</c:v>
                </c:pt>
                <c:pt idx="3">
                  <c:v>0.30302023855982124</c:v>
                </c:pt>
                <c:pt idx="4">
                  <c:v>0.59798084915782612</c:v>
                </c:pt>
                <c:pt idx="5">
                  <c:v>0.12657287754365862</c:v>
                </c:pt>
                <c:pt idx="6">
                  <c:v>0.16173595677175734</c:v>
                </c:pt>
                <c:pt idx="7">
                  <c:v>6.1811700299191544E-2</c:v>
                </c:pt>
                <c:pt idx="8">
                  <c:v>1.8027144044630558E-2</c:v>
                </c:pt>
                <c:pt idx="9">
                  <c:v>1.0544126370833299E-2</c:v>
                </c:pt>
                <c:pt idx="10">
                  <c:v>9.3198674073110502E-3</c:v>
                </c:pt>
                <c:pt idx="11">
                  <c:v>8.966520622812918E-3</c:v>
                </c:pt>
                <c:pt idx="12">
                  <c:v>0.20100265609763074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CE5-45EF-80FE-E9B3BE8B1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 año'!$T$6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90-44DA-8622-267E7B973DA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90-44DA-8622-267E7B973DA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590-44DA-8622-267E7B973DA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590-44DA-8622-267E7B973DA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590-44DA-8622-267E7B973DA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590-44DA-8622-267E7B973DA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590-44DA-8622-267E7B973DA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590-44DA-8622-267E7B973D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año'!$T$8:$T$9,'viaj aloj lugar resid año'!$T$12:$T$20)</c:f>
              <c:numCache>
                <c:formatCode>#,##0</c:formatCode>
                <c:ptCount val="11"/>
                <c:pt idx="0">
                  <c:v>930653</c:v>
                </c:pt>
                <c:pt idx="1">
                  <c:v>385380</c:v>
                </c:pt>
                <c:pt idx="2">
                  <c:v>545273</c:v>
                </c:pt>
                <c:pt idx="3">
                  <c:v>112291</c:v>
                </c:pt>
                <c:pt idx="4">
                  <c:v>146632</c:v>
                </c:pt>
                <c:pt idx="5">
                  <c:v>58924</c:v>
                </c:pt>
                <c:pt idx="6">
                  <c:v>18799</c:v>
                </c:pt>
                <c:pt idx="7">
                  <c:v>9111</c:v>
                </c:pt>
                <c:pt idx="8">
                  <c:v>7642</c:v>
                </c:pt>
                <c:pt idx="9">
                  <c:v>10058</c:v>
                </c:pt>
                <c:pt idx="10">
                  <c:v>181816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90-44DA-8622-267E7B973DA8}"/>
            </c:ext>
          </c:extLst>
        </c:ser>
        <c:ser>
          <c:idx val="1"/>
          <c:order val="1"/>
          <c:tx>
            <c:strRef>
              <c:f>'viaj aloj lugar resid año'!$U$6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año'!$U$8:$U$9,'viaj aloj lugar resid año'!$U$12:$U$20)</c:f>
              <c:numCache>
                <c:formatCode>0.0%</c:formatCode>
                <c:ptCount val="11"/>
                <c:pt idx="0">
                  <c:v>0.1437101979319515</c:v>
                </c:pt>
                <c:pt idx="1">
                  <c:v>0.11016687935886993</c:v>
                </c:pt>
                <c:pt idx="2">
                  <c:v>0.16866669381474009</c:v>
                </c:pt>
                <c:pt idx="3">
                  <c:v>0.17069788777914474</c:v>
                </c:pt>
                <c:pt idx="4">
                  <c:v>0.11048673538165588</c:v>
                </c:pt>
                <c:pt idx="5">
                  <c:v>0.37332773971006383</c:v>
                </c:pt>
                <c:pt idx="6">
                  <c:v>0.41857832779957738</c:v>
                </c:pt>
                <c:pt idx="7">
                  <c:v>0.27622916374842421</c:v>
                </c:pt>
                <c:pt idx="8">
                  <c:v>-0.11520203774458726</c:v>
                </c:pt>
                <c:pt idx="9">
                  <c:v>-1.8061114907741871E-2</c:v>
                </c:pt>
                <c:pt idx="10">
                  <c:v>0.16221658282141926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90-44DA-8622-267E7B973DA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590-44DA-8622-267E7B973DA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590-44DA-8622-267E7B973DA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590-44DA-8622-267E7B973DA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590-44DA-8622-267E7B973DA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590-44DA-8622-267E7B973DA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590-44DA-8622-267E7B973DA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590-44DA-8622-267E7B973DA8}"/>
              </c:ext>
            </c:extLst>
          </c:dPt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año'!$W$8:$W$9,'viaj aloj lugar resid año'!$W$12:$W$20)</c:f>
              <c:numCache>
                <c:formatCode>0.0%</c:formatCode>
                <c:ptCount val="11"/>
                <c:pt idx="0">
                  <c:v>1</c:v>
                </c:pt>
                <c:pt idx="1">
                  <c:v>0.41409633880726759</c:v>
                </c:pt>
                <c:pt idx="2">
                  <c:v>0.58590366119273241</c:v>
                </c:pt>
                <c:pt idx="3">
                  <c:v>0.12065829046916519</c:v>
                </c:pt>
                <c:pt idx="4">
                  <c:v>0.15755818763814225</c:v>
                </c:pt>
                <c:pt idx="5">
                  <c:v>6.3314683345994688E-2</c:v>
                </c:pt>
                <c:pt idx="6">
                  <c:v>2.0199795197565582E-2</c:v>
                </c:pt>
                <c:pt idx="7">
                  <c:v>9.7899002098526516E-3</c:v>
                </c:pt>
                <c:pt idx="8">
                  <c:v>8.211438635022935E-3</c:v>
                </c:pt>
                <c:pt idx="9">
                  <c:v>1.0807465295872898E-2</c:v>
                </c:pt>
                <c:pt idx="10">
                  <c:v>0.1953639004011162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590-44DA-8622-267E7B973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5A-4E90-BBD5-CCC3044DBB6D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15131</c:v>
                </c:pt>
                <c:pt idx="1">
                  <c:v>15141</c:v>
                </c:pt>
                <c:pt idx="2">
                  <c:v>19982</c:v>
                </c:pt>
                <c:pt idx="3">
                  <c:v>21271</c:v>
                </c:pt>
                <c:pt idx="4">
                  <c:v>22383</c:v>
                </c:pt>
                <c:pt idx="5">
                  <c:v>28739</c:v>
                </c:pt>
                <c:pt idx="6">
                  <c:v>27873</c:v>
                </c:pt>
                <c:pt idx="7">
                  <c:v>28059</c:v>
                </c:pt>
                <c:pt idx="8">
                  <c:v>23246</c:v>
                </c:pt>
                <c:pt idx="9">
                  <c:v>20489</c:v>
                </c:pt>
                <c:pt idx="10">
                  <c:v>13792</c:v>
                </c:pt>
                <c:pt idx="11">
                  <c:v>14326</c:v>
                </c:pt>
                <c:pt idx="12">
                  <c:v>250432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5A-4E90-BBD5-CCC3044DBB6D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5A-4E90-BBD5-CCC3044DBB6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13975</c:v>
                </c:pt>
                <c:pt idx="1">
                  <c:v>15143</c:v>
                </c:pt>
                <c:pt idx="2">
                  <c:v>19127</c:v>
                </c:pt>
                <c:pt idx="3">
                  <c:v>21707</c:v>
                </c:pt>
                <c:pt idx="4">
                  <c:v>27547</c:v>
                </c:pt>
                <c:pt idx="5">
                  <c:v>29587</c:v>
                </c:pt>
                <c:pt idx="6">
                  <c:v>31281</c:v>
                </c:pt>
                <c:pt idx="7">
                  <c:v>34534</c:v>
                </c:pt>
                <c:pt idx="8">
                  <c:v>26626</c:v>
                </c:pt>
                <c:pt idx="9">
                  <c:v>22936</c:v>
                </c:pt>
                <c:pt idx="10">
                  <c:v>18518</c:v>
                </c:pt>
                <c:pt idx="11">
                  <c:v>15056</c:v>
                </c:pt>
                <c:pt idx="12">
                  <c:v>276037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5A-4E90-BBD5-CCC3044DBB6D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5A-4E90-BBD5-CCC3044DBB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5A-4E90-BBD5-CCC3044DBB6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14812</c:v>
                </c:pt>
                <c:pt idx="1">
                  <c:v>15578</c:v>
                </c:pt>
                <c:pt idx="2">
                  <c:v>19845</c:v>
                </c:pt>
                <c:pt idx="3">
                  <c:v>27565</c:v>
                </c:pt>
                <c:pt idx="4">
                  <c:v>30790</c:v>
                </c:pt>
                <c:pt idx="5">
                  <c:v>31494</c:v>
                </c:pt>
                <c:pt idx="6">
                  <c:v>36148</c:v>
                </c:pt>
                <c:pt idx="7">
                  <c:v>36427</c:v>
                </c:pt>
                <c:pt idx="8">
                  <c:v>27784</c:v>
                </c:pt>
                <c:pt idx="9">
                  <c:v>21905</c:v>
                </c:pt>
                <c:pt idx="10">
                  <c:v>15854</c:v>
                </c:pt>
                <c:pt idx="11">
                  <c:v>16168</c:v>
                </c:pt>
                <c:pt idx="12">
                  <c:v>294370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5A-4E90-BBD5-CCC3044D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5A-4E90-BBD5-CCC3044DBB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16449</c:v>
                      </c:pt>
                      <c:pt idx="1">
                        <c:v>15519</c:v>
                      </c:pt>
                      <c:pt idx="2">
                        <c:v>6340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10383</c:v>
                      </c:pt>
                      <c:pt idx="8">
                        <c:v>10136</c:v>
                      </c:pt>
                      <c:pt idx="9">
                        <c:v>6283</c:v>
                      </c:pt>
                      <c:pt idx="10">
                        <c:v>1583</c:v>
                      </c:pt>
                      <c:pt idx="11">
                        <c:v>1958</c:v>
                      </c:pt>
                      <c:pt idx="12">
                        <c:v>74813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5A-4E90-BBD5-CCC3044DBB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5A-4E90-BBD5-CCC3044DBB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5A-4E90-BBD5-CCC3044DBB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5A-4E90-BBD5-CCC3044DBB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5A-4E90-BBD5-CCC3044DBB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5A-4E90-BBD5-CCC3044DBB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5A-4E90-BBD5-CCC3044DBB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5A-4E90-BBD5-CCC3044DBB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5A-4E90-BBD5-CCC3044DBB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5A-4E90-BBD5-CCC3044DBB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5A-4E90-BBD5-CCC3044DBB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5A-4E90-BBD5-CCC3044DBB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5A-4E90-BBD5-CCC3044DBB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5A-4E90-BBD5-CCC3044DBB6D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5.9892665474060802E-2</c:v>
                </c:pt>
                <c:pt idx="1">
                  <c:v>2.8726144092980244E-2</c:v>
                </c:pt>
                <c:pt idx="2">
                  <c:v>3.7538558059287963E-2</c:v>
                </c:pt>
                <c:pt idx="3">
                  <c:v>0.26986686322384479</c:v>
                </c:pt>
                <c:pt idx="4">
                  <c:v>0.1177260681743928</c:v>
                </c:pt>
                <c:pt idx="5">
                  <c:v>6.4453983168283324E-2</c:v>
                </c:pt>
                <c:pt idx="6">
                  <c:v>0.15558965506217826</c:v>
                </c:pt>
                <c:pt idx="7">
                  <c:v>5.4815544101465274E-2</c:v>
                </c:pt>
                <c:pt idx="8">
                  <c:v>4.3491324269510967E-2</c:v>
                </c:pt>
                <c:pt idx="9">
                  <c:v>-4.4951168468782665E-2</c:v>
                </c:pt>
                <c:pt idx="10">
                  <c:v>-0.14386002808078624</c:v>
                </c:pt>
                <c:pt idx="11">
                  <c:v>7.3857598299681193E-2</c:v>
                </c:pt>
                <c:pt idx="12">
                  <c:v>6.6415009582048823E-2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5A-4E90-BBD5-CCC3044D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TF'!$C$8:$C$22</c:f>
              <c:numCache>
                <c:formatCode>#,##0</c:formatCode>
                <c:ptCount val="15"/>
                <c:pt idx="0">
                  <c:v>930653</c:v>
                </c:pt>
                <c:pt idx="1">
                  <c:v>813714</c:v>
                </c:pt>
                <c:pt idx="2">
                  <c:v>720575</c:v>
                </c:pt>
                <c:pt idx="3">
                  <c:v>355287</c:v>
                </c:pt>
                <c:pt idx="4">
                  <c:v>240954</c:v>
                </c:pt>
                <c:pt idx="5">
                  <c:v>806433</c:v>
                </c:pt>
                <c:pt idx="6">
                  <c:v>832274</c:v>
                </c:pt>
                <c:pt idx="7">
                  <c:v>831951</c:v>
                </c:pt>
                <c:pt idx="8">
                  <c:v>794869</c:v>
                </c:pt>
                <c:pt idx="9">
                  <c:v>707532</c:v>
                </c:pt>
                <c:pt idx="10">
                  <c:v>734501</c:v>
                </c:pt>
                <c:pt idx="11">
                  <c:v>725894</c:v>
                </c:pt>
                <c:pt idx="12">
                  <c:v>700374</c:v>
                </c:pt>
                <c:pt idx="13">
                  <c:v>712641</c:v>
                </c:pt>
                <c:pt idx="14">
                  <c:v>704426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97-4762-BE7A-0A3147834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TF'!$D$8:$D$22</c:f>
              <c:numCache>
                <c:formatCode>0.0%</c:formatCode>
                <c:ptCount val="15"/>
                <c:pt idx="0">
                  <c:v>0.1437101979319515</c:v>
                </c:pt>
                <c:pt idx="1">
                  <c:v>0.12925649654789573</c:v>
                </c:pt>
                <c:pt idx="2">
                  <c:v>1.0281490738473402</c:v>
                </c:pt>
                <c:pt idx="3">
                  <c:v>0.47450135710550567</c:v>
                </c:pt>
                <c:pt idx="4">
                  <c:v>-0.70121014393012193</c:v>
                </c:pt>
                <c:pt idx="5">
                  <c:v>-3.1048669068119428E-2</c:v>
                </c:pt>
                <c:pt idx="6">
                  <c:v>3.8824401917891826E-4</c:v>
                </c:pt>
                <c:pt idx="7">
                  <c:v>4.6651712420537228E-2</c:v>
                </c:pt>
                <c:pt idx="8">
                  <c:v>0.12343893986420396</c:v>
                </c:pt>
                <c:pt idx="9">
                  <c:v>-3.6717444904772134E-2</c:v>
                </c:pt>
                <c:pt idx="10">
                  <c:v>1.1857103103207978E-2</c:v>
                </c:pt>
                <c:pt idx="11">
                  <c:v>3.643767472807391E-2</c:v>
                </c:pt>
                <c:pt idx="12">
                  <c:v>-1.7213435656943665E-2</c:v>
                </c:pt>
                <c:pt idx="13">
                  <c:v>1.1661977269436408E-2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97-4762-BE7A-0A3147834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TF'!$C$31:$C$45</c:f>
              <c:numCache>
                <c:formatCode>#,##0</c:formatCode>
                <c:ptCount val="15"/>
                <c:pt idx="0">
                  <c:v>754295</c:v>
                </c:pt>
                <c:pt idx="1">
                  <c:v>665683</c:v>
                </c:pt>
                <c:pt idx="2">
                  <c:v>582583</c:v>
                </c:pt>
                <c:pt idx="3">
                  <c:v>285943</c:v>
                </c:pt>
                <c:pt idx="4">
                  <c:v>188502</c:v>
                </c:pt>
                <c:pt idx="5">
                  <c:v>643665</c:v>
                </c:pt>
                <c:pt idx="6">
                  <c:v>654903</c:v>
                </c:pt>
                <c:pt idx="7">
                  <c:v>643656</c:v>
                </c:pt>
                <c:pt idx="8">
                  <c:v>599942</c:v>
                </c:pt>
                <c:pt idx="9">
                  <c:v>540416</c:v>
                </c:pt>
                <c:pt idx="10">
                  <c:v>572169</c:v>
                </c:pt>
                <c:pt idx="11">
                  <c:v>575234</c:v>
                </c:pt>
                <c:pt idx="12">
                  <c:v>557564</c:v>
                </c:pt>
                <c:pt idx="13">
                  <c:v>558322</c:v>
                </c:pt>
                <c:pt idx="14">
                  <c:v>539114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6-4DCC-A6C7-57AF621D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TF'!$D$31:$D$45</c:f>
              <c:numCache>
                <c:formatCode>0.0%</c:formatCode>
                <c:ptCount val="15"/>
                <c:pt idx="0">
                  <c:v>0.133114410312416</c:v>
                </c:pt>
                <c:pt idx="1">
                  <c:v>0.14264061944821593</c:v>
                </c:pt>
                <c:pt idx="2">
                  <c:v>1.0374095536523011</c:v>
                </c:pt>
                <c:pt idx="3">
                  <c:v>0.51692289736978925</c:v>
                </c:pt>
                <c:pt idx="4">
                  <c:v>-0.70714269068537206</c:v>
                </c:pt>
                <c:pt idx="5">
                  <c:v>-1.7159793129669532E-2</c:v>
                </c:pt>
                <c:pt idx="6">
                  <c:v>1.7473619448898248E-2</c:v>
                </c:pt>
                <c:pt idx="7">
                  <c:v>7.2863710158648676E-2</c:v>
                </c:pt>
                <c:pt idx="8">
                  <c:v>0.11014847820937934</c:v>
                </c:pt>
                <c:pt idx="9">
                  <c:v>-5.5495841263682566E-2</c:v>
                </c:pt>
                <c:pt idx="10">
                  <c:v>-5.3282664098436294E-3</c:v>
                </c:pt>
                <c:pt idx="11">
                  <c:v>3.1691429145353611E-2</c:v>
                </c:pt>
                <c:pt idx="12">
                  <c:v>-1.3576394983539908E-3</c:v>
                </c:pt>
                <c:pt idx="13">
                  <c:v>3.5628828040080496E-2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D6-4DCC-A6C7-57AF621D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TF'!$C$54:$C$68</c:f>
              <c:numCache>
                <c:formatCode>#,##0</c:formatCode>
                <c:ptCount val="15"/>
                <c:pt idx="0">
                  <c:v>633897</c:v>
                </c:pt>
                <c:pt idx="1">
                  <c:v>559411</c:v>
                </c:pt>
                <c:pt idx="2">
                  <c:v>482661</c:v>
                </c:pt>
                <c:pt idx="3">
                  <c:v>214911</c:v>
                </c:pt>
                <c:pt idx="4">
                  <c:v>152429</c:v>
                </c:pt>
                <c:pt idx="5">
                  <c:v>510085</c:v>
                </c:pt>
                <c:pt idx="6">
                  <c:v>518097</c:v>
                </c:pt>
                <c:pt idx="7">
                  <c:v>490978</c:v>
                </c:pt>
                <c:pt idx="8">
                  <c:v>452521</c:v>
                </c:pt>
                <c:pt idx="9">
                  <c:v>421636</c:v>
                </c:pt>
                <c:pt idx="10">
                  <c:v>450293</c:v>
                </c:pt>
                <c:pt idx="11">
                  <c:v>460407</c:v>
                </c:pt>
                <c:pt idx="12">
                  <c:v>445417</c:v>
                </c:pt>
                <c:pt idx="13">
                  <c:v>439867</c:v>
                </c:pt>
                <c:pt idx="14">
                  <c:v>439819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4-43D2-A89A-44B978B24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TF'!$D$54:$D$68</c:f>
              <c:numCache>
                <c:formatCode>0.0%</c:formatCode>
                <c:ptCount val="15"/>
                <c:pt idx="0">
                  <c:v>0.1331507603533002</c:v>
                </c:pt>
                <c:pt idx="1">
                  <c:v>0.15901429781979481</c:v>
                </c:pt>
                <c:pt idx="2">
                  <c:v>1.2458645671929309</c:v>
                </c:pt>
                <c:pt idx="3">
                  <c:v>0.40990887560765987</c:v>
                </c:pt>
                <c:pt idx="4">
                  <c:v>-0.70116941294098045</c:v>
                </c:pt>
                <c:pt idx="5">
                  <c:v>-1.5464285645352072E-2</c:v>
                </c:pt>
                <c:pt idx="6">
                  <c:v>5.5234654098554214E-2</c:v>
                </c:pt>
                <c:pt idx="7">
                  <c:v>8.4983901299608089E-2</c:v>
                </c:pt>
                <c:pt idx="8">
                  <c:v>7.3250386589380323E-2</c:v>
                </c:pt>
                <c:pt idx="9">
                  <c:v>-6.3640784999988931E-2</c:v>
                </c:pt>
                <c:pt idx="10">
                  <c:v>-2.1967520042049715E-2</c:v>
                </c:pt>
                <c:pt idx="11">
                  <c:v>3.3653856947534644E-2</c:v>
                </c:pt>
                <c:pt idx="12">
                  <c:v>1.2617450274742037E-2</c:v>
                </c:pt>
                <c:pt idx="13">
                  <c:v>1.0913580359184216E-4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F4-43D2-A89A-44B978B24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3F-42A7-94FD-D84E3B354E9F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467372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5136286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3F-42A7-94FD-D84E3B354E9F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3F-42A7-94FD-D84E3B354E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493020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5762502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3F-42A7-94FD-D84E3B354E9F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3F-42A7-94FD-D84E3B354E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3F-42A7-94FD-D84E3B354E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2">
                  <c:v>499373</c:v>
                </c:pt>
                <c:pt idx="3">
                  <c:v>421131</c:v>
                </c:pt>
                <c:pt idx="4">
                  <c:v>405133</c:v>
                </c:pt>
                <c:pt idx="5">
                  <c:v>430081</c:v>
                </c:pt>
                <c:pt idx="6">
                  <c:v>526626</c:v>
                </c:pt>
                <c:pt idx="7">
                  <c:v>557802</c:v>
                </c:pt>
                <c:pt idx="8">
                  <c:v>455849</c:v>
                </c:pt>
                <c:pt idx="9">
                  <c:v>476664</c:v>
                </c:pt>
                <c:pt idx="10">
                  <c:v>463756</c:v>
                </c:pt>
                <c:pt idx="11">
                  <c:v>456509</c:v>
                </c:pt>
                <c:pt idx="12">
                  <c:v>5666416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3F-42A7-94FD-D84E3B354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3F-42A7-94FD-D84E3B354E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3F-42A7-94FD-D84E3B354E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3F-42A7-94FD-D84E3B354E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3F-42A7-94FD-D84E3B354E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3F-42A7-94FD-D84E3B354E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3F-42A7-94FD-D84E3B354E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3F-42A7-94FD-D84E3B354E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3F-42A7-94FD-D84E3B354E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3F-42A7-94FD-D84E3B354E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3F-42A7-94FD-D84E3B354E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3F-42A7-94FD-D84E3B354E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3F-42A7-94FD-D84E3B354E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3F-42A7-94FD-D84E3B354E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3F-42A7-94FD-D84E3B354E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3F-42A7-94FD-D84E3B354E9F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3.9065352318363722E-3</c:v>
                </c:pt>
                <c:pt idx="1">
                  <c:v>3.6913835557252916E-3</c:v>
                </c:pt>
                <c:pt idx="2">
                  <c:v>4.4675949113504032E-4</c:v>
                </c:pt>
                <c:pt idx="3">
                  <c:v>2.3449385392313671E-2</c:v>
                </c:pt>
                <c:pt idx="4">
                  <c:v>-1.4025072590225784E-3</c:v>
                </c:pt>
                <c:pt idx="5">
                  <c:v>-6.5953015426246986E-2</c:v>
                </c:pt>
                <c:pt idx="6">
                  <c:v>-1.0222435228778415E-2</c:v>
                </c:pt>
                <c:pt idx="7">
                  <c:v>1.0750739758891958E-2</c:v>
                </c:pt>
                <c:pt idx="8">
                  <c:v>-6.8182189843091989E-2</c:v>
                </c:pt>
                <c:pt idx="9">
                  <c:v>-2.9171851800556814E-2</c:v>
                </c:pt>
                <c:pt idx="10">
                  <c:v>-3.967165996430011E-2</c:v>
                </c:pt>
                <c:pt idx="11">
                  <c:v>-2.6371690475479603E-2</c:v>
                </c:pt>
                <c:pt idx="12">
                  <c:v>-1.6674354299573313E-2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3F-42A7-94FD-D84E3B354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6E-4C48-9E1B-CAA73A01690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107373</c:v>
                </c:pt>
                <c:pt idx="1">
                  <c:v>93902</c:v>
                </c:pt>
                <c:pt idx="2">
                  <c:v>120720</c:v>
                </c:pt>
                <c:pt idx="3">
                  <c:v>140492</c:v>
                </c:pt>
                <c:pt idx="4">
                  <c:v>148058</c:v>
                </c:pt>
                <c:pt idx="5">
                  <c:v>185864</c:v>
                </c:pt>
                <c:pt idx="6">
                  <c:v>206923</c:v>
                </c:pt>
                <c:pt idx="7">
                  <c:v>202524</c:v>
                </c:pt>
                <c:pt idx="8">
                  <c:v>158021</c:v>
                </c:pt>
                <c:pt idx="9">
                  <c:v>118073</c:v>
                </c:pt>
                <c:pt idx="10">
                  <c:v>80072</c:v>
                </c:pt>
                <c:pt idx="11">
                  <c:v>84951</c:v>
                </c:pt>
                <c:pt idx="12">
                  <c:v>1646973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E-4C48-9E1B-CAA73A01690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6E-4C48-9E1B-CAA73A0169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84701</c:v>
                </c:pt>
                <c:pt idx="1">
                  <c:v>82338</c:v>
                </c:pt>
                <c:pt idx="2">
                  <c:v>112876</c:v>
                </c:pt>
                <c:pt idx="3">
                  <c:v>127831</c:v>
                </c:pt>
                <c:pt idx="4">
                  <c:v>161111</c:v>
                </c:pt>
                <c:pt idx="5">
                  <c:v>186304</c:v>
                </c:pt>
                <c:pt idx="6">
                  <c:v>207746</c:v>
                </c:pt>
                <c:pt idx="7">
                  <c:v>229806</c:v>
                </c:pt>
                <c:pt idx="8">
                  <c:v>159761</c:v>
                </c:pt>
                <c:pt idx="9">
                  <c:v>131586</c:v>
                </c:pt>
                <c:pt idx="10">
                  <c:v>107403</c:v>
                </c:pt>
                <c:pt idx="11">
                  <c:v>89457</c:v>
                </c:pt>
                <c:pt idx="12">
                  <c:v>1680920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6E-4C48-9E1B-CAA73A01690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6E-4C48-9E1B-CAA73A0169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6E-4C48-9E1B-CAA73A0169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87577</c:v>
                </c:pt>
                <c:pt idx="1">
                  <c:v>82514</c:v>
                </c:pt>
                <c:pt idx="2">
                  <c:v>105271</c:v>
                </c:pt>
                <c:pt idx="3">
                  <c:v>141536</c:v>
                </c:pt>
                <c:pt idx="4">
                  <c:v>169329</c:v>
                </c:pt>
                <c:pt idx="5">
                  <c:v>183684</c:v>
                </c:pt>
                <c:pt idx="6">
                  <c:v>219561</c:v>
                </c:pt>
                <c:pt idx="7">
                  <c:v>238030</c:v>
                </c:pt>
                <c:pt idx="8">
                  <c:v>164576</c:v>
                </c:pt>
                <c:pt idx="9">
                  <c:v>128510</c:v>
                </c:pt>
                <c:pt idx="10">
                  <c:v>96853</c:v>
                </c:pt>
                <c:pt idx="11">
                  <c:v>98952</c:v>
                </c:pt>
                <c:pt idx="12">
                  <c:v>1716393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6E-4C48-9E1B-CAA73A016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6E-4C48-9E1B-CAA73A0169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109435</c:v>
                      </c:pt>
                      <c:pt idx="1">
                        <c:v>98017</c:v>
                      </c:pt>
                      <c:pt idx="2">
                        <c:v>45193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66105</c:v>
                      </c:pt>
                      <c:pt idx="8">
                        <c:v>52265</c:v>
                      </c:pt>
                      <c:pt idx="9">
                        <c:v>36133</c:v>
                      </c:pt>
                      <c:pt idx="10">
                        <c:v>14426</c:v>
                      </c:pt>
                      <c:pt idx="11">
                        <c:v>14280</c:v>
                      </c:pt>
                      <c:pt idx="12">
                        <c:v>472177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6E-4C48-9E1B-CAA73A0169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6E-4C48-9E1B-CAA73A0169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6E-4C48-9E1B-CAA73A0169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6E-4C48-9E1B-CAA73A0169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6E-4C48-9E1B-CAA73A0169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6E-4C48-9E1B-CAA73A0169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6E-4C48-9E1B-CAA73A0169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6E-4C48-9E1B-CAA73A0169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6E-4C48-9E1B-CAA73A0169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6E-4C48-9E1B-CAA73A0169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6E-4C48-9E1B-CAA73A0169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6E-4C48-9E1B-CAA73A0169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6E-4C48-9E1B-CAA73A0169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6E-4C48-9E1B-CAA73A01690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3.3954734890969451E-2</c:v>
                </c:pt>
                <c:pt idx="1">
                  <c:v>2.1375306662780869E-3</c:v>
                </c:pt>
                <c:pt idx="2">
                  <c:v>-6.7374818384776214E-2</c:v>
                </c:pt>
                <c:pt idx="3">
                  <c:v>0.10721186566638763</c:v>
                </c:pt>
                <c:pt idx="4">
                  <c:v>5.1008311040214416E-2</c:v>
                </c:pt>
                <c:pt idx="5">
                  <c:v>-1.4063036757128167E-2</c:v>
                </c:pt>
                <c:pt idx="6">
                  <c:v>5.6872334485381204E-2</c:v>
                </c:pt>
                <c:pt idx="7">
                  <c:v>3.5786707048554023E-2</c:v>
                </c:pt>
                <c:pt idx="8">
                  <c:v>3.0138769787369846E-2</c:v>
                </c:pt>
                <c:pt idx="9">
                  <c:v>-2.3376347027799338E-2</c:v>
                </c:pt>
                <c:pt idx="10">
                  <c:v>-9.8228168673128335E-2</c:v>
                </c:pt>
                <c:pt idx="11">
                  <c:v>0.10614038029444317</c:v>
                </c:pt>
                <c:pt idx="12">
                  <c:v>2.1103324369987853E-2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6E-4C48-9E1B-CAA73A016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E6-4BD7-B845-91740028ED39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94379</c:v>
                </c:pt>
                <c:pt idx="1">
                  <c:v>85353</c:v>
                </c:pt>
                <c:pt idx="2">
                  <c:v>107350</c:v>
                </c:pt>
                <c:pt idx="3">
                  <c:v>113397</c:v>
                </c:pt>
                <c:pt idx="4">
                  <c:v>122735</c:v>
                </c:pt>
                <c:pt idx="5">
                  <c:v>151037</c:v>
                </c:pt>
                <c:pt idx="6">
                  <c:v>166333</c:v>
                </c:pt>
                <c:pt idx="7">
                  <c:v>177694</c:v>
                </c:pt>
                <c:pt idx="8">
                  <c:v>127466</c:v>
                </c:pt>
                <c:pt idx="9">
                  <c:v>103186</c:v>
                </c:pt>
                <c:pt idx="10">
                  <c:v>69364</c:v>
                </c:pt>
                <c:pt idx="11">
                  <c:v>71834</c:v>
                </c:pt>
                <c:pt idx="12">
                  <c:v>1390128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E6-4BD7-B845-91740028ED39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E6-4BD7-B845-91740028ED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76591</c:v>
                </c:pt>
                <c:pt idx="1">
                  <c:v>74115</c:v>
                </c:pt>
                <c:pt idx="2">
                  <c:v>98365</c:v>
                </c:pt>
                <c:pt idx="3">
                  <c:v>108738</c:v>
                </c:pt>
                <c:pt idx="4">
                  <c:v>127566</c:v>
                </c:pt>
                <c:pt idx="5">
                  <c:v>145345</c:v>
                </c:pt>
                <c:pt idx="6">
                  <c:v>163095</c:v>
                </c:pt>
                <c:pt idx="7">
                  <c:v>188499</c:v>
                </c:pt>
                <c:pt idx="8">
                  <c:v>137327</c:v>
                </c:pt>
                <c:pt idx="9">
                  <c:v>109884</c:v>
                </c:pt>
                <c:pt idx="10">
                  <c:v>89993</c:v>
                </c:pt>
                <c:pt idx="11">
                  <c:v>73903</c:v>
                </c:pt>
                <c:pt idx="12">
                  <c:v>1393421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E6-4BD7-B845-91740028ED39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E6-4BD7-B845-91740028ED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E6-4BD7-B845-91740028ED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77024</c:v>
                </c:pt>
                <c:pt idx="1">
                  <c:v>75077</c:v>
                </c:pt>
                <c:pt idx="2">
                  <c:v>93539</c:v>
                </c:pt>
                <c:pt idx="3">
                  <c:v>123326</c:v>
                </c:pt>
                <c:pt idx="4">
                  <c:v>146230</c:v>
                </c:pt>
                <c:pt idx="5">
                  <c:v>159956</c:v>
                </c:pt>
                <c:pt idx="6">
                  <c:v>184550</c:v>
                </c:pt>
                <c:pt idx="7">
                  <c:v>199456</c:v>
                </c:pt>
                <c:pt idx="8">
                  <c:v>141358</c:v>
                </c:pt>
                <c:pt idx="9">
                  <c:v>108183</c:v>
                </c:pt>
                <c:pt idx="10">
                  <c:v>83028</c:v>
                </c:pt>
                <c:pt idx="11">
                  <c:v>85077</c:v>
                </c:pt>
                <c:pt idx="12">
                  <c:v>1476804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E6-4BD7-B845-91740028E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E6-4BD7-B845-91740028ED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100476</c:v>
                      </c:pt>
                      <c:pt idx="1">
                        <c:v>90119</c:v>
                      </c:pt>
                      <c:pt idx="2">
                        <c:v>40050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54073</c:v>
                      </c:pt>
                      <c:pt idx="8">
                        <c:v>44522</c:v>
                      </c:pt>
                      <c:pt idx="9">
                        <c:v>26446</c:v>
                      </c:pt>
                      <c:pt idx="10">
                        <c:v>9600</c:v>
                      </c:pt>
                      <c:pt idx="11">
                        <c:v>6993</c:v>
                      </c:pt>
                      <c:pt idx="12">
                        <c:v>400640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E6-4BD7-B845-91740028ED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E6-4BD7-B845-91740028ED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E6-4BD7-B845-91740028ED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E6-4BD7-B845-91740028ED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E6-4BD7-B845-91740028ED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E6-4BD7-B845-91740028ED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E6-4BD7-B845-91740028ED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E6-4BD7-B845-91740028ED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E6-4BD7-B845-91740028ED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E6-4BD7-B845-91740028ED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E6-4BD7-B845-91740028ED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E6-4BD7-B845-91740028ED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E6-4BD7-B845-91740028ED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E6-4BD7-B845-91740028ED39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5.6534057526340664E-3</c:v>
                </c:pt>
                <c:pt idx="1">
                  <c:v>1.2979828644673841E-2</c:v>
                </c:pt>
                <c:pt idx="2">
                  <c:v>-4.9062166420983044E-2</c:v>
                </c:pt>
                <c:pt idx="3">
                  <c:v>0.13415733230333471</c:v>
                </c:pt>
                <c:pt idx="4">
                  <c:v>0.14630857752065607</c:v>
                </c:pt>
                <c:pt idx="5">
                  <c:v>0.10052633389521493</c:v>
                </c:pt>
                <c:pt idx="6">
                  <c:v>0.13154909715196661</c:v>
                </c:pt>
                <c:pt idx="7">
                  <c:v>5.8127629324293606E-2</c:v>
                </c:pt>
                <c:pt idx="8">
                  <c:v>2.9353295418963476E-2</c:v>
                </c:pt>
                <c:pt idx="9">
                  <c:v>-1.5479960685814143E-2</c:v>
                </c:pt>
                <c:pt idx="10">
                  <c:v>-7.7394908492882775E-2</c:v>
                </c:pt>
                <c:pt idx="11">
                  <c:v>0.15119819222494346</c:v>
                </c:pt>
                <c:pt idx="12">
                  <c:v>5.9840493289537111E-2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E6-4BD7-B845-91740028E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51-4A3C-B564-7B9343CE551F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12994</c:v>
                </c:pt>
                <c:pt idx="1">
                  <c:v>8549</c:v>
                </c:pt>
                <c:pt idx="2">
                  <c:v>13370</c:v>
                </c:pt>
                <c:pt idx="3">
                  <c:v>27095</c:v>
                </c:pt>
                <c:pt idx="4">
                  <c:v>25323</c:v>
                </c:pt>
                <c:pt idx="5">
                  <c:v>34827</c:v>
                </c:pt>
                <c:pt idx="6">
                  <c:v>40590</c:v>
                </c:pt>
                <c:pt idx="7">
                  <c:v>24830</c:v>
                </c:pt>
                <c:pt idx="8">
                  <c:v>30555</c:v>
                </c:pt>
                <c:pt idx="9">
                  <c:v>14887</c:v>
                </c:pt>
                <c:pt idx="10">
                  <c:v>10708</c:v>
                </c:pt>
                <c:pt idx="11">
                  <c:v>13117</c:v>
                </c:pt>
                <c:pt idx="12">
                  <c:v>256845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51-4A3C-B564-7B9343CE551F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51-4A3C-B564-7B9343CE55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8110</c:v>
                </c:pt>
                <c:pt idx="1">
                  <c:v>8223</c:v>
                </c:pt>
                <c:pt idx="2">
                  <c:v>14511</c:v>
                </c:pt>
                <c:pt idx="3">
                  <c:v>19093</c:v>
                </c:pt>
                <c:pt idx="4">
                  <c:v>33545</c:v>
                </c:pt>
                <c:pt idx="5">
                  <c:v>40959</c:v>
                </c:pt>
                <c:pt idx="6">
                  <c:v>44651</c:v>
                </c:pt>
                <c:pt idx="7">
                  <c:v>41307</c:v>
                </c:pt>
                <c:pt idx="8">
                  <c:v>22434</c:v>
                </c:pt>
                <c:pt idx="9">
                  <c:v>21702</c:v>
                </c:pt>
                <c:pt idx="10">
                  <c:v>17410</c:v>
                </c:pt>
                <c:pt idx="11">
                  <c:v>15554</c:v>
                </c:pt>
                <c:pt idx="12">
                  <c:v>287499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51-4A3C-B564-7B9343CE551F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51-4A3C-B564-7B9343CE55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51-4A3C-B564-7B9343CE55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10553</c:v>
                </c:pt>
                <c:pt idx="1">
                  <c:v>7437</c:v>
                </c:pt>
                <c:pt idx="2">
                  <c:v>11732</c:v>
                </c:pt>
                <c:pt idx="3">
                  <c:v>18210</c:v>
                </c:pt>
                <c:pt idx="4">
                  <c:v>23099</c:v>
                </c:pt>
                <c:pt idx="5">
                  <c:v>23728</c:v>
                </c:pt>
                <c:pt idx="6">
                  <c:v>35011</c:v>
                </c:pt>
                <c:pt idx="7">
                  <c:v>38574</c:v>
                </c:pt>
                <c:pt idx="8">
                  <c:v>23218</c:v>
                </c:pt>
                <c:pt idx="9">
                  <c:v>20327</c:v>
                </c:pt>
                <c:pt idx="10">
                  <c:v>13825</c:v>
                </c:pt>
                <c:pt idx="11">
                  <c:v>13875</c:v>
                </c:pt>
                <c:pt idx="12">
                  <c:v>239589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51-4A3C-B564-7B9343CE5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51-4A3C-B564-7B9343CE55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8959</c:v>
                      </c:pt>
                      <c:pt idx="1">
                        <c:v>7898</c:v>
                      </c:pt>
                      <c:pt idx="2">
                        <c:v>5143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12032</c:v>
                      </c:pt>
                      <c:pt idx="8">
                        <c:v>7743</c:v>
                      </c:pt>
                      <c:pt idx="9">
                        <c:v>9687</c:v>
                      </c:pt>
                      <c:pt idx="10">
                        <c:v>4826</c:v>
                      </c:pt>
                      <c:pt idx="11">
                        <c:v>7287</c:v>
                      </c:pt>
                      <c:pt idx="12">
                        <c:v>71537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51-4A3C-B564-7B9343CE55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51-4A3C-B564-7B9343CE55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51-4A3C-B564-7B9343CE55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51-4A3C-B564-7B9343CE55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51-4A3C-B564-7B9343CE55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51-4A3C-B564-7B9343CE55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51-4A3C-B564-7B9343CE55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51-4A3C-B564-7B9343CE55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51-4A3C-B564-7B9343CE55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51-4A3C-B564-7B9343CE55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51-4A3C-B564-7B9343CE55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51-4A3C-B564-7B9343CE55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51-4A3C-B564-7B9343CE55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51-4A3C-B564-7B9343CE551F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0.30123304562268793</c:v>
                </c:pt>
                <c:pt idx="1">
                  <c:v>-9.5585552717986189E-2</c:v>
                </c:pt>
                <c:pt idx="2">
                  <c:v>-0.19150988904968647</c:v>
                </c:pt>
                <c:pt idx="3">
                  <c:v>-4.6247315770177599E-2</c:v>
                </c:pt>
                <c:pt idx="4">
                  <c:v>-0.31140259353107769</c:v>
                </c:pt>
                <c:pt idx="5">
                  <c:v>-0.42068898166459145</c:v>
                </c:pt>
                <c:pt idx="6">
                  <c:v>-0.21589662045642877</c:v>
                </c:pt>
                <c:pt idx="7">
                  <c:v>-6.6163120052291413E-2</c:v>
                </c:pt>
                <c:pt idx="8">
                  <c:v>3.4946955513952105E-2</c:v>
                </c:pt>
                <c:pt idx="9">
                  <c:v>-6.3358215832642117E-2</c:v>
                </c:pt>
                <c:pt idx="10">
                  <c:v>-0.20591614014933945</c:v>
                </c:pt>
                <c:pt idx="11">
                  <c:v>-0.10794650893660795</c:v>
                </c:pt>
                <c:pt idx="12">
                  <c:v>-0.16664405789237524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51-4A3C-B564-7B9343CE5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2F-4E78-968E-1AE51EFDC8C6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352271</c:v>
                </c:pt>
                <c:pt idx="1">
                  <c:v>317883</c:v>
                </c:pt>
                <c:pt idx="2">
                  <c:v>315119</c:v>
                </c:pt>
                <c:pt idx="3">
                  <c:v>238900</c:v>
                </c:pt>
                <c:pt idx="4">
                  <c:v>192540</c:v>
                </c:pt>
                <c:pt idx="5">
                  <c:v>207904</c:v>
                </c:pt>
                <c:pt idx="6">
                  <c:v>260449</c:v>
                </c:pt>
                <c:pt idx="7">
                  <c:v>278335</c:v>
                </c:pt>
                <c:pt idx="8">
                  <c:v>283093</c:v>
                </c:pt>
                <c:pt idx="9">
                  <c:v>310899</c:v>
                </c:pt>
                <c:pt idx="10">
                  <c:v>376036</c:v>
                </c:pt>
                <c:pt idx="11">
                  <c:v>355884</c:v>
                </c:pt>
                <c:pt idx="12">
                  <c:v>3489313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F-4E78-968E-1AE51EFDC8C6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2F-4E78-968E-1AE51EFDC8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408319</c:v>
                </c:pt>
                <c:pt idx="1">
                  <c:v>394448</c:v>
                </c:pt>
                <c:pt idx="2">
                  <c:v>386274</c:v>
                </c:pt>
                <c:pt idx="3">
                  <c:v>283651</c:v>
                </c:pt>
                <c:pt idx="4">
                  <c:v>244591</c:v>
                </c:pt>
                <c:pt idx="5">
                  <c:v>274145</c:v>
                </c:pt>
                <c:pt idx="6">
                  <c:v>324319</c:v>
                </c:pt>
                <c:pt idx="7">
                  <c:v>322063</c:v>
                </c:pt>
                <c:pt idx="8">
                  <c:v>329443</c:v>
                </c:pt>
                <c:pt idx="9">
                  <c:v>359401</c:v>
                </c:pt>
                <c:pt idx="10">
                  <c:v>375511</c:v>
                </c:pt>
                <c:pt idx="11">
                  <c:v>379417</c:v>
                </c:pt>
                <c:pt idx="12">
                  <c:v>4081582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2F-4E78-968E-1AE51EFDC8C6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2F-4E78-968E-1AE51EFDC8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2F-4E78-968E-1AE51EFDC8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407369</c:v>
                </c:pt>
                <c:pt idx="1">
                  <c:v>396032</c:v>
                </c:pt>
                <c:pt idx="2">
                  <c:v>394102</c:v>
                </c:pt>
                <c:pt idx="3">
                  <c:v>279595</c:v>
                </c:pt>
                <c:pt idx="4">
                  <c:v>235804</c:v>
                </c:pt>
                <c:pt idx="5">
                  <c:v>246397</c:v>
                </c:pt>
                <c:pt idx="6">
                  <c:v>307065</c:v>
                </c:pt>
                <c:pt idx="7">
                  <c:v>319772</c:v>
                </c:pt>
                <c:pt idx="8">
                  <c:v>291273</c:v>
                </c:pt>
                <c:pt idx="9">
                  <c:v>348154</c:v>
                </c:pt>
                <c:pt idx="10">
                  <c:v>366903</c:v>
                </c:pt>
                <c:pt idx="11">
                  <c:v>357557</c:v>
                </c:pt>
                <c:pt idx="12">
                  <c:v>3950023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2F-4E78-968E-1AE51EFD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2F-4E78-968E-1AE51EFDC8C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384062</c:v>
                      </c:pt>
                      <c:pt idx="1">
                        <c:v>332827</c:v>
                      </c:pt>
                      <c:pt idx="2">
                        <c:v>172613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49703</c:v>
                      </c:pt>
                      <c:pt idx="8">
                        <c:v>28441</c:v>
                      </c:pt>
                      <c:pt idx="9">
                        <c:v>19967</c:v>
                      </c:pt>
                      <c:pt idx="10">
                        <c:v>22402</c:v>
                      </c:pt>
                      <c:pt idx="11">
                        <c:v>30566</c:v>
                      </c:pt>
                      <c:pt idx="12">
                        <c:v>1074464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2F-4E78-968E-1AE51EFDC8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2F-4E78-968E-1AE51EFDC8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2F-4E78-968E-1AE51EFDC8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2F-4E78-968E-1AE51EFDC8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2F-4E78-968E-1AE51EFDC8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2F-4E78-968E-1AE51EFDC8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2F-4E78-968E-1AE51EFDC8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2F-4E78-968E-1AE51EFDC8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2F-4E78-968E-1AE51EFDC8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2F-4E78-968E-1AE51EFDC8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2F-4E78-968E-1AE51EFDC8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2F-4E78-968E-1AE51EFDC8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2F-4E78-968E-1AE51EFDC8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2F-4E78-968E-1AE51EFDC8C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-2.3266122810841061E-3</c:v>
                </c:pt>
                <c:pt idx="1">
                  <c:v>4.0157384496815052E-3</c:v>
                </c:pt>
                <c:pt idx="2">
                  <c:v>2.0265407456882878E-2</c:v>
                </c:pt>
                <c:pt idx="3">
                  <c:v>-1.429926212140975E-2</c:v>
                </c:pt>
                <c:pt idx="4">
                  <c:v>-3.5925279343884231E-2</c:v>
                </c:pt>
                <c:pt idx="5">
                  <c:v>-0.10121650951138994</c:v>
                </c:pt>
                <c:pt idx="6">
                  <c:v>-5.320070671160182E-2</c:v>
                </c:pt>
                <c:pt idx="7">
                  <c:v>-7.1135150576129291E-3</c:v>
                </c:pt>
                <c:pt idx="8">
                  <c:v>-0.11586222806373181</c:v>
                </c:pt>
                <c:pt idx="9">
                  <c:v>-3.129373596623275E-2</c:v>
                </c:pt>
                <c:pt idx="10">
                  <c:v>-2.2923429673165407E-2</c:v>
                </c:pt>
                <c:pt idx="11">
                  <c:v>-5.7614708882311572E-2</c:v>
                </c:pt>
                <c:pt idx="12">
                  <c:v>-3.2232355003525615E-2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2F-4E78-968E-1AE51EFD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3-4528-A637-B330768AFE13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54058</c:v>
                </c:pt>
                <c:pt idx="1">
                  <c:v>48665</c:v>
                </c:pt>
                <c:pt idx="2">
                  <c:v>51458</c:v>
                </c:pt>
                <c:pt idx="3">
                  <c:v>41501</c:v>
                </c:pt>
                <c:pt idx="4">
                  <c:v>37494</c:v>
                </c:pt>
                <c:pt idx="5">
                  <c:v>44671</c:v>
                </c:pt>
                <c:pt idx="6">
                  <c:v>65119</c:v>
                </c:pt>
                <c:pt idx="7">
                  <c:v>66954</c:v>
                </c:pt>
                <c:pt idx="8">
                  <c:v>70200</c:v>
                </c:pt>
                <c:pt idx="9">
                  <c:v>66201</c:v>
                </c:pt>
                <c:pt idx="10">
                  <c:v>60886</c:v>
                </c:pt>
                <c:pt idx="11">
                  <c:v>62747</c:v>
                </c:pt>
                <c:pt idx="12">
                  <c:v>669954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3-4528-A637-B330768AFE13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D3-4528-A637-B330768AFE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72310</c:v>
                </c:pt>
                <c:pt idx="1">
                  <c:v>65783</c:v>
                </c:pt>
                <c:pt idx="2">
                  <c:v>67607</c:v>
                </c:pt>
                <c:pt idx="3">
                  <c:v>47099</c:v>
                </c:pt>
                <c:pt idx="4">
                  <c:v>47307</c:v>
                </c:pt>
                <c:pt idx="5">
                  <c:v>59447</c:v>
                </c:pt>
                <c:pt idx="6">
                  <c:v>73992</c:v>
                </c:pt>
                <c:pt idx="7">
                  <c:v>75222</c:v>
                </c:pt>
                <c:pt idx="8">
                  <c:v>77720</c:v>
                </c:pt>
                <c:pt idx="9">
                  <c:v>74256</c:v>
                </c:pt>
                <c:pt idx="10">
                  <c:v>60088</c:v>
                </c:pt>
                <c:pt idx="11">
                  <c:v>67375</c:v>
                </c:pt>
                <c:pt idx="12">
                  <c:v>788206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D3-4528-A637-B330768AFE13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3-4528-A637-B330768AFE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D3-4528-A637-B330768AFE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69055</c:v>
                </c:pt>
                <c:pt idx="1">
                  <c:v>65244</c:v>
                </c:pt>
                <c:pt idx="2">
                  <c:v>59377</c:v>
                </c:pt>
                <c:pt idx="3">
                  <c:v>47302</c:v>
                </c:pt>
                <c:pt idx="4">
                  <c:v>42208</c:v>
                </c:pt>
                <c:pt idx="5">
                  <c:v>52733</c:v>
                </c:pt>
                <c:pt idx="6">
                  <c:v>84559</c:v>
                </c:pt>
                <c:pt idx="7">
                  <c:v>79288</c:v>
                </c:pt>
                <c:pt idx="8">
                  <c:v>75421</c:v>
                </c:pt>
                <c:pt idx="9">
                  <c:v>80610</c:v>
                </c:pt>
                <c:pt idx="10">
                  <c:v>55286</c:v>
                </c:pt>
                <c:pt idx="11">
                  <c:v>61503</c:v>
                </c:pt>
                <c:pt idx="12">
                  <c:v>772586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D3-4528-A637-B330768AF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7D3-4528-A637-B330768AFE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56783</c:v>
                      </c:pt>
                      <c:pt idx="1">
                        <c:v>47712</c:v>
                      </c:pt>
                      <c:pt idx="2">
                        <c:v>27667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4094</c:v>
                      </c:pt>
                      <c:pt idx="8">
                        <c:v>4342</c:v>
                      </c:pt>
                      <c:pt idx="9">
                        <c:v>3047</c:v>
                      </c:pt>
                      <c:pt idx="10">
                        <c:v>4492</c:v>
                      </c:pt>
                      <c:pt idx="11">
                        <c:v>6245</c:v>
                      </c:pt>
                      <c:pt idx="12">
                        <c:v>163077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7D3-4528-A637-B330768AFE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D3-4528-A637-B330768AFE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D3-4528-A637-B330768AFE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D3-4528-A637-B330768AFE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D3-4528-A637-B330768AFE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D3-4528-A637-B330768AFE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D3-4528-A637-B330768AFE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D3-4528-A637-B330768AFE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D3-4528-A637-B330768AFE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D3-4528-A637-B330768AFE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D3-4528-A637-B330768AFE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D3-4528-A637-B330768AFE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D3-4528-A637-B330768AFE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D3-4528-A637-B330768AFE13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-4.5014520813165593E-2</c:v>
                </c:pt>
                <c:pt idx="1">
                  <c:v>-8.1936062508550789E-3</c:v>
                </c:pt>
                <c:pt idx="2">
                  <c:v>-0.12173295664650108</c:v>
                </c:pt>
                <c:pt idx="3">
                  <c:v>4.3100702775005217E-3</c:v>
                </c:pt>
                <c:pt idx="4">
                  <c:v>-0.10778531718350348</c:v>
                </c:pt>
                <c:pt idx="5">
                  <c:v>-0.11294093898766966</c:v>
                </c:pt>
                <c:pt idx="6">
                  <c:v>0.14281273651205528</c:v>
                </c:pt>
                <c:pt idx="7">
                  <c:v>5.4053335460370722E-2</c:v>
                </c:pt>
                <c:pt idx="8">
                  <c:v>-2.9580545548121506E-2</c:v>
                </c:pt>
                <c:pt idx="9">
                  <c:v>8.5568842921784016E-2</c:v>
                </c:pt>
                <c:pt idx="10">
                  <c:v>-7.9916123019571295E-2</c:v>
                </c:pt>
                <c:pt idx="11">
                  <c:v>-8.7153988868274634E-2</c:v>
                </c:pt>
                <c:pt idx="12">
                  <c:v>-1.9817154398723225E-2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D3-4528-A637-B330768AF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2F-46CB-924E-AAB864BA8293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147240</c:v>
                </c:pt>
                <c:pt idx="1">
                  <c:v>124021</c:v>
                </c:pt>
                <c:pt idx="2">
                  <c:v>121326</c:v>
                </c:pt>
                <c:pt idx="3">
                  <c:v>86889</c:v>
                </c:pt>
                <c:pt idx="4">
                  <c:v>71295</c:v>
                </c:pt>
                <c:pt idx="5">
                  <c:v>68057</c:v>
                </c:pt>
                <c:pt idx="6">
                  <c:v>64185</c:v>
                </c:pt>
                <c:pt idx="7">
                  <c:v>65688</c:v>
                </c:pt>
                <c:pt idx="8">
                  <c:v>87257</c:v>
                </c:pt>
                <c:pt idx="9">
                  <c:v>95060</c:v>
                </c:pt>
                <c:pt idx="10">
                  <c:v>146312</c:v>
                </c:pt>
                <c:pt idx="11">
                  <c:v>136634</c:v>
                </c:pt>
                <c:pt idx="12">
                  <c:v>1213964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F-46CB-924E-AAB864BA8293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2F-46CB-924E-AAB864BA82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160842</c:v>
                </c:pt>
                <c:pt idx="1">
                  <c:v>152616</c:v>
                </c:pt>
                <c:pt idx="2">
                  <c:v>150045</c:v>
                </c:pt>
                <c:pt idx="3">
                  <c:v>106843</c:v>
                </c:pt>
                <c:pt idx="4">
                  <c:v>87638</c:v>
                </c:pt>
                <c:pt idx="5">
                  <c:v>81325</c:v>
                </c:pt>
                <c:pt idx="6">
                  <c:v>76623</c:v>
                </c:pt>
                <c:pt idx="7">
                  <c:v>68793</c:v>
                </c:pt>
                <c:pt idx="8">
                  <c:v>95768</c:v>
                </c:pt>
                <c:pt idx="9">
                  <c:v>109949</c:v>
                </c:pt>
                <c:pt idx="10">
                  <c:v>147372</c:v>
                </c:pt>
                <c:pt idx="11">
                  <c:v>141819</c:v>
                </c:pt>
                <c:pt idx="12">
                  <c:v>1379633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2F-46CB-924E-AAB864BA8293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2F-46CB-924E-AAB864BA82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2F-46CB-924E-AAB864BA82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156499</c:v>
                </c:pt>
                <c:pt idx="1">
                  <c:v>139754</c:v>
                </c:pt>
                <c:pt idx="2">
                  <c:v>148722</c:v>
                </c:pt>
                <c:pt idx="3">
                  <c:v>98517</c:v>
                </c:pt>
                <c:pt idx="4">
                  <c:v>77498</c:v>
                </c:pt>
                <c:pt idx="5">
                  <c:v>77681</c:v>
                </c:pt>
                <c:pt idx="6">
                  <c:v>61560</c:v>
                </c:pt>
                <c:pt idx="7">
                  <c:v>71620</c:v>
                </c:pt>
                <c:pt idx="8">
                  <c:v>82044</c:v>
                </c:pt>
                <c:pt idx="9">
                  <c:v>95382</c:v>
                </c:pt>
                <c:pt idx="10">
                  <c:v>142351</c:v>
                </c:pt>
                <c:pt idx="11">
                  <c:v>131688</c:v>
                </c:pt>
                <c:pt idx="12">
                  <c:v>1283316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2F-46CB-924E-AAB864BA8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2F-46CB-924E-AAB864BA82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164737</c:v>
                      </c:pt>
                      <c:pt idx="1">
                        <c:v>143791</c:v>
                      </c:pt>
                      <c:pt idx="2">
                        <c:v>74925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18885</c:v>
                      </c:pt>
                      <c:pt idx="8">
                        <c:v>4527</c:v>
                      </c:pt>
                      <c:pt idx="9">
                        <c:v>2230</c:v>
                      </c:pt>
                      <c:pt idx="10">
                        <c:v>11037</c:v>
                      </c:pt>
                      <c:pt idx="11">
                        <c:v>12813</c:v>
                      </c:pt>
                      <c:pt idx="12">
                        <c:v>445011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2F-46CB-924E-AAB864BA82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2F-46CB-924E-AAB864BA82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2F-46CB-924E-AAB864BA82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2F-46CB-924E-AAB864BA82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2F-46CB-924E-AAB864BA82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2F-46CB-924E-AAB864BA82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2F-46CB-924E-AAB864BA82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2F-46CB-924E-AAB864BA82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2F-46CB-924E-AAB864BA82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2F-46CB-924E-AAB864BA82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2F-46CB-924E-AAB864BA82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2F-46CB-924E-AAB864BA82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2F-46CB-924E-AAB864BA82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2F-46CB-924E-AAB864BA8293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-2.7001653796893899E-2</c:v>
                </c:pt>
                <c:pt idx="1">
                  <c:v>-8.4276877915814841E-2</c:v>
                </c:pt>
                <c:pt idx="2">
                  <c:v>-8.8173547935619379E-3</c:v>
                </c:pt>
                <c:pt idx="3">
                  <c:v>-7.7927426223524221E-2</c:v>
                </c:pt>
                <c:pt idx="4">
                  <c:v>-0.11570323375704605</c:v>
                </c:pt>
                <c:pt idx="5">
                  <c:v>-4.4807869658776478E-2</c:v>
                </c:pt>
                <c:pt idx="6">
                  <c:v>-0.19658588152382439</c:v>
                </c:pt>
                <c:pt idx="7">
                  <c:v>4.109429738490844E-2</c:v>
                </c:pt>
                <c:pt idx="8">
                  <c:v>-0.14330465291120209</c:v>
                </c:pt>
                <c:pt idx="9">
                  <c:v>-0.1324886993060419</c:v>
                </c:pt>
                <c:pt idx="10">
                  <c:v>-3.4070244008359785E-2</c:v>
                </c:pt>
                <c:pt idx="11">
                  <c:v>-7.1436126330040373E-2</c:v>
                </c:pt>
                <c:pt idx="12">
                  <c:v>-6.9813493878444488E-2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2F-46CB-924E-AAB864BA8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E6-4BC8-AC0D-7136B671E618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3614</c:v>
                </c:pt>
                <c:pt idx="1">
                  <c:v>3040</c:v>
                </c:pt>
                <c:pt idx="2">
                  <c:v>5138</c:v>
                </c:pt>
                <c:pt idx="3">
                  <c:v>9086</c:v>
                </c:pt>
                <c:pt idx="4">
                  <c:v>8929</c:v>
                </c:pt>
                <c:pt idx="5">
                  <c:v>12926</c:v>
                </c:pt>
                <c:pt idx="6">
                  <c:v>13882</c:v>
                </c:pt>
                <c:pt idx="7">
                  <c:v>9042</c:v>
                </c:pt>
                <c:pt idx="8">
                  <c:v>11184</c:v>
                </c:pt>
                <c:pt idx="9">
                  <c:v>6656</c:v>
                </c:pt>
                <c:pt idx="10">
                  <c:v>4449</c:v>
                </c:pt>
                <c:pt idx="11">
                  <c:v>4919</c:v>
                </c:pt>
                <c:pt idx="12">
                  <c:v>92865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E6-4BC8-AC0D-7136B671E618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E6-4BC8-AC0D-7136B671E6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3416</c:v>
                </c:pt>
                <c:pt idx="1">
                  <c:v>3538</c:v>
                </c:pt>
                <c:pt idx="2">
                  <c:v>5968</c:v>
                </c:pt>
                <c:pt idx="3">
                  <c:v>7985</c:v>
                </c:pt>
                <c:pt idx="4">
                  <c:v>13978</c:v>
                </c:pt>
                <c:pt idx="5">
                  <c:v>15406</c:v>
                </c:pt>
                <c:pt idx="6">
                  <c:v>15137</c:v>
                </c:pt>
                <c:pt idx="7">
                  <c:v>13101</c:v>
                </c:pt>
                <c:pt idx="8">
                  <c:v>7971</c:v>
                </c:pt>
                <c:pt idx="9">
                  <c:v>8034</c:v>
                </c:pt>
                <c:pt idx="10">
                  <c:v>6479</c:v>
                </c:pt>
                <c:pt idx="11">
                  <c:v>5389</c:v>
                </c:pt>
                <c:pt idx="12">
                  <c:v>106402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E6-4BC8-AC0D-7136B671E618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E6-4BC8-AC0D-7136B671E6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E6-4BC8-AC0D-7136B671E6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3813</c:v>
                </c:pt>
                <c:pt idx="1">
                  <c:v>3458</c:v>
                </c:pt>
                <c:pt idx="2">
                  <c:v>4931</c:v>
                </c:pt>
                <c:pt idx="3">
                  <c:v>8064</c:v>
                </c:pt>
                <c:pt idx="4">
                  <c:v>11039</c:v>
                </c:pt>
                <c:pt idx="5">
                  <c:v>9716</c:v>
                </c:pt>
                <c:pt idx="6">
                  <c:v>14386</c:v>
                </c:pt>
                <c:pt idx="7">
                  <c:v>15167</c:v>
                </c:pt>
                <c:pt idx="8">
                  <c:v>10304</c:v>
                </c:pt>
                <c:pt idx="9">
                  <c:v>10238</c:v>
                </c:pt>
                <c:pt idx="10">
                  <c:v>5869</c:v>
                </c:pt>
                <c:pt idx="11">
                  <c:v>7065</c:v>
                </c:pt>
                <c:pt idx="12">
                  <c:v>104050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E6-4BC8-AC0D-7136B671E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E6-4BC8-AC0D-7136B671E61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3543</c:v>
                      </c:pt>
                      <c:pt idx="1">
                        <c:v>3989</c:v>
                      </c:pt>
                      <c:pt idx="2">
                        <c:v>1220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4131</c:v>
                      </c:pt>
                      <c:pt idx="8">
                        <c:v>3358</c:v>
                      </c:pt>
                      <c:pt idx="9">
                        <c:v>4435</c:v>
                      </c:pt>
                      <c:pt idx="10">
                        <c:v>1740</c:v>
                      </c:pt>
                      <c:pt idx="11">
                        <c:v>2977</c:v>
                      </c:pt>
                      <c:pt idx="12">
                        <c:v>28320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E6-4BC8-AC0D-7136B671E6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E6-4BC8-AC0D-7136B671E6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E6-4BC8-AC0D-7136B671E6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E6-4BC8-AC0D-7136B671E6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E6-4BC8-AC0D-7136B671E6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E6-4BC8-AC0D-7136B671E6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E6-4BC8-AC0D-7136B671E6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E6-4BC8-AC0D-7136B671E6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E6-4BC8-AC0D-7136B671E6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E6-4BC8-AC0D-7136B671E6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E6-4BC8-AC0D-7136B671E6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E6-4BC8-AC0D-7136B671E6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E6-4BC8-AC0D-7136B671E6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E6-4BC8-AC0D-7136B671E618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0.11621779859484782</c:v>
                </c:pt>
                <c:pt idx="1">
                  <c:v>-2.2611644997173497E-2</c:v>
                </c:pt>
                <c:pt idx="2">
                  <c:v>-0.17376005361930291</c:v>
                </c:pt>
                <c:pt idx="3">
                  <c:v>9.8935504070132296E-3</c:v>
                </c:pt>
                <c:pt idx="4">
                  <c:v>-0.21025897839462016</c:v>
                </c:pt>
                <c:pt idx="5">
                  <c:v>-0.3693366220952875</c:v>
                </c:pt>
                <c:pt idx="6">
                  <c:v>-4.9613529761511566E-2</c:v>
                </c:pt>
                <c:pt idx="7">
                  <c:v>0.15769788565758347</c:v>
                </c:pt>
                <c:pt idx="8">
                  <c:v>0.29268598670179391</c:v>
                </c:pt>
                <c:pt idx="9">
                  <c:v>0.27433408015932281</c:v>
                </c:pt>
                <c:pt idx="10">
                  <c:v>-9.415033184133359E-2</c:v>
                </c:pt>
                <c:pt idx="11">
                  <c:v>0.31100389682686957</c:v>
                </c:pt>
                <c:pt idx="12">
                  <c:v>-2.2104847653239612E-2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E6-4BC8-AC0D-7136B671E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23-4217-A9DE-81E83CD23DAE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18854</c:v>
                </c:pt>
                <c:pt idx="1">
                  <c:v>20151</c:v>
                </c:pt>
                <c:pt idx="2">
                  <c:v>23354</c:v>
                </c:pt>
                <c:pt idx="3">
                  <c:v>23096</c:v>
                </c:pt>
                <c:pt idx="4">
                  <c:v>16668</c:v>
                </c:pt>
                <c:pt idx="5">
                  <c:v>16599</c:v>
                </c:pt>
                <c:pt idx="6">
                  <c:v>20495</c:v>
                </c:pt>
                <c:pt idx="7">
                  <c:v>33567</c:v>
                </c:pt>
                <c:pt idx="8">
                  <c:v>25350</c:v>
                </c:pt>
                <c:pt idx="9">
                  <c:v>29606</c:v>
                </c:pt>
                <c:pt idx="10">
                  <c:v>22746</c:v>
                </c:pt>
                <c:pt idx="11">
                  <c:v>23544</c:v>
                </c:pt>
                <c:pt idx="12">
                  <c:v>274030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23-4217-A9DE-81E83CD23DAE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23-4217-A9DE-81E83CD23D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25751</c:v>
                </c:pt>
                <c:pt idx="1">
                  <c:v>30435</c:v>
                </c:pt>
                <c:pt idx="2">
                  <c:v>33158</c:v>
                </c:pt>
                <c:pt idx="3">
                  <c:v>32463</c:v>
                </c:pt>
                <c:pt idx="4">
                  <c:v>30513</c:v>
                </c:pt>
                <c:pt idx="5">
                  <c:v>31108</c:v>
                </c:pt>
                <c:pt idx="6">
                  <c:v>38922</c:v>
                </c:pt>
                <c:pt idx="7">
                  <c:v>43043</c:v>
                </c:pt>
                <c:pt idx="8">
                  <c:v>32169</c:v>
                </c:pt>
                <c:pt idx="9">
                  <c:v>36840</c:v>
                </c:pt>
                <c:pt idx="10">
                  <c:v>24750</c:v>
                </c:pt>
                <c:pt idx="11">
                  <c:v>25480</c:v>
                </c:pt>
                <c:pt idx="12">
                  <c:v>384632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23-4217-A9DE-81E83CD23DAE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23-4217-A9DE-81E83CD23D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23-4217-A9DE-81E83CD23D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28658</c:v>
                </c:pt>
                <c:pt idx="1">
                  <c:v>32786</c:v>
                </c:pt>
                <c:pt idx="2">
                  <c:v>32455</c:v>
                </c:pt>
                <c:pt idx="3">
                  <c:v>36564</c:v>
                </c:pt>
                <c:pt idx="4">
                  <c:v>34104</c:v>
                </c:pt>
                <c:pt idx="5">
                  <c:v>22991</c:v>
                </c:pt>
                <c:pt idx="6">
                  <c:v>37753</c:v>
                </c:pt>
                <c:pt idx="7">
                  <c:v>41030</c:v>
                </c:pt>
                <c:pt idx="8">
                  <c:v>28787</c:v>
                </c:pt>
                <c:pt idx="9">
                  <c:v>37397</c:v>
                </c:pt>
                <c:pt idx="10">
                  <c:v>23266</c:v>
                </c:pt>
                <c:pt idx="11">
                  <c:v>24411</c:v>
                </c:pt>
                <c:pt idx="12">
                  <c:v>380202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23-4217-A9DE-81E83CD23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023-4217-A9DE-81E83CD23DA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12838</c:v>
                      </c:pt>
                      <c:pt idx="1">
                        <c:v>16806</c:v>
                      </c:pt>
                      <c:pt idx="2">
                        <c:v>6098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4147</c:v>
                      </c:pt>
                      <c:pt idx="8">
                        <c:v>1472</c:v>
                      </c:pt>
                      <c:pt idx="9">
                        <c:v>4177</c:v>
                      </c:pt>
                      <c:pt idx="10">
                        <c:v>612</c:v>
                      </c:pt>
                      <c:pt idx="11">
                        <c:v>2033</c:v>
                      </c:pt>
                      <c:pt idx="12">
                        <c:v>48969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023-4217-A9DE-81E83CD23D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23-4217-A9DE-81E83CD23D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23-4217-A9DE-81E83CD23D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23-4217-A9DE-81E83CD23D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23-4217-A9DE-81E83CD23D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23-4217-A9DE-81E83CD23D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23-4217-A9DE-81E83CD23D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23-4217-A9DE-81E83CD23D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23-4217-A9DE-81E83CD23D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23-4217-A9DE-81E83CD23D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23-4217-A9DE-81E83CD23D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23-4217-A9DE-81E83CD23D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23-4217-A9DE-81E83CD23D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23-4217-A9DE-81E83CD23DAE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0.11288881985165622</c:v>
                </c:pt>
                <c:pt idx="1">
                  <c:v>7.7246591095777806E-2</c:v>
                </c:pt>
                <c:pt idx="2">
                  <c:v>-2.1201519995174611E-2</c:v>
                </c:pt>
                <c:pt idx="3">
                  <c:v>0.12632843544958883</c:v>
                </c:pt>
                <c:pt idx="4">
                  <c:v>0.11768754301445283</c:v>
                </c:pt>
                <c:pt idx="5">
                  <c:v>-0.26092966439501097</c:v>
                </c:pt>
                <c:pt idx="6">
                  <c:v>-3.0034427830018973E-2</c:v>
                </c:pt>
                <c:pt idx="7">
                  <c:v>-4.6767186302069996E-2</c:v>
                </c:pt>
                <c:pt idx="8">
                  <c:v>-0.10513227019801674</c:v>
                </c:pt>
                <c:pt idx="9">
                  <c:v>1.5119435396308445E-2</c:v>
                </c:pt>
                <c:pt idx="10">
                  <c:v>-5.995959595959599E-2</c:v>
                </c:pt>
                <c:pt idx="11">
                  <c:v>-4.1954474097331218E-2</c:v>
                </c:pt>
                <c:pt idx="12">
                  <c:v>-1.1517502443894378E-2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23-4217-A9DE-81E83CD23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AD-4FC2-B874-6A11D3CDE3C7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3587</c:v>
                </c:pt>
                <c:pt idx="1">
                  <c:v>2714</c:v>
                </c:pt>
                <c:pt idx="2">
                  <c:v>4070</c:v>
                </c:pt>
                <c:pt idx="3">
                  <c:v>2042</c:v>
                </c:pt>
                <c:pt idx="4">
                  <c:v>2232</c:v>
                </c:pt>
                <c:pt idx="5">
                  <c:v>2900</c:v>
                </c:pt>
                <c:pt idx="6">
                  <c:v>6014</c:v>
                </c:pt>
                <c:pt idx="7">
                  <c:v>6391</c:v>
                </c:pt>
                <c:pt idx="8">
                  <c:v>4673</c:v>
                </c:pt>
                <c:pt idx="9">
                  <c:v>4047</c:v>
                </c:pt>
                <c:pt idx="10">
                  <c:v>3953</c:v>
                </c:pt>
                <c:pt idx="11">
                  <c:v>3615</c:v>
                </c:pt>
                <c:pt idx="12">
                  <c:v>46238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AD-4FC2-B874-6A11D3CDE3C7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AD-4FC2-B874-6A11D3CDE3C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3741</c:v>
                </c:pt>
                <c:pt idx="1">
                  <c:v>4033</c:v>
                </c:pt>
                <c:pt idx="2">
                  <c:v>3780</c:v>
                </c:pt>
                <c:pt idx="3">
                  <c:v>3683</c:v>
                </c:pt>
                <c:pt idx="4">
                  <c:v>3663</c:v>
                </c:pt>
                <c:pt idx="5">
                  <c:v>4781</c:v>
                </c:pt>
                <c:pt idx="6">
                  <c:v>8924</c:v>
                </c:pt>
                <c:pt idx="7">
                  <c:v>5956</c:v>
                </c:pt>
                <c:pt idx="8">
                  <c:v>5487</c:v>
                </c:pt>
                <c:pt idx="9">
                  <c:v>5700</c:v>
                </c:pt>
                <c:pt idx="10">
                  <c:v>4388</c:v>
                </c:pt>
                <c:pt idx="11">
                  <c:v>4832</c:v>
                </c:pt>
                <c:pt idx="12">
                  <c:v>58968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AD-4FC2-B874-6A11D3CDE3C7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AD-4FC2-B874-6A11D3CDE3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AD-4FC2-B874-6A11D3CDE3C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5043</c:v>
                </c:pt>
                <c:pt idx="1">
                  <c:v>4733</c:v>
                </c:pt>
                <c:pt idx="2">
                  <c:v>5059</c:v>
                </c:pt>
                <c:pt idx="3">
                  <c:v>2760</c:v>
                </c:pt>
                <c:pt idx="4">
                  <c:v>3029</c:v>
                </c:pt>
                <c:pt idx="5">
                  <c:v>4208</c:v>
                </c:pt>
                <c:pt idx="6">
                  <c:v>6844</c:v>
                </c:pt>
                <c:pt idx="7">
                  <c:v>6898</c:v>
                </c:pt>
                <c:pt idx="8">
                  <c:v>6915</c:v>
                </c:pt>
                <c:pt idx="9">
                  <c:v>7586</c:v>
                </c:pt>
                <c:pt idx="10">
                  <c:v>5956</c:v>
                </c:pt>
                <c:pt idx="11">
                  <c:v>6070</c:v>
                </c:pt>
                <c:pt idx="12">
                  <c:v>65101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AD-4FC2-B874-6A11D3CDE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AD-4FC2-B874-6A11D3CDE3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2894</c:v>
                      </c:pt>
                      <c:pt idx="1">
                        <c:v>2669</c:v>
                      </c:pt>
                      <c:pt idx="2">
                        <c:v>2054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1276</c:v>
                      </c:pt>
                      <c:pt idx="8">
                        <c:v>3461</c:v>
                      </c:pt>
                      <c:pt idx="9">
                        <c:v>1379</c:v>
                      </c:pt>
                      <c:pt idx="10">
                        <c:v>671</c:v>
                      </c:pt>
                      <c:pt idx="11">
                        <c:v>337</c:v>
                      </c:pt>
                      <c:pt idx="12">
                        <c:v>14962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AD-4FC2-B874-6A11D3CDE3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AD-4FC2-B874-6A11D3CDE3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AD-4FC2-B874-6A11D3CDE3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AD-4FC2-B874-6A11D3CDE3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AD-4FC2-B874-6A11D3CDE3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AD-4FC2-B874-6A11D3CDE3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AD-4FC2-B874-6A11D3CDE3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AD-4FC2-B874-6A11D3CDE3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AD-4FC2-B874-6A11D3CDE3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AD-4FC2-B874-6A11D3CDE3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AD-4FC2-B874-6A11D3CDE3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AD-4FC2-B874-6A11D3CDE3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AD-4FC2-B874-6A11D3CDE3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AD-4FC2-B874-6A11D3CDE3C7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0.34803528468323974</c:v>
                </c:pt>
                <c:pt idx="1">
                  <c:v>0.17356806347632037</c:v>
                </c:pt>
                <c:pt idx="2">
                  <c:v>0.33835978835978842</c:v>
                </c:pt>
                <c:pt idx="3">
                  <c:v>-0.25061091501493349</c:v>
                </c:pt>
                <c:pt idx="4">
                  <c:v>-0.17308217308217311</c:v>
                </c:pt>
                <c:pt idx="5">
                  <c:v>-0.11984940389039955</c:v>
                </c:pt>
                <c:pt idx="6">
                  <c:v>-0.23307933662034963</c:v>
                </c:pt>
                <c:pt idx="7">
                  <c:v>0.15815983881799855</c:v>
                </c:pt>
                <c:pt idx="8">
                  <c:v>0.26025150355385462</c:v>
                </c:pt>
                <c:pt idx="9">
                  <c:v>0.3308771929824561</c:v>
                </c:pt>
                <c:pt idx="10">
                  <c:v>0.3573381950774841</c:v>
                </c:pt>
                <c:pt idx="11">
                  <c:v>0.25620860927152322</c:v>
                </c:pt>
                <c:pt idx="12">
                  <c:v>0.10400556233889557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AD-4FC2-B874-6A11D3CDE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DE-42EB-9C42-AACC8CB8CBAA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6581</c:v>
                </c:pt>
                <c:pt idx="1">
                  <c:v>5446</c:v>
                </c:pt>
                <c:pt idx="2">
                  <c:v>5191</c:v>
                </c:pt>
                <c:pt idx="3">
                  <c:v>4693</c:v>
                </c:pt>
                <c:pt idx="4">
                  <c:v>4570</c:v>
                </c:pt>
                <c:pt idx="5">
                  <c:v>6037</c:v>
                </c:pt>
                <c:pt idx="6">
                  <c:v>10133</c:v>
                </c:pt>
                <c:pt idx="7">
                  <c:v>13529</c:v>
                </c:pt>
                <c:pt idx="8">
                  <c:v>9989</c:v>
                </c:pt>
                <c:pt idx="9">
                  <c:v>9266</c:v>
                </c:pt>
                <c:pt idx="10">
                  <c:v>8087</c:v>
                </c:pt>
                <c:pt idx="11">
                  <c:v>7535</c:v>
                </c:pt>
                <c:pt idx="12">
                  <c:v>91057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DE-42EB-9C42-AACC8CB8CBAA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DE-42EB-9C42-AACC8CB8CBA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9205</c:v>
                </c:pt>
                <c:pt idx="1">
                  <c:v>7811</c:v>
                </c:pt>
                <c:pt idx="2">
                  <c:v>7389</c:v>
                </c:pt>
                <c:pt idx="3">
                  <c:v>7994</c:v>
                </c:pt>
                <c:pt idx="4">
                  <c:v>7162</c:v>
                </c:pt>
                <c:pt idx="5">
                  <c:v>10443</c:v>
                </c:pt>
                <c:pt idx="6">
                  <c:v>17870</c:v>
                </c:pt>
                <c:pt idx="7">
                  <c:v>17817</c:v>
                </c:pt>
                <c:pt idx="8">
                  <c:v>13011</c:v>
                </c:pt>
                <c:pt idx="9">
                  <c:v>14761</c:v>
                </c:pt>
                <c:pt idx="10">
                  <c:v>8957</c:v>
                </c:pt>
                <c:pt idx="11">
                  <c:v>12303</c:v>
                </c:pt>
                <c:pt idx="12">
                  <c:v>134723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DE-42EB-9C42-AACC8CB8CBAA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DE-42EB-9C42-AACC8CB8CB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DE-42EB-9C42-AACC8CB8CBA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10873</c:v>
                </c:pt>
                <c:pt idx="1">
                  <c:v>11952</c:v>
                </c:pt>
                <c:pt idx="2">
                  <c:v>9318</c:v>
                </c:pt>
                <c:pt idx="3">
                  <c:v>7482</c:v>
                </c:pt>
                <c:pt idx="4">
                  <c:v>5929</c:v>
                </c:pt>
                <c:pt idx="5">
                  <c:v>5971</c:v>
                </c:pt>
                <c:pt idx="6">
                  <c:v>13019</c:v>
                </c:pt>
                <c:pt idx="7">
                  <c:v>15438</c:v>
                </c:pt>
                <c:pt idx="8">
                  <c:v>10330</c:v>
                </c:pt>
                <c:pt idx="9">
                  <c:v>11784</c:v>
                </c:pt>
                <c:pt idx="10">
                  <c:v>8473</c:v>
                </c:pt>
                <c:pt idx="11">
                  <c:v>8571</c:v>
                </c:pt>
                <c:pt idx="12">
                  <c:v>119140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DE-42EB-9C42-AACC8CB8C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5DE-42EB-9C42-AACC8CB8CB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4444</c:v>
                      </c:pt>
                      <c:pt idx="1">
                        <c:v>3952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1443</c:v>
                      </c:pt>
                      <c:pt idx="8">
                        <c:v>396</c:v>
                      </c:pt>
                      <c:pt idx="9">
                        <c:v>218</c:v>
                      </c:pt>
                      <c:pt idx="10">
                        <c:v>367</c:v>
                      </c:pt>
                      <c:pt idx="11">
                        <c:v>553</c:v>
                      </c:pt>
                      <c:pt idx="12">
                        <c:v>15102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5DE-42EB-9C42-AACC8CB8CB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DE-42EB-9C42-AACC8CB8CB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DE-42EB-9C42-AACC8CB8CB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DE-42EB-9C42-AACC8CB8CB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DE-42EB-9C42-AACC8CB8CB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DE-42EB-9C42-AACC8CB8CB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DE-42EB-9C42-AACC8CB8CB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DE-42EB-9C42-AACC8CB8CB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DE-42EB-9C42-AACC8CB8CB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DE-42EB-9C42-AACC8CB8CB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DE-42EB-9C42-AACC8CB8CB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DE-42EB-9C42-AACC8CB8CB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DE-42EB-9C42-AACC8CB8CB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DE-42EB-9C42-AACC8CB8CBAA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0.18120586637696912</c:v>
                </c:pt>
                <c:pt idx="1">
                  <c:v>0.53014978875944174</c:v>
                </c:pt>
                <c:pt idx="2">
                  <c:v>0.26106374340235483</c:v>
                </c:pt>
                <c:pt idx="3">
                  <c:v>-6.404803602702025E-2</c:v>
                </c:pt>
                <c:pt idx="4">
                  <c:v>-0.17215861491203577</c:v>
                </c:pt>
                <c:pt idx="5">
                  <c:v>-0.42822943598582786</c:v>
                </c:pt>
                <c:pt idx="6">
                  <c:v>-0.27146054840514833</c:v>
                </c:pt>
                <c:pt idx="7">
                  <c:v>-0.13352416231688835</c:v>
                </c:pt>
                <c:pt idx="8">
                  <c:v>-0.20605641380370454</c:v>
                </c:pt>
                <c:pt idx="9">
                  <c:v>-0.20168010297405325</c:v>
                </c:pt>
                <c:pt idx="10">
                  <c:v>-5.4035949536675232E-2</c:v>
                </c:pt>
                <c:pt idx="11">
                  <c:v>-0.30334064862228727</c:v>
                </c:pt>
                <c:pt idx="12">
                  <c:v>-0.1156669610979566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DE-42EB-9C42-AACC8CB8C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99-4AF3-A957-6E4BC1A36869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14185</c:v>
                </c:pt>
                <c:pt idx="1">
                  <c:v>13893</c:v>
                </c:pt>
                <c:pt idx="2">
                  <c:v>12035</c:v>
                </c:pt>
                <c:pt idx="3">
                  <c:v>4421</c:v>
                </c:pt>
                <c:pt idx="4">
                  <c:v>1554</c:v>
                </c:pt>
                <c:pt idx="5">
                  <c:v>1137</c:v>
                </c:pt>
                <c:pt idx="6">
                  <c:v>1212</c:v>
                </c:pt>
                <c:pt idx="7">
                  <c:v>1177</c:v>
                </c:pt>
                <c:pt idx="8">
                  <c:v>906</c:v>
                </c:pt>
                <c:pt idx="9">
                  <c:v>4290</c:v>
                </c:pt>
                <c:pt idx="10">
                  <c:v>10498</c:v>
                </c:pt>
                <c:pt idx="11">
                  <c:v>9612</c:v>
                </c:pt>
                <c:pt idx="12">
                  <c:v>74920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9-4AF3-A957-6E4BC1A36869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99-4AF3-A957-6E4BC1A368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11941</c:v>
                </c:pt>
                <c:pt idx="1">
                  <c:v>13299</c:v>
                </c:pt>
                <c:pt idx="2">
                  <c:v>11980</c:v>
                </c:pt>
                <c:pt idx="3">
                  <c:v>2791</c:v>
                </c:pt>
                <c:pt idx="4">
                  <c:v>1368</c:v>
                </c:pt>
                <c:pt idx="5">
                  <c:v>942</c:v>
                </c:pt>
                <c:pt idx="6">
                  <c:v>1623</c:v>
                </c:pt>
                <c:pt idx="7">
                  <c:v>1100</c:v>
                </c:pt>
                <c:pt idx="8">
                  <c:v>1480</c:v>
                </c:pt>
                <c:pt idx="9">
                  <c:v>4680</c:v>
                </c:pt>
                <c:pt idx="10">
                  <c:v>10590</c:v>
                </c:pt>
                <c:pt idx="11">
                  <c:v>6874</c:v>
                </c:pt>
                <c:pt idx="12">
                  <c:v>68668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99-4AF3-A957-6E4BC1A36869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99-4AF3-A957-6E4BC1A368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99-4AF3-A957-6E4BC1A368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11922</c:v>
                </c:pt>
                <c:pt idx="1">
                  <c:v>11574</c:v>
                </c:pt>
                <c:pt idx="2">
                  <c:v>13328</c:v>
                </c:pt>
                <c:pt idx="3">
                  <c:v>4116</c:v>
                </c:pt>
                <c:pt idx="4">
                  <c:v>1119</c:v>
                </c:pt>
                <c:pt idx="5">
                  <c:v>851</c:v>
                </c:pt>
                <c:pt idx="6">
                  <c:v>3070</c:v>
                </c:pt>
                <c:pt idx="7">
                  <c:v>2237</c:v>
                </c:pt>
                <c:pt idx="8">
                  <c:v>1925</c:v>
                </c:pt>
                <c:pt idx="9">
                  <c:v>4718</c:v>
                </c:pt>
                <c:pt idx="10">
                  <c:v>9777</c:v>
                </c:pt>
                <c:pt idx="11">
                  <c:v>6958</c:v>
                </c:pt>
                <c:pt idx="12">
                  <c:v>71595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99-4AF3-A957-6E4BC1A36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99-4AF3-A957-6E4BC1A3686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12677</c:v>
                      </c:pt>
                      <c:pt idx="1">
                        <c:v>10552</c:v>
                      </c:pt>
                      <c:pt idx="2">
                        <c:v>6958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100</c:v>
                      </c:pt>
                      <c:pt idx="9">
                        <c:v>13</c:v>
                      </c:pt>
                      <c:pt idx="10">
                        <c:v>25</c:v>
                      </c:pt>
                      <c:pt idx="11">
                        <c:v>120</c:v>
                      </c:pt>
                      <c:pt idx="12">
                        <c:v>30460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99-4AF3-A957-6E4BC1A368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99-4AF3-A957-6E4BC1A368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99-4AF3-A957-6E4BC1A368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99-4AF3-A957-6E4BC1A368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99-4AF3-A957-6E4BC1A368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99-4AF3-A957-6E4BC1A368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99-4AF3-A957-6E4BC1A368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99-4AF3-A957-6E4BC1A368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99-4AF3-A957-6E4BC1A368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99-4AF3-A957-6E4BC1A368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99-4AF3-A957-6E4BC1A368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99-4AF3-A957-6E4BC1A368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99-4AF3-A957-6E4BC1A368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99-4AF3-A957-6E4BC1A3686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-1.5911565195544375E-3</c:v>
                </c:pt>
                <c:pt idx="1">
                  <c:v>-0.12970900067674263</c:v>
                </c:pt>
                <c:pt idx="2">
                  <c:v>0.11252086811352258</c:v>
                </c:pt>
                <c:pt idx="3">
                  <c:v>0.47474023647438202</c:v>
                </c:pt>
                <c:pt idx="4">
                  <c:v>-0.18201754385964908</c:v>
                </c:pt>
                <c:pt idx="5">
                  <c:v>-9.6602972399150722E-2</c:v>
                </c:pt>
                <c:pt idx="6">
                  <c:v>0.8915588416512632</c:v>
                </c:pt>
                <c:pt idx="7">
                  <c:v>1.0336363636363637</c:v>
                </c:pt>
                <c:pt idx="8">
                  <c:v>0.30067567567567566</c:v>
                </c:pt>
                <c:pt idx="9">
                  <c:v>8.1196581196580908E-3</c:v>
                </c:pt>
                <c:pt idx="10">
                  <c:v>-7.6770538243626008E-2</c:v>
                </c:pt>
                <c:pt idx="11">
                  <c:v>1.2219959266802416E-2</c:v>
                </c:pt>
                <c:pt idx="12">
                  <c:v>4.2625385914836667E-2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99-4AF3-A957-6E4BC1A36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59-4A3E-B501-A569646DFFAD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14056</c:v>
                </c:pt>
                <c:pt idx="1">
                  <c:v>10790</c:v>
                </c:pt>
                <c:pt idx="2">
                  <c:v>13448</c:v>
                </c:pt>
                <c:pt idx="3">
                  <c:v>6713</c:v>
                </c:pt>
                <c:pt idx="4">
                  <c:v>976</c:v>
                </c:pt>
                <c:pt idx="5">
                  <c:v>1174</c:v>
                </c:pt>
                <c:pt idx="6">
                  <c:v>1172</c:v>
                </c:pt>
                <c:pt idx="7">
                  <c:v>642</c:v>
                </c:pt>
                <c:pt idx="8">
                  <c:v>677</c:v>
                </c:pt>
                <c:pt idx="9">
                  <c:v>5312</c:v>
                </c:pt>
                <c:pt idx="10">
                  <c:v>12717</c:v>
                </c:pt>
                <c:pt idx="11">
                  <c:v>14110</c:v>
                </c:pt>
                <c:pt idx="12">
                  <c:v>81787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59-4A3E-B501-A569646DFFAD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59-4A3E-B501-A569646DFF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15845</c:v>
                </c:pt>
                <c:pt idx="1">
                  <c:v>14145</c:v>
                </c:pt>
                <c:pt idx="2">
                  <c:v>13372</c:v>
                </c:pt>
                <c:pt idx="3">
                  <c:v>6549</c:v>
                </c:pt>
                <c:pt idx="4">
                  <c:v>564</c:v>
                </c:pt>
                <c:pt idx="5">
                  <c:v>774</c:v>
                </c:pt>
                <c:pt idx="6">
                  <c:v>428</c:v>
                </c:pt>
                <c:pt idx="7">
                  <c:v>407</c:v>
                </c:pt>
                <c:pt idx="8">
                  <c:v>1644</c:v>
                </c:pt>
                <c:pt idx="9">
                  <c:v>3688</c:v>
                </c:pt>
                <c:pt idx="10">
                  <c:v>10546</c:v>
                </c:pt>
                <c:pt idx="11">
                  <c:v>12135</c:v>
                </c:pt>
                <c:pt idx="12">
                  <c:v>80097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59-4A3E-B501-A569646DFFAD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59-4A3E-B501-A569646DFF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59-4A3E-B501-A569646DFF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14766</c:v>
                </c:pt>
                <c:pt idx="1">
                  <c:v>8535</c:v>
                </c:pt>
                <c:pt idx="2">
                  <c:v>11605</c:v>
                </c:pt>
                <c:pt idx="3">
                  <c:v>3670</c:v>
                </c:pt>
                <c:pt idx="4">
                  <c:v>443</c:v>
                </c:pt>
                <c:pt idx="5">
                  <c:v>405</c:v>
                </c:pt>
                <c:pt idx="6">
                  <c:v>386</c:v>
                </c:pt>
                <c:pt idx="7">
                  <c:v>561</c:v>
                </c:pt>
                <c:pt idx="8">
                  <c:v>505</c:v>
                </c:pt>
                <c:pt idx="9">
                  <c:v>3428</c:v>
                </c:pt>
                <c:pt idx="10">
                  <c:v>11526</c:v>
                </c:pt>
                <c:pt idx="11">
                  <c:v>11722</c:v>
                </c:pt>
                <c:pt idx="12">
                  <c:v>67552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59-4A3E-B501-A569646DF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59-4A3E-B501-A569646DFF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22962</c:v>
                      </c:pt>
                      <c:pt idx="1">
                        <c:v>16812</c:v>
                      </c:pt>
                      <c:pt idx="2">
                        <c:v>8864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</c:v>
                      </c:pt>
                      <c:pt idx="8">
                        <c:v>134</c:v>
                      </c:pt>
                      <c:pt idx="9">
                        <c:v>240</c:v>
                      </c:pt>
                      <c:pt idx="10">
                        <c:v>431</c:v>
                      </c:pt>
                      <c:pt idx="11">
                        <c:v>490</c:v>
                      </c:pt>
                      <c:pt idx="12">
                        <c:v>50030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59-4A3E-B501-A569646DFF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59-4A3E-B501-A569646DFF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59-4A3E-B501-A569646DFF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59-4A3E-B501-A569646DFF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59-4A3E-B501-A569646DFF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59-4A3E-B501-A569646DFF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59-4A3E-B501-A569646DFF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59-4A3E-B501-A569646DFF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59-4A3E-B501-A569646DFF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59-4A3E-B501-A569646DFF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59-4A3E-B501-A569646DFF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59-4A3E-B501-A569646DFF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59-4A3E-B501-A569646DFF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59-4A3E-B501-A569646DFFAD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-6.8097191543073476E-2</c:v>
                </c:pt>
                <c:pt idx="1">
                  <c:v>-0.39660657476139982</c:v>
                </c:pt>
                <c:pt idx="2">
                  <c:v>-0.13214178881244387</c:v>
                </c:pt>
                <c:pt idx="3">
                  <c:v>-0.43960910062604974</c:v>
                </c:pt>
                <c:pt idx="4">
                  <c:v>-0.21453900709219853</c:v>
                </c:pt>
                <c:pt idx="5">
                  <c:v>-0.47674418604651159</c:v>
                </c:pt>
                <c:pt idx="6">
                  <c:v>-9.8130841121495282E-2</c:v>
                </c:pt>
                <c:pt idx="7">
                  <c:v>0.37837837837837829</c:v>
                </c:pt>
                <c:pt idx="8">
                  <c:v>-0.69282238442822386</c:v>
                </c:pt>
                <c:pt idx="9">
                  <c:v>-7.0498915401301487E-2</c:v>
                </c:pt>
                <c:pt idx="10">
                  <c:v>9.2926227953726626E-2</c:v>
                </c:pt>
                <c:pt idx="11">
                  <c:v>-3.4033786567779112E-2</c:v>
                </c:pt>
                <c:pt idx="12">
                  <c:v>-0.15662259510343712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59-4A3E-B501-A569646DF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2C-47AB-8EEB-B2E7646902D7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467372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5136286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C-47AB-8EEB-B2E7646902D7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2C-47AB-8EEB-B2E7646902D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493020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5762502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2C-47AB-8EEB-B2E7646902D7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2C-47AB-8EEB-B2E7646902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2C-47AB-8EEB-B2E7646902D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2">
                  <c:v>499373</c:v>
                </c:pt>
                <c:pt idx="3">
                  <c:v>421131</c:v>
                </c:pt>
                <c:pt idx="4">
                  <c:v>405133</c:v>
                </c:pt>
                <c:pt idx="5">
                  <c:v>430081</c:v>
                </c:pt>
                <c:pt idx="6">
                  <c:v>526626</c:v>
                </c:pt>
                <c:pt idx="7">
                  <c:v>557802</c:v>
                </c:pt>
                <c:pt idx="8">
                  <c:v>455849</c:v>
                </c:pt>
                <c:pt idx="9">
                  <c:v>476664</c:v>
                </c:pt>
                <c:pt idx="10">
                  <c:v>463756</c:v>
                </c:pt>
                <c:pt idx="11">
                  <c:v>456509</c:v>
                </c:pt>
                <c:pt idx="12">
                  <c:v>5666416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2C-47AB-8EEB-B2E764690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2C-47AB-8EEB-B2E7646902D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2C-47AB-8EEB-B2E7646902D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2C-47AB-8EEB-B2E7646902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2C-47AB-8EEB-B2E7646902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2C-47AB-8EEB-B2E7646902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2C-47AB-8EEB-B2E7646902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2C-47AB-8EEB-B2E7646902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2C-47AB-8EEB-B2E7646902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2C-47AB-8EEB-B2E7646902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2C-47AB-8EEB-B2E7646902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2C-47AB-8EEB-B2E7646902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2C-47AB-8EEB-B2E7646902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2C-47AB-8EEB-B2E7646902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2C-47AB-8EEB-B2E7646902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2C-47AB-8EEB-B2E7646902D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3.9065352318363722E-3</c:v>
                </c:pt>
                <c:pt idx="1">
                  <c:v>3.6913835557252916E-3</c:v>
                </c:pt>
                <c:pt idx="2">
                  <c:v>4.4675949113504032E-4</c:v>
                </c:pt>
                <c:pt idx="3">
                  <c:v>2.3449385392313671E-2</c:v>
                </c:pt>
                <c:pt idx="4">
                  <c:v>-1.4025072590225784E-3</c:v>
                </c:pt>
                <c:pt idx="5">
                  <c:v>-6.5953015426246986E-2</c:v>
                </c:pt>
                <c:pt idx="6">
                  <c:v>-1.0222435228778415E-2</c:v>
                </c:pt>
                <c:pt idx="7">
                  <c:v>1.0750739758891958E-2</c:v>
                </c:pt>
                <c:pt idx="8">
                  <c:v>-6.8182189843091989E-2</c:v>
                </c:pt>
                <c:pt idx="9">
                  <c:v>-2.9171851800556814E-2</c:v>
                </c:pt>
                <c:pt idx="10">
                  <c:v>-3.967165996430011E-2</c:v>
                </c:pt>
                <c:pt idx="11">
                  <c:v>-2.6371690475479603E-2</c:v>
                </c:pt>
                <c:pt idx="12">
                  <c:v>-1.6674354299573313E-2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2C-47AB-8EEB-B2E764690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8E-4B6E-A571-0808589AC426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361401</c:v>
                </c:pt>
                <c:pt idx="1">
                  <c:v>321582</c:v>
                </c:pt>
                <c:pt idx="2">
                  <c:v>342372</c:v>
                </c:pt>
                <c:pt idx="3">
                  <c:v>302352</c:v>
                </c:pt>
                <c:pt idx="4">
                  <c:v>274338</c:v>
                </c:pt>
                <c:pt idx="5">
                  <c:v>316101</c:v>
                </c:pt>
                <c:pt idx="6">
                  <c:v>374607</c:v>
                </c:pt>
                <c:pt idx="7">
                  <c:v>399402</c:v>
                </c:pt>
                <c:pt idx="8">
                  <c:v>360982</c:v>
                </c:pt>
                <c:pt idx="9">
                  <c:v>353071</c:v>
                </c:pt>
                <c:pt idx="10">
                  <c:v>365540</c:v>
                </c:pt>
                <c:pt idx="11">
                  <c:v>348250</c:v>
                </c:pt>
                <c:pt idx="12">
                  <c:v>4119998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8E-4B6E-A571-0808589AC426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8E-4B6E-A571-0808589AC42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398940</c:v>
                </c:pt>
                <c:pt idx="1">
                  <c:v>385800</c:v>
                </c:pt>
                <c:pt idx="2">
                  <c:v>400622</c:v>
                </c:pt>
                <c:pt idx="3">
                  <c:v>325621</c:v>
                </c:pt>
                <c:pt idx="4">
                  <c:v>335432</c:v>
                </c:pt>
                <c:pt idx="5">
                  <c:v>376782</c:v>
                </c:pt>
                <c:pt idx="6">
                  <c:v>429398</c:v>
                </c:pt>
                <c:pt idx="7">
                  <c:v>441301</c:v>
                </c:pt>
                <c:pt idx="8">
                  <c:v>390629</c:v>
                </c:pt>
                <c:pt idx="9">
                  <c:v>401956</c:v>
                </c:pt>
                <c:pt idx="10">
                  <c:v>389586</c:v>
                </c:pt>
                <c:pt idx="11">
                  <c:v>374099</c:v>
                </c:pt>
                <c:pt idx="12">
                  <c:v>4650166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8E-4B6E-A571-0808589AC426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8E-4B6E-A571-0808589AC4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8E-4B6E-A571-0808589AC42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397887</c:v>
                </c:pt>
                <c:pt idx="1">
                  <c:v>385040</c:v>
                </c:pt>
                <c:pt idx="2">
                  <c:v>390528</c:v>
                </c:pt>
                <c:pt idx="3">
                  <c:v>318649</c:v>
                </c:pt>
                <c:pt idx="4">
                  <c:v>317286</c:v>
                </c:pt>
                <c:pt idx="5">
                  <c:v>338911</c:v>
                </c:pt>
                <c:pt idx="6">
                  <c:v>409607</c:v>
                </c:pt>
                <c:pt idx="7">
                  <c:v>444039</c:v>
                </c:pt>
                <c:pt idx="8">
                  <c:v>361762</c:v>
                </c:pt>
                <c:pt idx="9">
                  <c:v>372458</c:v>
                </c:pt>
                <c:pt idx="10">
                  <c:v>371639</c:v>
                </c:pt>
                <c:pt idx="11">
                  <c:v>361669</c:v>
                </c:pt>
                <c:pt idx="12">
                  <c:v>4469475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8E-4B6E-A571-0808589AC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8E-4B6E-A571-0808589AC42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373415</c:v>
                      </c:pt>
                      <c:pt idx="1">
                        <c:v>332081</c:v>
                      </c:pt>
                      <c:pt idx="2">
                        <c:v>163870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87947</c:v>
                      </c:pt>
                      <c:pt idx="8">
                        <c:v>61722</c:v>
                      </c:pt>
                      <c:pt idx="9">
                        <c:v>42156</c:v>
                      </c:pt>
                      <c:pt idx="10">
                        <c:v>24880</c:v>
                      </c:pt>
                      <c:pt idx="11">
                        <c:v>27572</c:v>
                      </c:pt>
                      <c:pt idx="12">
                        <c:v>1157521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8E-4B6E-A571-0808589AC4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8E-4B6E-A571-0808589AC4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8E-4B6E-A571-0808589AC4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8E-4B6E-A571-0808589AC4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8E-4B6E-A571-0808589AC4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8E-4B6E-A571-0808589AC4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8E-4B6E-A571-0808589AC4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8E-4B6E-A571-0808589AC4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8E-4B6E-A571-0808589AC4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8E-4B6E-A571-0808589AC4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8E-4B6E-A571-0808589AC4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8E-4B6E-A571-0808589AC4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8E-4B6E-A571-0808589AC4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8E-4B6E-A571-0808589AC426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-2.6394946608512271E-3</c:v>
                </c:pt>
                <c:pt idx="1">
                  <c:v>-1.9699326075687251E-3</c:v>
                </c:pt>
                <c:pt idx="2">
                  <c:v>-2.5195820499123833E-2</c:v>
                </c:pt>
                <c:pt idx="3">
                  <c:v>-2.1411395456681248E-2</c:v>
                </c:pt>
                <c:pt idx="4">
                  <c:v>-5.4097402752271706E-2</c:v>
                </c:pt>
                <c:pt idx="5">
                  <c:v>-0.10051170172672796</c:v>
                </c:pt>
                <c:pt idx="6">
                  <c:v>-4.6090107545913139E-2</c:v>
                </c:pt>
                <c:pt idx="7">
                  <c:v>6.2043820430952579E-3</c:v>
                </c:pt>
                <c:pt idx="8">
                  <c:v>-7.3898763276664003E-2</c:v>
                </c:pt>
                <c:pt idx="9">
                  <c:v>-7.3386141766760504E-2</c:v>
                </c:pt>
                <c:pt idx="10">
                  <c:v>-4.6066850451504937E-2</c:v>
                </c:pt>
                <c:pt idx="11">
                  <c:v>-3.3226498867946708E-2</c:v>
                </c:pt>
                <c:pt idx="12">
                  <c:v>-3.885689242061463E-2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8E-4B6E-A571-0808589AC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1E-4F0B-B906-1FC8AA802FE9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313942</c:v>
                </c:pt>
                <c:pt idx="1">
                  <c:v>275344</c:v>
                </c:pt>
                <c:pt idx="2">
                  <c:v>297230</c:v>
                </c:pt>
                <c:pt idx="3">
                  <c:v>261963</c:v>
                </c:pt>
                <c:pt idx="4">
                  <c:v>236364</c:v>
                </c:pt>
                <c:pt idx="5">
                  <c:v>276657</c:v>
                </c:pt>
                <c:pt idx="6">
                  <c:v>330368</c:v>
                </c:pt>
                <c:pt idx="7">
                  <c:v>356449</c:v>
                </c:pt>
                <c:pt idx="8">
                  <c:v>316284</c:v>
                </c:pt>
                <c:pt idx="9">
                  <c:v>310495</c:v>
                </c:pt>
                <c:pt idx="10">
                  <c:v>312898</c:v>
                </c:pt>
                <c:pt idx="11">
                  <c:v>297298</c:v>
                </c:pt>
                <c:pt idx="12">
                  <c:v>3585292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E-4F0B-B906-1FC8AA802FE9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1E-4F0B-B906-1FC8AA802FE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343916</c:v>
                </c:pt>
                <c:pt idx="1">
                  <c:v>334765</c:v>
                </c:pt>
                <c:pt idx="2">
                  <c:v>347941</c:v>
                </c:pt>
                <c:pt idx="3">
                  <c:v>283297</c:v>
                </c:pt>
                <c:pt idx="4">
                  <c:v>294723</c:v>
                </c:pt>
                <c:pt idx="5">
                  <c:v>333511</c:v>
                </c:pt>
                <c:pt idx="6">
                  <c:v>378859</c:v>
                </c:pt>
                <c:pt idx="7">
                  <c:v>388293</c:v>
                </c:pt>
                <c:pt idx="8">
                  <c:v>342910</c:v>
                </c:pt>
                <c:pt idx="9">
                  <c:v>353936</c:v>
                </c:pt>
                <c:pt idx="10">
                  <c:v>338127</c:v>
                </c:pt>
                <c:pt idx="11">
                  <c:v>322699</c:v>
                </c:pt>
                <c:pt idx="12">
                  <c:v>4062977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1E-4F0B-B906-1FC8AA802FE9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1E-4F0B-B906-1FC8AA802F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1E-4F0B-B906-1FC8AA802FE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342802</c:v>
                </c:pt>
                <c:pt idx="1">
                  <c:v>339573</c:v>
                </c:pt>
                <c:pt idx="2">
                  <c:v>338881</c:v>
                </c:pt>
                <c:pt idx="3">
                  <c:v>278326</c:v>
                </c:pt>
                <c:pt idx="4">
                  <c:v>276267</c:v>
                </c:pt>
                <c:pt idx="5">
                  <c:v>295632</c:v>
                </c:pt>
                <c:pt idx="6">
                  <c:v>358078</c:v>
                </c:pt>
                <c:pt idx="7">
                  <c:v>387398</c:v>
                </c:pt>
                <c:pt idx="8">
                  <c:v>316523</c:v>
                </c:pt>
                <c:pt idx="9">
                  <c:v>324970</c:v>
                </c:pt>
                <c:pt idx="10">
                  <c:v>322601</c:v>
                </c:pt>
                <c:pt idx="11">
                  <c:v>312712</c:v>
                </c:pt>
                <c:pt idx="12">
                  <c:v>3893763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1E-4F0B-B906-1FC8AA802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31E-4F0B-B906-1FC8AA802FE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309862</c:v>
                      </c:pt>
                      <c:pt idx="1">
                        <c:v>274949</c:v>
                      </c:pt>
                      <c:pt idx="2">
                        <c:v>137765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79968</c:v>
                      </c:pt>
                      <c:pt idx="8">
                        <c:v>55034</c:v>
                      </c:pt>
                      <c:pt idx="9">
                        <c:v>34395</c:v>
                      </c:pt>
                      <c:pt idx="10">
                        <c:v>19839</c:v>
                      </c:pt>
                      <c:pt idx="11">
                        <c:v>19258</c:v>
                      </c:pt>
                      <c:pt idx="12">
                        <c:v>970776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31E-4F0B-B906-1FC8AA802F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1E-4F0B-B906-1FC8AA802F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1E-4F0B-B906-1FC8AA802F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1E-4F0B-B906-1FC8AA802F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1E-4F0B-B906-1FC8AA802F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1E-4F0B-B906-1FC8AA802F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1E-4F0B-B906-1FC8AA802F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1E-4F0B-B906-1FC8AA802F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1E-4F0B-B906-1FC8AA802F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1E-4F0B-B906-1FC8AA802F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1E-4F0B-B906-1FC8AA802F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1E-4F0B-B906-1FC8AA802F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1E-4F0B-B906-1FC8AA802F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1E-4F0B-B906-1FC8AA802FE9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-3.2391630514427838E-3</c:v>
                </c:pt>
                <c:pt idx="1">
                  <c:v>1.436231386196285E-2</c:v>
                </c:pt>
                <c:pt idx="2">
                  <c:v>-2.6038897399271677E-2</c:v>
                </c:pt>
                <c:pt idx="3">
                  <c:v>-1.7546956021419202E-2</c:v>
                </c:pt>
                <c:pt idx="4">
                  <c:v>-6.262151240317182E-2</c:v>
                </c:pt>
                <c:pt idx="5">
                  <c:v>-0.113576463744824</c:v>
                </c:pt>
                <c:pt idx="6">
                  <c:v>-5.4851541074647847E-2</c:v>
                </c:pt>
                <c:pt idx="7">
                  <c:v>-2.3049604293664538E-3</c:v>
                </c:pt>
                <c:pt idx="8">
                  <c:v>-7.6950220174389794E-2</c:v>
                </c:pt>
                <c:pt idx="9">
                  <c:v>-8.1839654626825187E-2</c:v>
                </c:pt>
                <c:pt idx="10">
                  <c:v>-4.5917658158029395E-2</c:v>
                </c:pt>
                <c:pt idx="11">
                  <c:v>-3.0948345052200343E-2</c:v>
                </c:pt>
                <c:pt idx="12">
                  <c:v>-4.1647786832167633E-2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1E-4F0B-B906-1FC8AA802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F4-4BA9-93B1-B3A414C53D59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47459</c:v>
                </c:pt>
                <c:pt idx="1">
                  <c:v>46238</c:v>
                </c:pt>
                <c:pt idx="2">
                  <c:v>45142</c:v>
                </c:pt>
                <c:pt idx="3">
                  <c:v>40389</c:v>
                </c:pt>
                <c:pt idx="4">
                  <c:v>37974</c:v>
                </c:pt>
                <c:pt idx="5">
                  <c:v>39444</c:v>
                </c:pt>
                <c:pt idx="6">
                  <c:v>44239</c:v>
                </c:pt>
                <c:pt idx="7">
                  <c:v>42953</c:v>
                </c:pt>
                <c:pt idx="8">
                  <c:v>44698</c:v>
                </c:pt>
                <c:pt idx="9">
                  <c:v>42576</c:v>
                </c:pt>
                <c:pt idx="10">
                  <c:v>52642</c:v>
                </c:pt>
                <c:pt idx="11">
                  <c:v>50952</c:v>
                </c:pt>
                <c:pt idx="12">
                  <c:v>534706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4-4BA9-93B1-B3A414C53D59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F4-4BA9-93B1-B3A414C53D5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55024</c:v>
                </c:pt>
                <c:pt idx="1">
                  <c:v>51035</c:v>
                </c:pt>
                <c:pt idx="2">
                  <c:v>52681</c:v>
                </c:pt>
                <c:pt idx="3">
                  <c:v>42324</c:v>
                </c:pt>
                <c:pt idx="4">
                  <c:v>40709</c:v>
                </c:pt>
                <c:pt idx="5">
                  <c:v>43271</c:v>
                </c:pt>
                <c:pt idx="6">
                  <c:v>50539</c:v>
                </c:pt>
                <c:pt idx="7">
                  <c:v>53008</c:v>
                </c:pt>
                <c:pt idx="8">
                  <c:v>47719</c:v>
                </c:pt>
                <c:pt idx="9">
                  <c:v>48020</c:v>
                </c:pt>
                <c:pt idx="10">
                  <c:v>51459</c:v>
                </c:pt>
                <c:pt idx="11">
                  <c:v>51400</c:v>
                </c:pt>
                <c:pt idx="12">
                  <c:v>587189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F4-4BA9-93B1-B3A414C53D59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F4-4BA9-93B1-B3A414C53D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F4-4BA9-93B1-B3A414C53D5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55085</c:v>
                </c:pt>
                <c:pt idx="1">
                  <c:v>45467</c:v>
                </c:pt>
                <c:pt idx="2">
                  <c:v>51647</c:v>
                </c:pt>
                <c:pt idx="3">
                  <c:v>40323</c:v>
                </c:pt>
                <c:pt idx="4">
                  <c:v>41019</c:v>
                </c:pt>
                <c:pt idx="5">
                  <c:v>43279</c:v>
                </c:pt>
                <c:pt idx="6">
                  <c:v>51529</c:v>
                </c:pt>
                <c:pt idx="7">
                  <c:v>56641</c:v>
                </c:pt>
                <c:pt idx="8">
                  <c:v>45239</c:v>
                </c:pt>
                <c:pt idx="9">
                  <c:v>47488</c:v>
                </c:pt>
                <c:pt idx="10">
                  <c:v>49038</c:v>
                </c:pt>
                <c:pt idx="11">
                  <c:v>48957</c:v>
                </c:pt>
                <c:pt idx="12">
                  <c:v>575712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F4-4BA9-93B1-B3A414C53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F4-4BA9-93B1-B3A414C53D5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63553</c:v>
                      </c:pt>
                      <c:pt idx="1">
                        <c:v>57132</c:v>
                      </c:pt>
                      <c:pt idx="2">
                        <c:v>26105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7979</c:v>
                      </c:pt>
                      <c:pt idx="8">
                        <c:v>6688</c:v>
                      </c:pt>
                      <c:pt idx="9">
                        <c:v>7761</c:v>
                      </c:pt>
                      <c:pt idx="10">
                        <c:v>5041</c:v>
                      </c:pt>
                      <c:pt idx="11">
                        <c:v>8314</c:v>
                      </c:pt>
                      <c:pt idx="12">
                        <c:v>186745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F4-4BA9-93B1-B3A414C53D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F4-4BA9-93B1-B3A414C53D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F4-4BA9-93B1-B3A414C53D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F4-4BA9-93B1-B3A414C53D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F4-4BA9-93B1-B3A414C53D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F4-4BA9-93B1-B3A414C53D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F4-4BA9-93B1-B3A414C53D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F4-4BA9-93B1-B3A414C53D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F4-4BA9-93B1-B3A414C53D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F4-4BA9-93B1-B3A414C53D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F4-4BA9-93B1-B3A414C53D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F4-4BA9-93B1-B3A414C53D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F4-4BA9-93B1-B3A414C53D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F4-4BA9-93B1-B3A414C53D59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1.1086071532422359E-3</c:v>
                </c:pt>
                <c:pt idx="1">
                  <c:v>-0.10910159694327426</c:v>
                </c:pt>
                <c:pt idx="2">
                  <c:v>-1.9627569712040382E-2</c:v>
                </c:pt>
                <c:pt idx="3">
                  <c:v>-4.7278140062375962E-2</c:v>
                </c:pt>
                <c:pt idx="4">
                  <c:v>7.6150237048318026E-3</c:v>
                </c:pt>
                <c:pt idx="5">
                  <c:v>1.8488132929683765E-4</c:v>
                </c:pt>
                <c:pt idx="6">
                  <c:v>1.9588832386869592E-2</c:v>
                </c:pt>
                <c:pt idx="7">
                  <c:v>6.8536824630244464E-2</c:v>
                </c:pt>
                <c:pt idx="8">
                  <c:v>-5.1970913053500656E-2</c:v>
                </c:pt>
                <c:pt idx="9">
                  <c:v>-1.1078717201166155E-2</c:v>
                </c:pt>
                <c:pt idx="10">
                  <c:v>-4.7047163761441135E-2</c:v>
                </c:pt>
                <c:pt idx="11">
                  <c:v>-4.7529182879377463E-2</c:v>
                </c:pt>
                <c:pt idx="12">
                  <c:v>-1.9545665875893459E-2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F4-4BA9-93B1-B3A414C53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22-46B1-86EF-1B77968AF056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98243</c:v>
                </c:pt>
                <c:pt idx="1">
                  <c:v>90203</c:v>
                </c:pt>
                <c:pt idx="2">
                  <c:v>93467</c:v>
                </c:pt>
                <c:pt idx="3">
                  <c:v>77040</c:v>
                </c:pt>
                <c:pt idx="4">
                  <c:v>66260</c:v>
                </c:pt>
                <c:pt idx="5">
                  <c:v>77667</c:v>
                </c:pt>
                <c:pt idx="6">
                  <c:v>92765</c:v>
                </c:pt>
                <c:pt idx="7">
                  <c:v>81457</c:v>
                </c:pt>
                <c:pt idx="8">
                  <c:v>80132</c:v>
                </c:pt>
                <c:pt idx="9">
                  <c:v>75901</c:v>
                </c:pt>
                <c:pt idx="10">
                  <c:v>90568</c:v>
                </c:pt>
                <c:pt idx="11">
                  <c:v>92585</c:v>
                </c:pt>
                <c:pt idx="12">
                  <c:v>1016288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2-46B1-86EF-1B77968AF056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22-46B1-86EF-1B77968AF0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94080</c:v>
                </c:pt>
                <c:pt idx="1">
                  <c:v>90986</c:v>
                </c:pt>
                <c:pt idx="2">
                  <c:v>98528</c:v>
                </c:pt>
                <c:pt idx="3">
                  <c:v>85861</c:v>
                </c:pt>
                <c:pt idx="4">
                  <c:v>70270</c:v>
                </c:pt>
                <c:pt idx="5">
                  <c:v>83667</c:v>
                </c:pt>
                <c:pt idx="6">
                  <c:v>102667</c:v>
                </c:pt>
                <c:pt idx="7">
                  <c:v>110568</c:v>
                </c:pt>
                <c:pt idx="8">
                  <c:v>98575</c:v>
                </c:pt>
                <c:pt idx="9">
                  <c:v>89031</c:v>
                </c:pt>
                <c:pt idx="10">
                  <c:v>93328</c:v>
                </c:pt>
                <c:pt idx="11">
                  <c:v>94775</c:v>
                </c:pt>
                <c:pt idx="12">
                  <c:v>1112336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22-46B1-86EF-1B77968AF056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22-46B1-86EF-1B77968AF0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22-46B1-86EF-1B77968AF0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97059</c:v>
                </c:pt>
                <c:pt idx="1">
                  <c:v>93506</c:v>
                </c:pt>
                <c:pt idx="2">
                  <c:v>108845</c:v>
                </c:pt>
                <c:pt idx="3">
                  <c:v>102482</c:v>
                </c:pt>
                <c:pt idx="4">
                  <c:v>87847</c:v>
                </c:pt>
                <c:pt idx="5">
                  <c:v>91170</c:v>
                </c:pt>
                <c:pt idx="6">
                  <c:v>117019</c:v>
                </c:pt>
                <c:pt idx="7">
                  <c:v>113763</c:v>
                </c:pt>
                <c:pt idx="8">
                  <c:v>94087</c:v>
                </c:pt>
                <c:pt idx="9">
                  <c:v>104206</c:v>
                </c:pt>
                <c:pt idx="10">
                  <c:v>92117</c:v>
                </c:pt>
                <c:pt idx="11">
                  <c:v>94840</c:v>
                </c:pt>
                <c:pt idx="12">
                  <c:v>1196941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22-46B1-86EF-1B77968AF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22-46B1-86EF-1B77968AF0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120082</c:v>
                      </c:pt>
                      <c:pt idx="1">
                        <c:v>98763</c:v>
                      </c:pt>
                      <c:pt idx="2">
                        <c:v>53936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27861</c:v>
                      </c:pt>
                      <c:pt idx="8">
                        <c:v>18984</c:v>
                      </c:pt>
                      <c:pt idx="9">
                        <c:v>13944</c:v>
                      </c:pt>
                      <c:pt idx="10">
                        <c:v>11948</c:v>
                      </c:pt>
                      <c:pt idx="11">
                        <c:v>17274</c:v>
                      </c:pt>
                      <c:pt idx="12">
                        <c:v>389120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22-46B1-86EF-1B77968AF0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22-46B1-86EF-1B77968AF0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22-46B1-86EF-1B77968AF0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22-46B1-86EF-1B77968AF0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22-46B1-86EF-1B77968AF0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22-46B1-86EF-1B77968AF0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22-46B1-86EF-1B77968AF0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22-46B1-86EF-1B77968AF0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22-46B1-86EF-1B77968AF0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22-46B1-86EF-1B77968AF0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22-46B1-86EF-1B77968AF0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22-46B1-86EF-1B77968AF0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22-46B1-86EF-1B77968AF0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22-46B1-86EF-1B77968AF056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3.1664540816326525E-2</c:v>
                </c:pt>
                <c:pt idx="1">
                  <c:v>2.76965687028774E-2</c:v>
                </c:pt>
                <c:pt idx="2">
                  <c:v>0.10471135108801555</c:v>
                </c:pt>
                <c:pt idx="3">
                  <c:v>0.19358032168271966</c:v>
                </c:pt>
                <c:pt idx="4">
                  <c:v>0.25013519282766472</c:v>
                </c:pt>
                <c:pt idx="5">
                  <c:v>8.9676933558033634E-2</c:v>
                </c:pt>
                <c:pt idx="6">
                  <c:v>0.13979175392287679</c:v>
                </c:pt>
                <c:pt idx="7">
                  <c:v>2.8896244844801355E-2</c:v>
                </c:pt>
                <c:pt idx="8">
                  <c:v>-4.5528785188942433E-2</c:v>
                </c:pt>
                <c:pt idx="9">
                  <c:v>0.17044624905931638</c:v>
                </c:pt>
                <c:pt idx="10">
                  <c:v>-1.297574147094116E-2</c:v>
                </c:pt>
                <c:pt idx="11">
                  <c:v>6.8583487206552718E-4</c:v>
                </c:pt>
                <c:pt idx="12">
                  <c:v>7.6060650738625668E-2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22-46B1-86EF-1B77968AF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9F-4874-BC5E-3BF0E76EFF73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41343</c:v>
                </c:pt>
                <c:pt idx="1">
                  <c:v>39648</c:v>
                </c:pt>
                <c:pt idx="2">
                  <c:v>41310</c:v>
                </c:pt>
                <c:pt idx="3">
                  <c:v>34791</c:v>
                </c:pt>
                <c:pt idx="4">
                  <c:v>26786</c:v>
                </c:pt>
                <c:pt idx="5">
                  <c:v>29679</c:v>
                </c:pt>
                <c:pt idx="6">
                  <c:v>35017</c:v>
                </c:pt>
                <c:pt idx="7">
                  <c:v>36083</c:v>
                </c:pt>
                <c:pt idx="8">
                  <c:v>37421</c:v>
                </c:pt>
                <c:pt idx="9">
                  <c:v>43780</c:v>
                </c:pt>
                <c:pt idx="10">
                  <c:v>47814</c:v>
                </c:pt>
                <c:pt idx="11">
                  <c:v>43294</c:v>
                </c:pt>
                <c:pt idx="12">
                  <c:v>456966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9F-4874-BC5E-3BF0E76EFF73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9F-4874-BC5E-3BF0E76EFF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48692</c:v>
                </c:pt>
                <c:pt idx="1">
                  <c:v>48188</c:v>
                </c:pt>
                <c:pt idx="2">
                  <c:v>51183</c:v>
                </c:pt>
                <c:pt idx="3">
                  <c:v>36853</c:v>
                </c:pt>
                <c:pt idx="4">
                  <c:v>35540</c:v>
                </c:pt>
                <c:pt idx="5">
                  <c:v>38400</c:v>
                </c:pt>
                <c:pt idx="6">
                  <c:v>43630</c:v>
                </c:pt>
                <c:pt idx="7">
                  <c:v>41399</c:v>
                </c:pt>
                <c:pt idx="8">
                  <c:v>42987</c:v>
                </c:pt>
                <c:pt idx="9">
                  <c:v>50883</c:v>
                </c:pt>
                <c:pt idx="10">
                  <c:v>48288</c:v>
                </c:pt>
                <c:pt idx="11">
                  <c:v>47476</c:v>
                </c:pt>
                <c:pt idx="12">
                  <c:v>533519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9F-4874-BC5E-3BF0E76EFF73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9F-4874-BC5E-3BF0E76EFF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9F-4874-BC5E-3BF0E76EFF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46785</c:v>
                </c:pt>
                <c:pt idx="1">
                  <c:v>49649</c:v>
                </c:pt>
                <c:pt idx="2">
                  <c:v>54331</c:v>
                </c:pt>
                <c:pt idx="3">
                  <c:v>40825</c:v>
                </c:pt>
                <c:pt idx="4">
                  <c:v>35196</c:v>
                </c:pt>
                <c:pt idx="5">
                  <c:v>36047</c:v>
                </c:pt>
                <c:pt idx="6">
                  <c:v>43306</c:v>
                </c:pt>
                <c:pt idx="7">
                  <c:v>43331</c:v>
                </c:pt>
                <c:pt idx="8">
                  <c:v>41014</c:v>
                </c:pt>
                <c:pt idx="9">
                  <c:v>51337</c:v>
                </c:pt>
                <c:pt idx="10">
                  <c:v>50354</c:v>
                </c:pt>
                <c:pt idx="11">
                  <c:v>46801</c:v>
                </c:pt>
                <c:pt idx="12">
                  <c:v>538976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9F-4874-BC5E-3BF0E76EF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9F-4874-BC5E-3BF0E76EFF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41319</c:v>
                      </c:pt>
                      <c:pt idx="1">
                        <c:v>38135</c:v>
                      </c:pt>
                      <c:pt idx="2">
                        <c:v>15728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7191</c:v>
                      </c:pt>
                      <c:pt idx="8">
                        <c:v>4067</c:v>
                      </c:pt>
                      <c:pt idx="9">
                        <c:v>4143</c:v>
                      </c:pt>
                      <c:pt idx="10">
                        <c:v>2847</c:v>
                      </c:pt>
                      <c:pt idx="11">
                        <c:v>3977</c:v>
                      </c:pt>
                      <c:pt idx="12">
                        <c:v>122702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9F-4874-BC5E-3BF0E76EFF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9F-4874-BC5E-3BF0E76EFF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9F-4874-BC5E-3BF0E76EFF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9F-4874-BC5E-3BF0E76EFF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9F-4874-BC5E-3BF0E76EFF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9F-4874-BC5E-3BF0E76EFF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9F-4874-BC5E-3BF0E76EFF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9F-4874-BC5E-3BF0E76EFF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9F-4874-BC5E-3BF0E76EFF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9F-4874-BC5E-3BF0E76EFF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9F-4874-BC5E-3BF0E76EFF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9F-4874-BC5E-3BF0E76EFF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9F-4874-BC5E-3BF0E76EFF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9F-4874-BC5E-3BF0E76EFF73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-3.9164544483693442E-2</c:v>
                </c:pt>
                <c:pt idx="1">
                  <c:v>3.0318751556404067E-2</c:v>
                </c:pt>
                <c:pt idx="2">
                  <c:v>6.1504796514467719E-2</c:v>
                </c:pt>
                <c:pt idx="3">
                  <c:v>0.10777955661682892</c:v>
                </c:pt>
                <c:pt idx="4">
                  <c:v>-9.6792346651659589E-3</c:v>
                </c:pt>
                <c:pt idx="5">
                  <c:v>-6.127604166666667E-2</c:v>
                </c:pt>
                <c:pt idx="6">
                  <c:v>-7.4260829704332343E-3</c:v>
                </c:pt>
                <c:pt idx="7">
                  <c:v>4.6667793908065303E-2</c:v>
                </c:pt>
                <c:pt idx="8">
                  <c:v>-4.589759694791451E-2</c:v>
                </c:pt>
                <c:pt idx="9">
                  <c:v>8.922429888174932E-3</c:v>
                </c:pt>
                <c:pt idx="10">
                  <c:v>4.2784956925115969E-2</c:v>
                </c:pt>
                <c:pt idx="11">
                  <c:v>-1.4217710000842487E-2</c:v>
                </c:pt>
                <c:pt idx="12">
                  <c:v>1.0228314268095451E-2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9F-4874-BC5E-3BF0E76EF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87-4E84-82B0-30E944AC2151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6.0877924243213668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6.4182475011340019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87-4E84-82B0-30E944AC2151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87-4E84-82B0-30E944AC21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7.4606177080338361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6.291229510523408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87-4E84-82B0-30E944AC2151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87-4E84-82B0-30E944AC21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87-4E84-82B0-30E944AC21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2">
                  <c:v>6.312627201132643</c:v>
                </c:pt>
                <c:pt idx="3">
                  <c:v>5.5082925680801527</c:v>
                </c:pt>
                <c:pt idx="4">
                  <c:v>5.2597598182408305</c:v>
                </c:pt>
                <c:pt idx="5">
                  <c:v>5.5668871429126163</c:v>
                </c:pt>
                <c:pt idx="6">
                  <c:v>5.6119565217391303</c:v>
                </c:pt>
                <c:pt idx="7">
                  <c:v>5.8762391361601267</c:v>
                </c:pt>
                <c:pt idx="8">
                  <c:v>5.7627999292053298</c:v>
                </c:pt>
                <c:pt idx="9">
                  <c:v>5.7099185433636803</c:v>
                </c:pt>
                <c:pt idx="10">
                  <c:v>6.4341745633142331</c:v>
                </c:pt>
                <c:pt idx="11">
                  <c:v>6.5183910671959335</c:v>
                </c:pt>
                <c:pt idx="12">
                  <c:v>6.0448476417650596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87-4E84-82B0-30E944AC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587-4E84-82B0-30E944AC21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587-4E84-82B0-30E944AC21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87-4E84-82B0-30E944AC21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87-4E84-82B0-30E944AC21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87-4E84-82B0-30E944AC21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87-4E84-82B0-30E944AC21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87-4E84-82B0-30E944AC21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87-4E84-82B0-30E944AC21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87-4E84-82B0-30E944AC21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87-4E84-82B0-30E944AC21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87-4E84-82B0-30E944AC21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87-4E84-82B0-30E944AC21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87-4E84-82B0-30E944AC21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87-4E84-82B0-30E944AC21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87-4E84-82B0-30E944AC2151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0.10620693651592727</c:v>
                </c:pt>
                <c:pt idx="1">
                  <c:v>-0.16289367970437318</c:v>
                </c:pt>
                <c:pt idx="2">
                  <c:v>-0.23119932814185251</c:v>
                </c:pt>
                <c:pt idx="3">
                  <c:v>-0.67522234663921044</c:v>
                </c:pt>
                <c:pt idx="4">
                  <c:v>-4.6533394831689279E-3</c:v>
                </c:pt>
                <c:pt idx="5">
                  <c:v>4.5452490124012535E-2</c:v>
                </c:pt>
                <c:pt idx="6">
                  <c:v>-0.29672551450820439</c:v>
                </c:pt>
                <c:pt idx="7">
                  <c:v>-0.32216821384099603</c:v>
                </c:pt>
                <c:pt idx="8">
                  <c:v>-0.54267542653812217</c:v>
                </c:pt>
                <c:pt idx="9">
                  <c:v>-0.28848102659710317</c:v>
                </c:pt>
                <c:pt idx="10">
                  <c:v>-0.15535944773850652</c:v>
                </c:pt>
                <c:pt idx="11">
                  <c:v>-0.38483473925567946</c:v>
                </c:pt>
                <c:pt idx="12">
                  <c:v>-0.24638186875834833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87-4E84-82B0-30E944AC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FC-424D-BD71-260A0B64297E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5.7280874899973329</c:v>
                </c:pt>
                <c:pt idx="1">
                  <c:v>5.1648424179088055</c:v>
                </c:pt>
                <c:pt idx="2">
                  <c:v>4.8057324840764331</c:v>
                </c:pt>
                <c:pt idx="3">
                  <c:v>4.627993543499028</c:v>
                </c:pt>
                <c:pt idx="4">
                  <c:v>4.7284747061829329</c:v>
                </c:pt>
                <c:pt idx="5">
                  <c:v>4.4609144365774629</c:v>
                </c:pt>
                <c:pt idx="6">
                  <c:v>4.9556460304155188</c:v>
                </c:pt>
                <c:pt idx="7">
                  <c:v>5.4587207891970566</c:v>
                </c:pt>
                <c:pt idx="8">
                  <c:v>4.589631135637525</c:v>
                </c:pt>
                <c:pt idx="9">
                  <c:v>4.3497144962239824</c:v>
                </c:pt>
                <c:pt idx="10">
                  <c:v>4.389671618880544</c:v>
                </c:pt>
                <c:pt idx="11">
                  <c:v>4.4141855027279817</c:v>
                </c:pt>
                <c:pt idx="12">
                  <c:v>4.7975164362053846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C-424D-BD71-260A0B64297E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FC-424D-BD71-260A0B6429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4.8703927318728075</c:v>
                </c:pt>
                <c:pt idx="1">
                  <c:v>4.4075798940099569</c:v>
                </c:pt>
                <c:pt idx="2">
                  <c:v>4.4979477983662086</c:v>
                </c:pt>
                <c:pt idx="3">
                  <c:v>4.3052337329920514</c:v>
                </c:pt>
                <c:pt idx="4">
                  <c:v>3.8798555087296811</c:v>
                </c:pt>
                <c:pt idx="5">
                  <c:v>4.1407330029115643</c:v>
                </c:pt>
                <c:pt idx="6">
                  <c:v>4.4755482786849932</c:v>
                </c:pt>
                <c:pt idx="7">
                  <c:v>4.8243098561981732</c:v>
                </c:pt>
                <c:pt idx="8">
                  <c:v>4.6177703269069577</c:v>
                </c:pt>
                <c:pt idx="9">
                  <c:v>4.2488214401033257</c:v>
                </c:pt>
                <c:pt idx="10">
                  <c:v>4.2966355962715523</c:v>
                </c:pt>
                <c:pt idx="11">
                  <c:v>4.3754952311078501</c:v>
                </c:pt>
                <c:pt idx="12">
                  <c:v>4.3952630354121833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FC-424D-BD71-260A0B64297E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FC-424D-BD71-260A0B6429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FC-424D-BD71-260A0B6429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4.7021208053691277</c:v>
                </c:pt>
                <c:pt idx="1">
                  <c:v>4.334629123765497</c:v>
                </c:pt>
                <c:pt idx="2">
                  <c:v>4.2489102357119792</c:v>
                </c:pt>
                <c:pt idx="3">
                  <c:v>3.9724943164276292</c:v>
                </c:pt>
                <c:pt idx="4">
                  <c:v>4.0481245069210354</c:v>
                </c:pt>
                <c:pt idx="5">
                  <c:v>4.4572676534821642</c:v>
                </c:pt>
                <c:pt idx="6">
                  <c:v>4.3448173506945817</c:v>
                </c:pt>
                <c:pt idx="7">
                  <c:v>4.6135209520486882</c:v>
                </c:pt>
                <c:pt idx="8">
                  <c:v>4.3209409787859689</c:v>
                </c:pt>
                <c:pt idx="9">
                  <c:v>3.9980711196839125</c:v>
                </c:pt>
                <c:pt idx="10">
                  <c:v>4.458546241311053</c:v>
                </c:pt>
                <c:pt idx="11">
                  <c:v>4.2591141910213919</c:v>
                </c:pt>
                <c:pt idx="12">
                  <c:v>4.3079990964309021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FC-424D-BD71-260A0B642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5FC-424D-BD71-260A0B64297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5.4739395758303324</c:v>
                      </c:pt>
                      <c:pt idx="1">
                        <c:v>5.024451507074021</c:v>
                      </c:pt>
                      <c:pt idx="2">
                        <c:v>5.9779100529100528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4.5545680033071516</c:v>
                      </c:pt>
                      <c:pt idx="8">
                        <c:v>3.8732029049948125</c:v>
                      </c:pt>
                      <c:pt idx="9">
                        <c:v>3.3712446351931331</c:v>
                      </c:pt>
                      <c:pt idx="10">
                        <c:v>4.3412578994884141</c:v>
                      </c:pt>
                      <c:pt idx="11">
                        <c:v>2.8936170212765959</c:v>
                      </c:pt>
                      <c:pt idx="12">
                        <c:v>4.5783308931185944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5FC-424D-BD71-260A0B6429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FC-424D-BD71-260A0B6429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FC-424D-BD71-260A0B6429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FC-424D-BD71-260A0B6429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FC-424D-BD71-260A0B6429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FC-424D-BD71-260A0B6429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FC-424D-BD71-260A0B6429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FC-424D-BD71-260A0B6429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FC-424D-BD71-260A0B6429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FC-424D-BD71-260A0B6429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FC-424D-BD71-260A0B6429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FC-424D-BD71-260A0B6429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FC-424D-BD71-260A0B6429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FC-424D-BD71-260A0B64297E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-0.16827192650367984</c:v>
                </c:pt>
                <c:pt idx="1">
                  <c:v>-7.2950770244459839E-2</c:v>
                </c:pt>
                <c:pt idx="2">
                  <c:v>-0.24903756265422938</c:v>
                </c:pt>
                <c:pt idx="3">
                  <c:v>-0.33273941656442219</c:v>
                </c:pt>
                <c:pt idx="4">
                  <c:v>0.16826899819135432</c:v>
                </c:pt>
                <c:pt idx="5">
                  <c:v>0.31653465057059993</c:v>
                </c:pt>
                <c:pt idx="6">
                  <c:v>-0.13073092799041142</c:v>
                </c:pt>
                <c:pt idx="7">
                  <c:v>-0.21078890414948503</c:v>
                </c:pt>
                <c:pt idx="8">
                  <c:v>-0.29682934812098871</c:v>
                </c:pt>
                <c:pt idx="9">
                  <c:v>-0.25075032041941325</c:v>
                </c:pt>
                <c:pt idx="10">
                  <c:v>0.1619106450395007</c:v>
                </c:pt>
                <c:pt idx="11">
                  <c:v>-0.11638104008645822</c:v>
                </c:pt>
                <c:pt idx="12">
                  <c:v>-8.7263938981281264E-2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FC-424D-BD71-260A0B642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2E-418B-B808-3B7E8A43E620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6.2374595201903373</c:v>
                </c:pt>
                <c:pt idx="1">
                  <c:v>5.6372102238953836</c:v>
                </c:pt>
                <c:pt idx="2">
                  <c:v>5.3723351015914327</c:v>
                </c:pt>
                <c:pt idx="3">
                  <c:v>5.3310610690611631</c:v>
                </c:pt>
                <c:pt idx="4">
                  <c:v>5.4834025823169368</c:v>
                </c:pt>
                <c:pt idx="5">
                  <c:v>5.2554716587215982</c:v>
                </c:pt>
                <c:pt idx="6">
                  <c:v>5.9675313026943639</c:v>
                </c:pt>
                <c:pt idx="7">
                  <c:v>6.3328700238782565</c:v>
                </c:pt>
                <c:pt idx="8">
                  <c:v>5.4833519745332531</c:v>
                </c:pt>
                <c:pt idx="9">
                  <c:v>5.0361657474742545</c:v>
                </c:pt>
                <c:pt idx="10">
                  <c:v>5.0292923433874712</c:v>
                </c:pt>
                <c:pt idx="11">
                  <c:v>5.014239843640933</c:v>
                </c:pt>
                <c:pt idx="12">
                  <c:v>5.5509200102223355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2E-418B-B808-3B7E8A43E620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2E-418B-B808-3B7E8A43E62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5.4805724508050089</c:v>
                </c:pt>
                <c:pt idx="1">
                  <c:v>4.8943406194281183</c:v>
                </c:pt>
                <c:pt idx="2">
                  <c:v>5.1427301720081564</c:v>
                </c:pt>
                <c:pt idx="3">
                  <c:v>5.0093518219929054</c:v>
                </c:pt>
                <c:pt idx="4">
                  <c:v>4.6308490942752387</c:v>
                </c:pt>
                <c:pt idx="5">
                  <c:v>4.9124615540609051</c:v>
                </c:pt>
                <c:pt idx="6">
                  <c:v>5.2138678430996448</c:v>
                </c:pt>
                <c:pt idx="7">
                  <c:v>5.4583598772224473</c:v>
                </c:pt>
                <c:pt idx="8">
                  <c:v>5.1576278825208446</c:v>
                </c:pt>
                <c:pt idx="9">
                  <c:v>4.7908964073944889</c:v>
                </c:pt>
                <c:pt idx="10">
                  <c:v>4.8597580732260504</c:v>
                </c:pt>
                <c:pt idx="11">
                  <c:v>4.9085414452709886</c:v>
                </c:pt>
                <c:pt idx="12">
                  <c:v>5.0479500936468664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2E-418B-B808-3B7E8A43E620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2E-418B-B808-3B7E8A43E6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2E-418B-B808-3B7E8A43E62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5.2001080205238992</c:v>
                </c:pt>
                <c:pt idx="1">
                  <c:v>4.8194248298883045</c:v>
                </c:pt>
                <c:pt idx="2">
                  <c:v>4.7134794658604182</c:v>
                </c:pt>
                <c:pt idx="3">
                  <c:v>4.4740068927988395</c:v>
                </c:pt>
                <c:pt idx="4">
                  <c:v>4.749269243260799</c:v>
                </c:pt>
                <c:pt idx="5">
                  <c:v>5.0789356702864037</c:v>
                </c:pt>
                <c:pt idx="6">
                  <c:v>5.1054000221312386</c:v>
                </c:pt>
                <c:pt idx="7">
                  <c:v>5.4754989430916625</c:v>
                </c:pt>
                <c:pt idx="8">
                  <c:v>5.0877483443708611</c:v>
                </c:pt>
                <c:pt idx="9">
                  <c:v>4.9387354485277335</c:v>
                </c:pt>
                <c:pt idx="10">
                  <c:v>5.237037971489845</c:v>
                </c:pt>
                <c:pt idx="11">
                  <c:v>5.2620608609599211</c:v>
                </c:pt>
                <c:pt idx="12">
                  <c:v>5.0168291605802224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2E-418B-B808-3B7E8A43E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22E-418B-B808-3B7E8A43E6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6.1083348531825639</c:v>
                      </c:pt>
                      <c:pt idx="1">
                        <c:v>5.8070107610026422</c:v>
                      </c:pt>
                      <c:pt idx="2">
                        <c:v>6.3170347003154577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5.2078397380333241</c:v>
                      </c:pt>
                      <c:pt idx="8">
                        <c:v>4.3924625098658252</c:v>
                      </c:pt>
                      <c:pt idx="9">
                        <c:v>4.20913576317046</c:v>
                      </c:pt>
                      <c:pt idx="10">
                        <c:v>6.0644346178142765</c:v>
                      </c:pt>
                      <c:pt idx="11">
                        <c:v>3.5715015321756893</c:v>
                      </c:pt>
                      <c:pt idx="12">
                        <c:v>5.355219012738428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22E-418B-B808-3B7E8A43E6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2E-418B-B808-3B7E8A43E6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2E-418B-B808-3B7E8A43E6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2E-418B-B808-3B7E8A43E6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2E-418B-B808-3B7E8A43E6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2E-418B-B808-3B7E8A43E6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2E-418B-B808-3B7E8A43E6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2E-418B-B808-3B7E8A43E6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2E-418B-B808-3B7E8A43E6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2E-418B-B808-3B7E8A43E6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2E-418B-B808-3B7E8A43E6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2E-418B-B808-3B7E8A43E6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2E-418B-B808-3B7E8A43E6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2E-418B-B808-3B7E8A43E620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-0.28046443028110968</c:v>
                </c:pt>
                <c:pt idx="1">
                  <c:v>-7.4915789539813815E-2</c:v>
                </c:pt>
                <c:pt idx="2">
                  <c:v>-0.42925070614773819</c:v>
                </c:pt>
                <c:pt idx="3">
                  <c:v>-0.53534492919406595</c:v>
                </c:pt>
                <c:pt idx="4">
                  <c:v>0.1184201489855603</c:v>
                </c:pt>
                <c:pt idx="5">
                  <c:v>0.16647411622549857</c:v>
                </c:pt>
                <c:pt idx="6">
                  <c:v>-0.10846782096840624</c:v>
                </c:pt>
                <c:pt idx="7">
                  <c:v>1.7139065869215209E-2</c:v>
                </c:pt>
                <c:pt idx="8">
                  <c:v>-6.9879538149983489E-2</c:v>
                </c:pt>
                <c:pt idx="9">
                  <c:v>0.14783904113324464</c:v>
                </c:pt>
                <c:pt idx="10">
                  <c:v>0.3772798982637946</c:v>
                </c:pt>
                <c:pt idx="11">
                  <c:v>0.35351941568893253</c:v>
                </c:pt>
                <c:pt idx="12">
                  <c:v>-3.1120933066643985E-2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2E-418B-B808-3B7E8A43E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38-46F0-BDB7-CFD3379402ED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3.5954620918649693</c:v>
                </c:pt>
                <c:pt idx="1">
                  <c:v>2.8121710526315788</c:v>
                </c:pt>
                <c:pt idx="2">
                  <c:v>2.6021798365122617</c:v>
                </c:pt>
                <c:pt idx="3">
                  <c:v>2.982060312568787</c:v>
                </c:pt>
                <c:pt idx="4">
                  <c:v>2.8360398700862359</c:v>
                </c:pt>
                <c:pt idx="5">
                  <c:v>2.6943369952034657</c:v>
                </c:pt>
                <c:pt idx="6">
                  <c:v>2.9239302694136291</c:v>
                </c:pt>
                <c:pt idx="7">
                  <c:v>2.7460738774607387</c:v>
                </c:pt>
                <c:pt idx="8">
                  <c:v>2.7320278969957084</c:v>
                </c:pt>
                <c:pt idx="9">
                  <c:v>2.2366286057692308</c:v>
                </c:pt>
                <c:pt idx="10">
                  <c:v>2.4068329961789168</c:v>
                </c:pt>
                <c:pt idx="11">
                  <c:v>2.6665989022158976</c:v>
                </c:pt>
                <c:pt idx="12">
                  <c:v>2.7657890486189629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8-46F0-BDB7-CFD3379402ED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38-46F0-BDB7-CFD3379402E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2.3741217798594847</c:v>
                </c:pt>
                <c:pt idx="1">
                  <c:v>2.3241944601469755</c:v>
                </c:pt>
                <c:pt idx="2">
                  <c:v>2.4314678284182305</c:v>
                </c:pt>
                <c:pt idx="3">
                  <c:v>2.3911083281152159</c:v>
                </c:pt>
                <c:pt idx="4">
                  <c:v>2.3998426098154244</c:v>
                </c:pt>
                <c:pt idx="5">
                  <c:v>2.658639491107361</c:v>
                </c:pt>
                <c:pt idx="6">
                  <c:v>2.9497919006408138</c:v>
                </c:pt>
                <c:pt idx="7">
                  <c:v>3.1529654224868331</c:v>
                </c:pt>
                <c:pt idx="8">
                  <c:v>2.8144523899134364</c:v>
                </c:pt>
                <c:pt idx="9">
                  <c:v>2.7012696041822255</c:v>
                </c:pt>
                <c:pt idx="10">
                  <c:v>2.6871430776354375</c:v>
                </c:pt>
                <c:pt idx="11">
                  <c:v>2.8862497680460195</c:v>
                </c:pt>
                <c:pt idx="12">
                  <c:v>2.702007481062386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38-46F0-BDB7-CFD3379402ED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38-46F0-BDB7-CFD3379402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38-46F0-BDB7-CFD3379402E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2.7676370312090217</c:v>
                </c:pt>
                <c:pt idx="1">
                  <c:v>2.1506651243493349</c:v>
                </c:pt>
                <c:pt idx="2">
                  <c:v>2.379233421212736</c:v>
                </c:pt>
                <c:pt idx="3">
                  <c:v>2.2581845238095237</c:v>
                </c:pt>
                <c:pt idx="4">
                  <c:v>2.0924902617990759</c:v>
                </c:pt>
                <c:pt idx="5">
                  <c:v>2.442157266364759</c:v>
                </c:pt>
                <c:pt idx="6">
                  <c:v>2.4336855275962743</c:v>
                </c:pt>
                <c:pt idx="7">
                  <c:v>2.5432847629722422</c:v>
                </c:pt>
                <c:pt idx="8">
                  <c:v>2.2532996894409938</c:v>
                </c:pt>
                <c:pt idx="9">
                  <c:v>1.9854463762453605</c:v>
                </c:pt>
                <c:pt idx="10">
                  <c:v>2.3555972056568408</c:v>
                </c:pt>
                <c:pt idx="11">
                  <c:v>1.9639065817409767</c:v>
                </c:pt>
                <c:pt idx="12">
                  <c:v>2.3026333493512734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38-46F0-BDB7-CFD337940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38-46F0-BDB7-CFD3379402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2.528648038385549</c:v>
                      </c:pt>
                      <c:pt idx="1">
                        <c:v>1.9799448483329156</c:v>
                      </c:pt>
                      <c:pt idx="2">
                        <c:v>4.2155737704918037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2.9126119583635925</c:v>
                      </c:pt>
                      <c:pt idx="8">
                        <c:v>2.3058368076235856</c:v>
                      </c:pt>
                      <c:pt idx="9">
                        <c:v>2.1842164599774523</c:v>
                      </c:pt>
                      <c:pt idx="10">
                        <c:v>2.7735632183908048</c:v>
                      </c:pt>
                      <c:pt idx="11">
                        <c:v>2.4477662075915352</c:v>
                      </c:pt>
                      <c:pt idx="12">
                        <c:v>2.5260240112994352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38-46F0-BDB7-CFD3379402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38-46F0-BDB7-CFD3379402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38-46F0-BDB7-CFD3379402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38-46F0-BDB7-CFD3379402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38-46F0-BDB7-CFD3379402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38-46F0-BDB7-CFD3379402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38-46F0-BDB7-CFD3379402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38-46F0-BDB7-CFD3379402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38-46F0-BDB7-CFD3379402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38-46F0-BDB7-CFD3379402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38-46F0-BDB7-CFD3379402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38-46F0-BDB7-CFD3379402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38-46F0-BDB7-CFD3379402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38-46F0-BDB7-CFD3379402ED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0.39351525134953702</c:v>
                </c:pt>
                <c:pt idx="1">
                  <c:v>-0.17352933579764063</c:v>
                </c:pt>
                <c:pt idx="2">
                  <c:v>-5.2234407205494549E-2</c:v>
                </c:pt>
                <c:pt idx="3">
                  <c:v>-0.13292380430569217</c:v>
                </c:pt>
                <c:pt idx="4">
                  <c:v>-0.30735234801634848</c:v>
                </c:pt>
                <c:pt idx="5">
                  <c:v>-0.21648222474260193</c:v>
                </c:pt>
                <c:pt idx="6">
                  <c:v>-0.51610637304453943</c:v>
                </c:pt>
                <c:pt idx="7">
                  <c:v>-0.60968065951459094</c:v>
                </c:pt>
                <c:pt idx="8">
                  <c:v>-0.56115270047244259</c:v>
                </c:pt>
                <c:pt idx="9">
                  <c:v>-0.71582322793686504</c:v>
                </c:pt>
                <c:pt idx="10">
                  <c:v>-0.33154587197859664</c:v>
                </c:pt>
                <c:pt idx="11">
                  <c:v>-0.92234318630504286</c:v>
                </c:pt>
                <c:pt idx="12">
                  <c:v>-0.39937413171111258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38-46F0-BDB7-CFD337940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59-4C02-87D6-58B4713C551F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8.5206927412137485</c:v>
                </c:pt>
                <c:pt idx="1">
                  <c:v>8.0176301452784511</c:v>
                </c:pt>
                <c:pt idx="2">
                  <c:v>7.6281529895908982</c:v>
                </c:pt>
                <c:pt idx="3">
                  <c:v>6.86671840418499</c:v>
                </c:pt>
                <c:pt idx="4">
                  <c:v>7.1880833271111779</c:v>
                </c:pt>
                <c:pt idx="5">
                  <c:v>7.0050877724990732</c:v>
                </c:pt>
                <c:pt idx="6">
                  <c:v>7.4377873604249363</c:v>
                </c:pt>
                <c:pt idx="7">
                  <c:v>7.7137433140259954</c:v>
                </c:pt>
                <c:pt idx="8">
                  <c:v>7.5650837764891374</c:v>
                </c:pt>
                <c:pt idx="9">
                  <c:v>7.1013933302878023</c:v>
                </c:pt>
                <c:pt idx="10">
                  <c:v>7.8645584975111893</c:v>
                </c:pt>
                <c:pt idx="11">
                  <c:v>8.2201690765464033</c:v>
                </c:pt>
                <c:pt idx="12">
                  <c:v>7.6358262977989613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59-4C02-87D6-58B4713C551F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59-4C02-87D6-58B4713C55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8.3857512527725291</c:v>
                </c:pt>
                <c:pt idx="1">
                  <c:v>8.1856063750311279</c:v>
                </c:pt>
                <c:pt idx="2">
                  <c:v>7.5469198757399916</c:v>
                </c:pt>
                <c:pt idx="3">
                  <c:v>7.6968225110574444</c:v>
                </c:pt>
                <c:pt idx="4">
                  <c:v>6.8821328081035453</c:v>
                </c:pt>
                <c:pt idx="5">
                  <c:v>7.1391927083333337</c:v>
                </c:pt>
                <c:pt idx="6">
                  <c:v>7.4333944533577814</c:v>
                </c:pt>
                <c:pt idx="7">
                  <c:v>7.7794874272325423</c:v>
                </c:pt>
                <c:pt idx="8">
                  <c:v>7.6637820736501734</c:v>
                </c:pt>
                <c:pt idx="9">
                  <c:v>7.0632824322465266</c:v>
                </c:pt>
                <c:pt idx="10">
                  <c:v>7.7764869118621602</c:v>
                </c:pt>
                <c:pt idx="11">
                  <c:v>7.9917642598365486</c:v>
                </c:pt>
                <c:pt idx="12">
                  <c:v>7.650302988272208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59-4C02-87D6-58B4713C551F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59-4C02-87D6-58B4713C55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59-4C02-87D6-58B4713C55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8.7072565993373949</c:v>
                </c:pt>
                <c:pt idx="1">
                  <c:v>7.9766359846119759</c:v>
                </c:pt>
                <c:pt idx="2">
                  <c:v>7.2537225525022544</c:v>
                </c:pt>
                <c:pt idx="3">
                  <c:v>6.8486221677893449</c:v>
                </c:pt>
                <c:pt idx="4">
                  <c:v>6.6997386066598477</c:v>
                </c:pt>
                <c:pt idx="5">
                  <c:v>6.8354370682719781</c:v>
                </c:pt>
                <c:pt idx="6">
                  <c:v>7.0905879092966329</c:v>
                </c:pt>
                <c:pt idx="7">
                  <c:v>7.3797512173732436</c:v>
                </c:pt>
                <c:pt idx="8">
                  <c:v>7.1017945091919836</c:v>
                </c:pt>
                <c:pt idx="9">
                  <c:v>6.7817363694801021</c:v>
                </c:pt>
                <c:pt idx="10">
                  <c:v>7.2864717797990233</c:v>
                </c:pt>
                <c:pt idx="11">
                  <c:v>7.6399435909489117</c:v>
                </c:pt>
                <c:pt idx="12">
                  <c:v>7.3287548981772845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59-4C02-87D6-58B4713C5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59-4C02-87D6-58B4713C55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9.2950458626781867</c:v>
                      </c:pt>
                      <c:pt idx="1">
                        <c:v>8.7275993182116167</c:v>
                      </c:pt>
                      <c:pt idx="2">
                        <c:v>10.97488555442523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6.9118342372409955</c:v>
                      </c:pt>
                      <c:pt idx="8">
                        <c:v>6.9931153184165229</c:v>
                      </c:pt>
                      <c:pt idx="9">
                        <c:v>4.8194545015689112</c:v>
                      </c:pt>
                      <c:pt idx="10">
                        <c:v>7.8686336494555675</c:v>
                      </c:pt>
                      <c:pt idx="11">
                        <c:v>7.6856927332159923</c:v>
                      </c:pt>
                      <c:pt idx="12">
                        <c:v>8.7566950823947458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59-4C02-87D6-58B4713C55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59-4C02-87D6-58B4713C55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59-4C02-87D6-58B4713C55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59-4C02-87D6-58B4713C55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59-4C02-87D6-58B4713C55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59-4C02-87D6-58B4713C55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59-4C02-87D6-58B4713C55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59-4C02-87D6-58B4713C55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59-4C02-87D6-58B4713C55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59-4C02-87D6-58B4713C55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59-4C02-87D6-58B4713C55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59-4C02-87D6-58B4713C55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59-4C02-87D6-58B4713C55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59-4C02-87D6-58B4713C551F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0.32150534656486585</c:v>
                </c:pt>
                <c:pt idx="1">
                  <c:v>-0.208970390419152</c:v>
                </c:pt>
                <c:pt idx="2">
                  <c:v>-0.29319732323773717</c:v>
                </c:pt>
                <c:pt idx="3">
                  <c:v>-0.84820034326809957</c:v>
                </c:pt>
                <c:pt idx="4">
                  <c:v>-0.18239420144369767</c:v>
                </c:pt>
                <c:pt idx="5">
                  <c:v>-0.30375564006135569</c:v>
                </c:pt>
                <c:pt idx="6">
                  <c:v>-0.34280654406114852</c:v>
                </c:pt>
                <c:pt idx="7">
                  <c:v>-0.3997362098592987</c:v>
                </c:pt>
                <c:pt idx="8">
                  <c:v>-0.56198756445818976</c:v>
                </c:pt>
                <c:pt idx="9">
                  <c:v>-0.28154606276642458</c:v>
                </c:pt>
                <c:pt idx="10">
                  <c:v>-0.49001513206313696</c:v>
                </c:pt>
                <c:pt idx="11">
                  <c:v>-0.35182066888763686</c:v>
                </c:pt>
                <c:pt idx="12">
                  <c:v>-0.32154809009492347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59-4C02-87D6-58B4713C5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58-45CF-977D-ECA4D21A9CBE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7.4245295975827492</c:v>
                </c:pt>
                <c:pt idx="1">
                  <c:v>6.6255956432947585</c:v>
                </c:pt>
                <c:pt idx="2">
                  <c:v>6.6871994801819366</c:v>
                </c:pt>
                <c:pt idx="3">
                  <c:v>6.5770206022187008</c:v>
                </c:pt>
                <c:pt idx="4">
                  <c:v>6.697749196141479</c:v>
                </c:pt>
                <c:pt idx="5">
                  <c:v>6.8809303758471962</c:v>
                </c:pt>
                <c:pt idx="6">
                  <c:v>7.464351215038973</c:v>
                </c:pt>
                <c:pt idx="7">
                  <c:v>7.5153215849141315</c:v>
                </c:pt>
                <c:pt idx="8">
                  <c:v>7.4808184143222505</c:v>
                </c:pt>
                <c:pt idx="9">
                  <c:v>6.9262397991211548</c:v>
                </c:pt>
                <c:pt idx="10">
                  <c:v>6.9560150805438132</c:v>
                </c:pt>
                <c:pt idx="11">
                  <c:v>7.5589687989398868</c:v>
                </c:pt>
                <c:pt idx="12">
                  <c:v>7.1007313195548489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58-45CF-977D-ECA4D21A9CBE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58-45CF-977D-ECA4D21A9CB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7.6925531914893615</c:v>
                </c:pt>
                <c:pt idx="1">
                  <c:v>7.0288492360294903</c:v>
                </c:pt>
                <c:pt idx="2">
                  <c:v>6.9662029881504379</c:v>
                </c:pt>
                <c:pt idx="3">
                  <c:v>7.1351310407514017</c:v>
                </c:pt>
                <c:pt idx="4">
                  <c:v>6.6414432121297207</c:v>
                </c:pt>
                <c:pt idx="5">
                  <c:v>6.686951631046119</c:v>
                </c:pt>
                <c:pt idx="6">
                  <c:v>7.0650243483242621</c:v>
                </c:pt>
                <c:pt idx="7">
                  <c:v>7.5282225780624499</c:v>
                </c:pt>
                <c:pt idx="8">
                  <c:v>7.3459357277882802</c:v>
                </c:pt>
                <c:pt idx="9">
                  <c:v>6.9094631059830647</c:v>
                </c:pt>
                <c:pt idx="10">
                  <c:v>6.8750572082379859</c:v>
                </c:pt>
                <c:pt idx="11">
                  <c:v>7.5490196078431371</c:v>
                </c:pt>
                <c:pt idx="12">
                  <c:v>7.130827339756638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58-45CF-977D-ECA4D21A9CBE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58-45CF-977D-ECA4D21A9C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58-45CF-977D-ECA4D21A9CB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7.7130570758405002</c:v>
                </c:pt>
                <c:pt idx="1">
                  <c:v>6.7095845331139445</c:v>
                </c:pt>
                <c:pt idx="2">
                  <c:v>6.2966065747614</c:v>
                </c:pt>
                <c:pt idx="3">
                  <c:v>6.2585340037046837</c:v>
                </c:pt>
                <c:pt idx="4">
                  <c:v>6.1644515846356072</c:v>
                </c:pt>
                <c:pt idx="5">
                  <c:v>6.1712112346401407</c:v>
                </c:pt>
                <c:pt idx="6">
                  <c:v>6.4465197834870782</c:v>
                </c:pt>
                <c:pt idx="7">
                  <c:v>6.9955884947944238</c:v>
                </c:pt>
                <c:pt idx="8">
                  <c:v>6.8409070294784584</c:v>
                </c:pt>
                <c:pt idx="9">
                  <c:v>6.6619834710743806</c:v>
                </c:pt>
                <c:pt idx="10">
                  <c:v>6.5042352941176471</c:v>
                </c:pt>
                <c:pt idx="11">
                  <c:v>7.1274771120639704</c:v>
                </c:pt>
                <c:pt idx="12">
                  <c:v>6.6739171748933153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58-45CF-977D-ECA4D21A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58-45CF-977D-ECA4D21A9CB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7.9339108565041219</c:v>
                      </c:pt>
                      <c:pt idx="1">
                        <c:v>7.1286418646346927</c:v>
                      </c:pt>
                      <c:pt idx="2">
                        <c:v>9.3786440677966105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6.3769470404984423</c:v>
                      </c:pt>
                      <c:pt idx="8">
                        <c:v>6.0221914008321775</c:v>
                      </c:pt>
                      <c:pt idx="9">
                        <c:v>4.5007385524372232</c:v>
                      </c:pt>
                      <c:pt idx="10">
                        <c:v>9.5982905982905979</c:v>
                      </c:pt>
                      <c:pt idx="11">
                        <c:v>9.3348281016442449</c:v>
                      </c:pt>
                      <c:pt idx="12">
                        <c:v>7.6447121695105942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58-45CF-977D-ECA4D21A9C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58-45CF-977D-ECA4D21A9C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58-45CF-977D-ECA4D21A9C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58-45CF-977D-ECA4D21A9C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58-45CF-977D-ECA4D21A9C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58-45CF-977D-ECA4D21A9C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58-45CF-977D-ECA4D21A9C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58-45CF-977D-ECA4D21A9C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58-45CF-977D-ECA4D21A9C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58-45CF-977D-ECA4D21A9C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58-45CF-977D-ECA4D21A9C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58-45CF-977D-ECA4D21A9C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58-45CF-977D-ECA4D21A9C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58-45CF-977D-ECA4D21A9CBE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2.0503884351138701E-2</c:v>
                </c:pt>
                <c:pt idx="1">
                  <c:v>-0.31926470291554576</c:v>
                </c:pt>
                <c:pt idx="2">
                  <c:v>-0.66959641338903797</c:v>
                </c:pt>
                <c:pt idx="3">
                  <c:v>-0.87659703704671799</c:v>
                </c:pt>
                <c:pt idx="4">
                  <c:v>-0.4769916274941135</c:v>
                </c:pt>
                <c:pt idx="5">
                  <c:v>-0.51574039640597835</c:v>
                </c:pt>
                <c:pt idx="6">
                  <c:v>-0.61850456483718386</c:v>
                </c:pt>
                <c:pt idx="7">
                  <c:v>-0.53263408326802608</c:v>
                </c:pt>
                <c:pt idx="8">
                  <c:v>-0.50502869830982178</c:v>
                </c:pt>
                <c:pt idx="9">
                  <c:v>-0.24747963490868408</c:v>
                </c:pt>
                <c:pt idx="10">
                  <c:v>-0.37082191412033882</c:v>
                </c:pt>
                <c:pt idx="11">
                  <c:v>-0.42154249577916669</c:v>
                </c:pt>
                <c:pt idx="12">
                  <c:v>-0.4569101648633227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58-45CF-977D-ECA4D21A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66-4824-83A0-4253A6D85CA3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11.418379216750678</c:v>
                </c:pt>
                <c:pt idx="1">
                  <c:v>10.34370308590492</c:v>
                </c:pt>
                <c:pt idx="2">
                  <c:v>9.1222556390977445</c:v>
                </c:pt>
                <c:pt idx="3">
                  <c:v>7.9372430802959713</c:v>
                </c:pt>
                <c:pt idx="4">
                  <c:v>9.1007148327801897</c:v>
                </c:pt>
                <c:pt idx="5">
                  <c:v>8.989169198256505</c:v>
                </c:pt>
                <c:pt idx="6">
                  <c:v>8.4956982131039052</c:v>
                </c:pt>
                <c:pt idx="7">
                  <c:v>8.7677522690870262</c:v>
                </c:pt>
                <c:pt idx="8">
                  <c:v>9.3442921396444643</c:v>
                </c:pt>
                <c:pt idx="9">
                  <c:v>8.9645416823840058</c:v>
                </c:pt>
                <c:pt idx="10">
                  <c:v>9.3741670937980519</c:v>
                </c:pt>
                <c:pt idx="11">
                  <c:v>10.795986093552465</c:v>
                </c:pt>
                <c:pt idx="12">
                  <c:v>9.4996791611237192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66-4824-83A0-4253A6D85CA3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66-4824-83A0-4253A6D85CA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10.839140103780577</c:v>
                </c:pt>
                <c:pt idx="1">
                  <c:v>10.596861547007361</c:v>
                </c:pt>
                <c:pt idx="2">
                  <c:v>9.0470304492010847</c:v>
                </c:pt>
                <c:pt idx="3">
                  <c:v>9.8910386965376791</c:v>
                </c:pt>
                <c:pt idx="4">
                  <c:v>9.5351974757915343</c:v>
                </c:pt>
                <c:pt idx="5">
                  <c:v>9.7805171377029456</c:v>
                </c:pt>
                <c:pt idx="6">
                  <c:v>9.7089457678661937</c:v>
                </c:pt>
                <c:pt idx="7">
                  <c:v>9.1128626308120282</c:v>
                </c:pt>
                <c:pt idx="8">
                  <c:v>9.5348466746316216</c:v>
                </c:pt>
                <c:pt idx="9">
                  <c:v>8.671056782334384</c:v>
                </c:pt>
                <c:pt idx="10">
                  <c:v>9.3356138350437092</c:v>
                </c:pt>
                <c:pt idx="11">
                  <c:v>10.171340457577278</c:v>
                </c:pt>
                <c:pt idx="12">
                  <c:v>9.7138099529670203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66-4824-83A0-4253A6D85CA3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66-4824-83A0-4253A6D85C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66-4824-83A0-4253A6D85CA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11.050628442310408</c:v>
                </c:pt>
                <c:pt idx="1">
                  <c:v>10.619604863221884</c:v>
                </c:pt>
                <c:pt idx="2">
                  <c:v>8.7083967677714025</c:v>
                </c:pt>
                <c:pt idx="3">
                  <c:v>8.4332306111967128</c:v>
                </c:pt>
                <c:pt idx="4">
                  <c:v>9.218270488878316</c:v>
                </c:pt>
                <c:pt idx="5">
                  <c:v>9.0695855224751902</c:v>
                </c:pt>
                <c:pt idx="6">
                  <c:v>8.8397472716829402</c:v>
                </c:pt>
                <c:pt idx="7">
                  <c:v>8.193570529687678</c:v>
                </c:pt>
                <c:pt idx="8">
                  <c:v>8.7077053704096787</c:v>
                </c:pt>
                <c:pt idx="9">
                  <c:v>8.23039088791095</c:v>
                </c:pt>
                <c:pt idx="10">
                  <c:v>8.7713968821245913</c:v>
                </c:pt>
                <c:pt idx="11">
                  <c:v>9.7720391807658054</c:v>
                </c:pt>
                <c:pt idx="12">
                  <c:v>9.2010467825775226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66-4824-83A0-4253A6D85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666-4824-83A0-4253A6D85C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11.637256287086748</c:v>
                      </c:pt>
                      <c:pt idx="1">
                        <c:v>11.138817878999149</c:v>
                      </c:pt>
                      <c:pt idx="2">
                        <c:v>12.882565337001376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8.9206424185167688</c:v>
                      </c:pt>
                      <c:pt idx="8">
                        <c:v>12.752112676056338</c:v>
                      </c:pt>
                      <c:pt idx="9">
                        <c:v>5.6313131313131315</c:v>
                      </c:pt>
                      <c:pt idx="10">
                        <c:v>9.6477272727272734</c:v>
                      </c:pt>
                      <c:pt idx="11">
                        <c:v>11.419786096256685</c:v>
                      </c:pt>
                      <c:pt idx="12">
                        <c:v>11.259829968119023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666-4824-83A0-4253A6D85CA3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0666-4824-83A0-4253A6D85CA3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12.129041326960921</c:v>
                      </c:pt>
                      <c:pt idx="1">
                        <c:v>9.2217261904761898</c:v>
                      </c:pt>
                      <c:pt idx="2">
                        <c:v>8.391152403682236</c:v>
                      </c:pt>
                      <c:pt idx="3">
                        <c:v>7.9562760261748959</c:v>
                      </c:pt>
                      <c:pt idx="4">
                        <c:v>8.2949205932537087</c:v>
                      </c:pt>
                      <c:pt idx="5">
                        <c:v>8.5031024439660623</c:v>
                      </c:pt>
                      <c:pt idx="6">
                        <c:v>8.7805634182504377</c:v>
                      </c:pt>
                      <c:pt idx="7">
                        <c:v>9.1730716063035658</c:v>
                      </c:pt>
                      <c:pt idx="8">
                        <c:v>8.7724685922903465</c:v>
                      </c:pt>
                      <c:pt idx="9">
                        <c:v>8.7037592374424335</c:v>
                      </c:pt>
                      <c:pt idx="10">
                        <c:v>8.7484428086070221</c:v>
                      </c:pt>
                      <c:pt idx="11">
                        <c:v>9.601999200319872</c:v>
                      </c:pt>
                      <c:pt idx="12">
                        <c:v>8.9641442715700137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0666-4824-83A0-4253A6D85C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66-4824-83A0-4253A6D85C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66-4824-83A0-4253A6D85C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66-4824-83A0-4253A6D85C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66-4824-83A0-4253A6D85C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66-4824-83A0-4253A6D85C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66-4824-83A0-4253A6D85C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66-4824-83A0-4253A6D85C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66-4824-83A0-4253A6D85C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66-4824-83A0-4253A6D85C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66-4824-83A0-4253A6D85C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66-4824-83A0-4253A6D85C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66-4824-83A0-4253A6D85C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66-4824-83A0-4253A6D85CA3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0.21148833852983095</c:v>
                </c:pt>
                <c:pt idx="1">
                  <c:v>2.274331621452319E-2</c:v>
                </c:pt>
                <c:pt idx="2">
                  <c:v>-0.3386336814296822</c:v>
                </c:pt>
                <c:pt idx="3">
                  <c:v>-1.4578080853409663</c:v>
                </c:pt>
                <c:pt idx="4">
                  <c:v>-0.3169269869132183</c:v>
                </c:pt>
                <c:pt idx="5">
                  <c:v>-0.71093161522775539</c:v>
                </c:pt>
                <c:pt idx="6">
                  <c:v>-0.86919849618325351</c:v>
                </c:pt>
                <c:pt idx="7">
                  <c:v>-0.91929210112435022</c:v>
                </c:pt>
                <c:pt idx="8">
                  <c:v>-0.82714130422194287</c:v>
                </c:pt>
                <c:pt idx="9">
                  <c:v>-0.44066589442343407</c:v>
                </c:pt>
                <c:pt idx="10">
                  <c:v>-0.56421695291911789</c:v>
                </c:pt>
                <c:pt idx="11">
                  <c:v>-0.39930127681147276</c:v>
                </c:pt>
                <c:pt idx="12">
                  <c:v>-0.5127631703894977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66-4824-83A0-4253A6D85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8D-43F6-AE7C-9B208D8C93CF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6.1614379084967323</c:v>
                </c:pt>
                <c:pt idx="1">
                  <c:v>6.1137742718446599</c:v>
                </c:pt>
                <c:pt idx="2">
                  <c:v>6.0897001303780964</c:v>
                </c:pt>
                <c:pt idx="3">
                  <c:v>5.785571142284569</c:v>
                </c:pt>
                <c:pt idx="4">
                  <c:v>5.9001769911504427</c:v>
                </c:pt>
                <c:pt idx="5">
                  <c:v>6.4738689547581902</c:v>
                </c:pt>
                <c:pt idx="6">
                  <c:v>6.7042852469741581</c:v>
                </c:pt>
                <c:pt idx="7">
                  <c:v>8.2840572556762098</c:v>
                </c:pt>
                <c:pt idx="8">
                  <c:v>6.6430817610062896</c:v>
                </c:pt>
                <c:pt idx="9">
                  <c:v>6.0223759153783565</c:v>
                </c:pt>
                <c:pt idx="10">
                  <c:v>6.6880329314907376</c:v>
                </c:pt>
                <c:pt idx="11">
                  <c:v>6.5164683088845834</c:v>
                </c:pt>
                <c:pt idx="12">
                  <c:v>6.4588587456101072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8D-43F6-AE7C-9B208D8C93CF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8D-43F6-AE7C-9B208D8C93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7.0589364035087723</c:v>
                </c:pt>
                <c:pt idx="1">
                  <c:v>6.2099571516017136</c:v>
                </c:pt>
                <c:pt idx="2">
                  <c:v>6.2966198252943411</c:v>
                </c:pt>
                <c:pt idx="3">
                  <c:v>6.4245002968533544</c:v>
                </c:pt>
                <c:pt idx="4">
                  <c:v>6.2373262469337698</c:v>
                </c:pt>
                <c:pt idx="5">
                  <c:v>5.9973009446693659</c:v>
                </c:pt>
                <c:pt idx="6">
                  <c:v>7.223830734966592</c:v>
                </c:pt>
                <c:pt idx="7">
                  <c:v>7.8188919164396005</c:v>
                </c:pt>
                <c:pt idx="8">
                  <c:v>7.2306136210384357</c:v>
                </c:pt>
                <c:pt idx="9">
                  <c:v>6.217721518987342</c:v>
                </c:pt>
                <c:pt idx="10">
                  <c:v>6.2833206397562833</c:v>
                </c:pt>
                <c:pt idx="11">
                  <c:v>6.611312921639855</c:v>
                </c:pt>
                <c:pt idx="12">
                  <c:v>6.6307859396279758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8D-43F6-AE7C-9B208D8C93CF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8D-43F6-AE7C-9B208D8C93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8D-43F6-AE7C-9B208D8C93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7.9187620889748551</c:v>
                </c:pt>
                <c:pt idx="1">
                  <c:v>6.2748325358851673</c:v>
                </c:pt>
                <c:pt idx="2">
                  <c:v>5.9869027854639363</c:v>
                </c:pt>
                <c:pt idx="3">
                  <c:v>6.4407257354236389</c:v>
                </c:pt>
                <c:pt idx="4">
                  <c:v>6.0823970037453181</c:v>
                </c:pt>
                <c:pt idx="5">
                  <c:v>6.4131101813110183</c:v>
                </c:pt>
                <c:pt idx="6">
                  <c:v>6.9501104565537553</c:v>
                </c:pt>
                <c:pt idx="7">
                  <c:v>7.6363297971338175</c:v>
                </c:pt>
                <c:pt idx="8">
                  <c:v>7.1272592225798466</c:v>
                </c:pt>
                <c:pt idx="9">
                  <c:v>6.609579356663132</c:v>
                </c:pt>
                <c:pt idx="10">
                  <c:v>6.1017571466037239</c:v>
                </c:pt>
                <c:pt idx="11">
                  <c:v>6.6587561374795419</c:v>
                </c:pt>
                <c:pt idx="12">
                  <c:v>6.6567801803379147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8D-43F6-AE7C-9B208D8C9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8D-43F6-AE7C-9B208D8C93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6.216949152542373</c:v>
                      </c:pt>
                      <c:pt idx="1">
                        <c:v>5.6151019044437023</c:v>
                      </c:pt>
                      <c:pt idx="2">
                        <c:v>7.6801007556675067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6.9232053422370621</c:v>
                      </c:pt>
                      <c:pt idx="8">
                        <c:v>6.2905982905982905</c:v>
                      </c:pt>
                      <c:pt idx="9">
                        <c:v>4.7901376146788994</c:v>
                      </c:pt>
                      <c:pt idx="10">
                        <c:v>7.1162790697674421</c:v>
                      </c:pt>
                      <c:pt idx="11">
                        <c:v>4.2004132231404956</c:v>
                      </c:pt>
                      <c:pt idx="12">
                        <c:v>5.9098479362780596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8D-43F6-AE7C-9B208D8C93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8D-43F6-AE7C-9B208D8C93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8D-43F6-AE7C-9B208D8C93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8D-43F6-AE7C-9B208D8C93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8D-43F6-AE7C-9B208D8C93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8D-43F6-AE7C-9B208D8C93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8D-43F6-AE7C-9B208D8C93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8D-43F6-AE7C-9B208D8C93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8D-43F6-AE7C-9B208D8C93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8D-43F6-AE7C-9B208D8C93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8D-43F6-AE7C-9B208D8C93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8D-43F6-AE7C-9B208D8C93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8D-43F6-AE7C-9B208D8C93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8D-43F6-AE7C-9B208D8C93CF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0.85982568546608285</c:v>
                </c:pt>
                <c:pt idx="1">
                  <c:v>6.4875384283453741E-2</c:v>
                </c:pt>
                <c:pt idx="2">
                  <c:v>-0.30971703983040477</c:v>
                </c:pt>
                <c:pt idx="3">
                  <c:v>1.6225438570284467E-2</c:v>
                </c:pt>
                <c:pt idx="4">
                  <c:v>-0.15492924318845169</c:v>
                </c:pt>
                <c:pt idx="5">
                  <c:v>0.41580923664165237</c:v>
                </c:pt>
                <c:pt idx="6">
                  <c:v>-0.27372027841283675</c:v>
                </c:pt>
                <c:pt idx="7">
                  <c:v>-0.18256211930578292</c:v>
                </c:pt>
                <c:pt idx="8">
                  <c:v>-0.10335439845858918</c:v>
                </c:pt>
                <c:pt idx="9">
                  <c:v>0.39185783767578997</c:v>
                </c:pt>
                <c:pt idx="10">
                  <c:v>-0.18156349315255937</c:v>
                </c:pt>
                <c:pt idx="11">
                  <c:v>4.7443215839686914E-2</c:v>
                </c:pt>
                <c:pt idx="12">
                  <c:v>2.5994240709938943E-2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8D-43F6-AE7C-9B208D8C9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9B-409F-9A6E-21DA1B24FDCE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6.8574686431014822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6.5623048538177686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9B-409F-9A6E-21DA1B24FDCE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9B-409F-9A6E-21DA1B24FD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6.4835355285961871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6.6100212980607553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9B-409F-9A6E-21DA1B24FDCE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9B-409F-9A6E-21DA1B24FD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9B-409F-9A6E-21DA1B24FD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2">
                  <c:v>6.8736413043478262</c:v>
                </c:pt>
                <c:pt idx="3">
                  <c:v>5.5533199195171026</c:v>
                </c:pt>
                <c:pt idx="4">
                  <c:v>6.0099206349206353</c:v>
                </c:pt>
                <c:pt idx="5">
                  <c:v>6.9784411276948592</c:v>
                </c:pt>
                <c:pt idx="6">
                  <c:v>7.0556701030927833</c:v>
                </c:pt>
                <c:pt idx="7">
                  <c:v>7.1481865284974093</c:v>
                </c:pt>
                <c:pt idx="8">
                  <c:v>7.6578073089700993</c:v>
                </c:pt>
                <c:pt idx="9">
                  <c:v>7.2110266159695815</c:v>
                </c:pt>
                <c:pt idx="10">
                  <c:v>6.7913340935005699</c:v>
                </c:pt>
                <c:pt idx="11">
                  <c:v>6.4781216648879401</c:v>
                </c:pt>
                <c:pt idx="12">
                  <c:v>6.8111529608704746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9B-409F-9A6E-21DA1B24F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89B-409F-9A6E-21DA1B24FD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89B-409F-9A6E-21DA1B24FD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9B-409F-9A6E-21DA1B24FD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9B-409F-9A6E-21DA1B24FD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9B-409F-9A6E-21DA1B24FD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9B-409F-9A6E-21DA1B24FD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9B-409F-9A6E-21DA1B24FD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9B-409F-9A6E-21DA1B24FD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9B-409F-9A6E-21DA1B24FD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9B-409F-9A6E-21DA1B24FD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9B-409F-9A6E-21DA1B24FD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9B-409F-9A6E-21DA1B24FD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9B-409F-9A6E-21DA1B24FD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9B-409F-9A6E-21DA1B24FD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9B-409F-9A6E-21DA1B24FDCE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-0.11611128617194488</c:v>
                </c:pt>
                <c:pt idx="1">
                  <c:v>0.37929140171295561</c:v>
                </c:pt>
                <c:pt idx="2">
                  <c:v>0.81594899665551868</c:v>
                </c:pt>
                <c:pt idx="3">
                  <c:v>-1.7397493874135908</c:v>
                </c:pt>
                <c:pt idx="4">
                  <c:v>-3.463382052490882E-2</c:v>
                </c:pt>
                <c:pt idx="5">
                  <c:v>0.16789981715354863</c:v>
                </c:pt>
                <c:pt idx="6">
                  <c:v>-0.29523599245911125</c:v>
                </c:pt>
                <c:pt idx="7">
                  <c:v>-0.33422553180409853</c:v>
                </c:pt>
                <c:pt idx="8">
                  <c:v>0.96634389433595302</c:v>
                </c:pt>
                <c:pt idx="9">
                  <c:v>0.6593024780385468</c:v>
                </c:pt>
                <c:pt idx="10">
                  <c:v>0.73056061283758655</c:v>
                </c:pt>
                <c:pt idx="11">
                  <c:v>0.65643491789998798</c:v>
                </c:pt>
                <c:pt idx="12">
                  <c:v>0.20113166280971928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9B-409F-9A6E-21DA1B24F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0B-47CA-8F48-AFD748971DFB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7.4954441913439638</c:v>
                </c:pt>
                <c:pt idx="1">
                  <c:v>7.31989247311828</c:v>
                </c:pt>
                <c:pt idx="2">
                  <c:v>6.0713450292397662</c:v>
                </c:pt>
                <c:pt idx="3">
                  <c:v>6.6473087818696888</c:v>
                </c:pt>
                <c:pt idx="4">
                  <c:v>6.8310911808669657</c:v>
                </c:pt>
                <c:pt idx="5">
                  <c:v>6.7452513966480447</c:v>
                </c:pt>
                <c:pt idx="6">
                  <c:v>8.1849757673667209</c:v>
                </c:pt>
                <c:pt idx="7">
                  <c:v>7.8383545770567791</c:v>
                </c:pt>
                <c:pt idx="8">
                  <c:v>7.7614607614607616</c:v>
                </c:pt>
                <c:pt idx="9">
                  <c:v>6.5623229461756374</c:v>
                </c:pt>
                <c:pt idx="10">
                  <c:v>6.2689922480620153</c:v>
                </c:pt>
                <c:pt idx="11">
                  <c:v>5.48</c:v>
                </c:pt>
                <c:pt idx="12">
                  <c:v>6.9642065009560232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0B-47CA-8F48-AFD748971DFB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0B-47CA-8F48-AFD748971D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6.7833456153279297</c:v>
                </c:pt>
                <c:pt idx="1">
                  <c:v>6.6363636363636367</c:v>
                </c:pt>
                <c:pt idx="2">
                  <c:v>7.0371428571428574</c:v>
                </c:pt>
                <c:pt idx="3">
                  <c:v>6.7803223070398646</c:v>
                </c:pt>
                <c:pt idx="4">
                  <c:v>6.5109090909090908</c:v>
                </c:pt>
                <c:pt idx="5">
                  <c:v>7.1186094069529648</c:v>
                </c:pt>
                <c:pt idx="6">
                  <c:v>7.2642276422764231</c:v>
                </c:pt>
                <c:pt idx="7">
                  <c:v>8.5658653846153854</c:v>
                </c:pt>
                <c:pt idx="8">
                  <c:v>7.8050389922015597</c:v>
                </c:pt>
                <c:pt idx="9">
                  <c:v>7.0728318160038333</c:v>
                </c:pt>
                <c:pt idx="10">
                  <c:v>7.3297872340425529</c:v>
                </c:pt>
                <c:pt idx="11">
                  <c:v>7.132173913043478</c:v>
                </c:pt>
                <c:pt idx="12">
                  <c:v>7.2544827957568252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0B-47CA-8F48-AFD748971DFB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0B-47CA-8F48-AFD748971D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0B-47CA-8F48-AFD748971D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7.738790035587189</c:v>
                </c:pt>
                <c:pt idx="1">
                  <c:v>7.1312649164677806</c:v>
                </c:pt>
                <c:pt idx="2">
                  <c:v>7.2626656274356973</c:v>
                </c:pt>
                <c:pt idx="3">
                  <c:v>7.2923976608187138</c:v>
                </c:pt>
                <c:pt idx="4">
                  <c:v>6.7837528604118997</c:v>
                </c:pt>
                <c:pt idx="5">
                  <c:v>6.7929465301478951</c:v>
                </c:pt>
                <c:pt idx="6">
                  <c:v>7.9239196591600729</c:v>
                </c:pt>
                <c:pt idx="7">
                  <c:v>9.022793687901812</c:v>
                </c:pt>
                <c:pt idx="8">
                  <c:v>8.185419968304279</c:v>
                </c:pt>
                <c:pt idx="9">
                  <c:v>6.8791593695271454</c:v>
                </c:pt>
                <c:pt idx="10">
                  <c:v>6.6247068021892099</c:v>
                </c:pt>
                <c:pt idx="11">
                  <c:v>6.9232633279483036</c:v>
                </c:pt>
                <c:pt idx="12">
                  <c:v>7.451372818812934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0B-47CA-8F48-AFD748971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0B-47CA-8F48-AFD748971DF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8.1841620626151013</c:v>
                      </c:pt>
                      <c:pt idx="1">
                        <c:v>5.9428571428571431</c:v>
                      </c:pt>
                      <c:pt idx="2">
                        <c:v>9.87109375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7.2149999999999999</c:v>
                      </c:pt>
                      <c:pt idx="8">
                        <c:v>6.9473684210526319</c:v>
                      </c:pt>
                      <c:pt idx="9">
                        <c:v>4.541666666666667</c:v>
                      </c:pt>
                      <c:pt idx="10">
                        <c:v>6.6727272727272728</c:v>
                      </c:pt>
                      <c:pt idx="11">
                        <c:v>8.0144927536231876</c:v>
                      </c:pt>
                      <c:pt idx="12">
                        <c:v>7.2815814850530378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0B-47CA-8F48-AFD748971D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0B-47CA-8F48-AFD748971D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0B-47CA-8F48-AFD748971D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0B-47CA-8F48-AFD748971D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0B-47CA-8F48-AFD748971D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0B-47CA-8F48-AFD748971D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0B-47CA-8F48-AFD748971D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0B-47CA-8F48-AFD748971D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0B-47CA-8F48-AFD748971D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0B-47CA-8F48-AFD748971D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0B-47CA-8F48-AFD748971D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0B-47CA-8F48-AFD748971D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0B-47CA-8F48-AFD748971D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0B-47CA-8F48-AFD748971DFB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0.95544442025925935</c:v>
                </c:pt>
                <c:pt idx="1">
                  <c:v>0.49490128010414391</c:v>
                </c:pt>
                <c:pt idx="2">
                  <c:v>0.22552277029283996</c:v>
                </c:pt>
                <c:pt idx="3">
                  <c:v>0.51207535377884916</c:v>
                </c:pt>
                <c:pt idx="4">
                  <c:v>0.27284376950280897</c:v>
                </c:pt>
                <c:pt idx="5">
                  <c:v>-0.32566287680506978</c:v>
                </c:pt>
                <c:pt idx="6">
                  <c:v>0.65969201688364976</c:v>
                </c:pt>
                <c:pt idx="7">
                  <c:v>0.45692830328642664</c:v>
                </c:pt>
                <c:pt idx="8">
                  <c:v>0.38038097610271926</c:v>
                </c:pt>
                <c:pt idx="9">
                  <c:v>-0.19367244647668791</c:v>
                </c:pt>
                <c:pt idx="10">
                  <c:v>-0.70508043185334301</c:v>
                </c:pt>
                <c:pt idx="11">
                  <c:v>-0.20891058509517446</c:v>
                </c:pt>
                <c:pt idx="12">
                  <c:v>0.19689002305610881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0B-47CA-8F48-AFD748971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1A-42A4-BB9E-5D26DAE6F98F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7281</c:v>
                </c:pt>
                <c:pt idx="1">
                  <c:v>7345</c:v>
                </c:pt>
                <c:pt idx="2">
                  <c:v>7695</c:v>
                </c:pt>
                <c:pt idx="3">
                  <c:v>6310</c:v>
                </c:pt>
                <c:pt idx="4">
                  <c:v>5598</c:v>
                </c:pt>
                <c:pt idx="5">
                  <c:v>6492</c:v>
                </c:pt>
                <c:pt idx="6">
                  <c:v>8724</c:v>
                </c:pt>
                <c:pt idx="7">
                  <c:v>8909</c:v>
                </c:pt>
                <c:pt idx="8">
                  <c:v>9384</c:v>
                </c:pt>
                <c:pt idx="9">
                  <c:v>9558</c:v>
                </c:pt>
                <c:pt idx="10">
                  <c:v>8753</c:v>
                </c:pt>
                <c:pt idx="11">
                  <c:v>8301</c:v>
                </c:pt>
                <c:pt idx="12">
                  <c:v>94350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1A-42A4-BB9E-5D26DAE6F98F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1A-42A4-BB9E-5D26DAE6F9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9400</c:v>
                </c:pt>
                <c:pt idx="1">
                  <c:v>9359</c:v>
                </c:pt>
                <c:pt idx="2">
                  <c:v>9705</c:v>
                </c:pt>
                <c:pt idx="3">
                  <c:v>6601</c:v>
                </c:pt>
                <c:pt idx="4">
                  <c:v>7123</c:v>
                </c:pt>
                <c:pt idx="5">
                  <c:v>8890</c:v>
                </c:pt>
                <c:pt idx="6">
                  <c:v>10473</c:v>
                </c:pt>
                <c:pt idx="7">
                  <c:v>9992</c:v>
                </c:pt>
                <c:pt idx="8">
                  <c:v>10580</c:v>
                </c:pt>
                <c:pt idx="9">
                  <c:v>10747</c:v>
                </c:pt>
                <c:pt idx="10">
                  <c:v>8740</c:v>
                </c:pt>
                <c:pt idx="11">
                  <c:v>8925</c:v>
                </c:pt>
                <c:pt idx="12">
                  <c:v>110535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1A-42A4-BB9E-5D26DAE6F98F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1A-42A4-BB9E-5D26DAE6F9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1A-42A4-BB9E-5D26DAE6F9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8953</c:v>
                </c:pt>
                <c:pt idx="1">
                  <c:v>9724</c:v>
                </c:pt>
                <c:pt idx="2">
                  <c:v>9430</c:v>
                </c:pt>
                <c:pt idx="3">
                  <c:v>7558</c:v>
                </c:pt>
                <c:pt idx="4">
                  <c:v>6847</c:v>
                </c:pt>
                <c:pt idx="5">
                  <c:v>8545</c:v>
                </c:pt>
                <c:pt idx="6">
                  <c:v>13117</c:v>
                </c:pt>
                <c:pt idx="7">
                  <c:v>11334</c:v>
                </c:pt>
                <c:pt idx="8">
                  <c:v>11025</c:v>
                </c:pt>
                <c:pt idx="9">
                  <c:v>12100</c:v>
                </c:pt>
                <c:pt idx="10">
                  <c:v>8500</c:v>
                </c:pt>
                <c:pt idx="11">
                  <c:v>8629</c:v>
                </c:pt>
                <c:pt idx="12">
                  <c:v>115762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1A-42A4-BB9E-5D26DAE6F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1A-42A4-BB9E-5D26DAE6F9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7157</c:v>
                      </c:pt>
                      <c:pt idx="1">
                        <c:v>6693</c:v>
                      </c:pt>
                      <c:pt idx="2">
                        <c:v>2950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642</c:v>
                      </c:pt>
                      <c:pt idx="8">
                        <c:v>721</c:v>
                      </c:pt>
                      <c:pt idx="9">
                        <c:v>677</c:v>
                      </c:pt>
                      <c:pt idx="10">
                        <c:v>468</c:v>
                      </c:pt>
                      <c:pt idx="11">
                        <c:v>669</c:v>
                      </c:pt>
                      <c:pt idx="12">
                        <c:v>21332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1A-42A4-BB9E-5D26DAE6F9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1A-42A4-BB9E-5D26DAE6F9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1A-42A4-BB9E-5D26DAE6F9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1A-42A4-BB9E-5D26DAE6F9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1A-42A4-BB9E-5D26DAE6F9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1A-42A4-BB9E-5D26DAE6F9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1A-42A4-BB9E-5D26DAE6F9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1A-42A4-BB9E-5D26DAE6F9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1A-42A4-BB9E-5D26DAE6F9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1A-42A4-BB9E-5D26DAE6F9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1A-42A4-BB9E-5D26DAE6F9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1A-42A4-BB9E-5D26DAE6F9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1A-42A4-BB9E-5D26DAE6F9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1A-42A4-BB9E-5D26DAE6F98F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-4.7553191489361657E-2</c:v>
                </c:pt>
                <c:pt idx="1">
                  <c:v>3.8999893150977627E-2</c:v>
                </c:pt>
                <c:pt idx="2">
                  <c:v>-2.8335909325090114E-2</c:v>
                </c:pt>
                <c:pt idx="3">
                  <c:v>0.14497803363126804</c:v>
                </c:pt>
                <c:pt idx="4">
                  <c:v>-3.8747718657868857E-2</c:v>
                </c:pt>
                <c:pt idx="5">
                  <c:v>-3.8807649043869463E-2</c:v>
                </c:pt>
                <c:pt idx="6">
                  <c:v>0.25245870333237841</c:v>
                </c:pt>
                <c:pt idx="7">
                  <c:v>0.13430744595676547</c:v>
                </c:pt>
                <c:pt idx="8">
                  <c:v>4.2060491493383756E-2</c:v>
                </c:pt>
                <c:pt idx="9">
                  <c:v>0.12589559877175027</c:v>
                </c:pt>
                <c:pt idx="10">
                  <c:v>-2.7459954233409634E-2</c:v>
                </c:pt>
                <c:pt idx="11">
                  <c:v>-3.3165266106442548E-2</c:v>
                </c:pt>
                <c:pt idx="12">
                  <c:v>4.7288189261319946E-2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1A-42A4-BB9E-5D26DAE6F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A0-4EB2-890B-93C60C63A6E3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6.8574686431014822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6.5623048538177686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0-4EB2-890B-93C60C63A6E3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A0-4EB2-890B-93C60C63A6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6.4835355285961871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6.6100212980607553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A0-4EB2-890B-93C60C63A6E3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A0-4EB2-890B-93C60C63A6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A0-4EB2-890B-93C60C63A6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2">
                  <c:v>6.8736413043478262</c:v>
                </c:pt>
                <c:pt idx="3">
                  <c:v>5.5533199195171026</c:v>
                </c:pt>
                <c:pt idx="4">
                  <c:v>6.0099206349206353</c:v>
                </c:pt>
                <c:pt idx="5">
                  <c:v>6.9784411276948592</c:v>
                </c:pt>
                <c:pt idx="6">
                  <c:v>7.0556701030927833</c:v>
                </c:pt>
                <c:pt idx="7">
                  <c:v>7.1481865284974093</c:v>
                </c:pt>
                <c:pt idx="8">
                  <c:v>7.6578073089700993</c:v>
                </c:pt>
                <c:pt idx="9">
                  <c:v>7.2110266159695815</c:v>
                </c:pt>
                <c:pt idx="10">
                  <c:v>6.7913340935005699</c:v>
                </c:pt>
                <c:pt idx="11">
                  <c:v>6.4781216648879401</c:v>
                </c:pt>
                <c:pt idx="12">
                  <c:v>6.8111529608704746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A0-4EB2-890B-93C60C63A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BA0-4EB2-890B-93C60C63A6E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BA0-4EB2-890B-93C60C63A6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A0-4EB2-890B-93C60C63A6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A0-4EB2-890B-93C60C63A6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A0-4EB2-890B-93C60C63A6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A0-4EB2-890B-93C60C63A6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A0-4EB2-890B-93C60C63A6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A0-4EB2-890B-93C60C63A6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A0-4EB2-890B-93C60C63A6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A0-4EB2-890B-93C60C63A6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A0-4EB2-890B-93C60C63A6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A0-4EB2-890B-93C60C63A6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A0-4EB2-890B-93C60C63A6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A0-4EB2-890B-93C60C63A6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A0-4EB2-890B-93C60C63A6E3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-0.11611128617194488</c:v>
                </c:pt>
                <c:pt idx="1">
                  <c:v>0.37929140171295561</c:v>
                </c:pt>
                <c:pt idx="2">
                  <c:v>0.81594899665551868</c:v>
                </c:pt>
                <c:pt idx="3">
                  <c:v>-1.7397493874135908</c:v>
                </c:pt>
                <c:pt idx="4">
                  <c:v>-3.463382052490882E-2</c:v>
                </c:pt>
                <c:pt idx="5">
                  <c:v>0.16789981715354863</c:v>
                </c:pt>
                <c:pt idx="6">
                  <c:v>-0.29523599245911125</c:v>
                </c:pt>
                <c:pt idx="7">
                  <c:v>-0.33422553180409853</c:v>
                </c:pt>
                <c:pt idx="8">
                  <c:v>0.96634389433595302</c:v>
                </c:pt>
                <c:pt idx="9">
                  <c:v>0.6593024780385468</c:v>
                </c:pt>
                <c:pt idx="10">
                  <c:v>0.73056061283758655</c:v>
                </c:pt>
                <c:pt idx="11">
                  <c:v>0.65643491789998798</c:v>
                </c:pt>
                <c:pt idx="12">
                  <c:v>0.20113166280971928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A0-4EB2-890B-93C60C63A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5F-4DBC-B5A7-0E0B6C87F686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8.4134045077105579</c:v>
                </c:pt>
                <c:pt idx="1">
                  <c:v>9.496240601503759</c:v>
                </c:pt>
                <c:pt idx="2">
                  <c:v>10.062709030100335</c:v>
                </c:pt>
                <c:pt idx="3">
                  <c:v>8.5347490347490353</c:v>
                </c:pt>
                <c:pt idx="4">
                  <c:v>7.7313432835820892</c:v>
                </c:pt>
                <c:pt idx="5">
                  <c:v>7.1062500000000002</c:v>
                </c:pt>
                <c:pt idx="6">
                  <c:v>8.7826086956521738</c:v>
                </c:pt>
                <c:pt idx="7">
                  <c:v>7.4968152866242042</c:v>
                </c:pt>
                <c:pt idx="8">
                  <c:v>7.2480000000000002</c:v>
                </c:pt>
                <c:pt idx="9">
                  <c:v>6.4125560538116595</c:v>
                </c:pt>
                <c:pt idx="10">
                  <c:v>8.7702589807852966</c:v>
                </c:pt>
                <c:pt idx="11">
                  <c:v>9.4980237154150196</c:v>
                </c:pt>
                <c:pt idx="12">
                  <c:v>8.7913635296878674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5F-4DBC-B5A7-0E0B6C87F686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5F-4DBC-B5A7-0E0B6C87F6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8.7736958119030124</c:v>
                </c:pt>
                <c:pt idx="1">
                  <c:v>10.563145353455123</c:v>
                </c:pt>
                <c:pt idx="2">
                  <c:v>10.274442538593481</c:v>
                </c:pt>
                <c:pt idx="3">
                  <c:v>9.3033333333333328</c:v>
                </c:pt>
                <c:pt idx="4">
                  <c:v>12.324324324324325</c:v>
                </c:pt>
                <c:pt idx="5">
                  <c:v>7.359375</c:v>
                </c:pt>
                <c:pt idx="6">
                  <c:v>7.4109589041095889</c:v>
                </c:pt>
                <c:pt idx="7">
                  <c:v>7.0512820512820511</c:v>
                </c:pt>
                <c:pt idx="8">
                  <c:v>9.0243902439024382</c:v>
                </c:pt>
                <c:pt idx="9">
                  <c:v>7.2110939907550078</c:v>
                </c:pt>
                <c:pt idx="10">
                  <c:v>9.8787313432835813</c:v>
                </c:pt>
                <c:pt idx="11">
                  <c:v>8.5391304347826082</c:v>
                </c:pt>
                <c:pt idx="12">
                  <c:v>9.2920162381596754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5F-4DBC-B5A7-0E0B6C87F686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5F-4DBC-B5A7-0E0B6C87F6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5F-4DBC-B5A7-0E0B6C87F6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9.8285243198680963</c:v>
                </c:pt>
                <c:pt idx="1">
                  <c:v>9.6209476309226929</c:v>
                </c:pt>
                <c:pt idx="2">
                  <c:v>9.6300578034682083</c:v>
                </c:pt>
                <c:pt idx="3">
                  <c:v>9.3333333333333339</c:v>
                </c:pt>
                <c:pt idx="4">
                  <c:v>8.8110236220472444</c:v>
                </c:pt>
                <c:pt idx="5">
                  <c:v>6.4961832061068705</c:v>
                </c:pt>
                <c:pt idx="6">
                  <c:v>8.4109589041095898</c:v>
                </c:pt>
                <c:pt idx="7">
                  <c:v>9.3208333333333329</c:v>
                </c:pt>
                <c:pt idx="8">
                  <c:v>7.4038461538461542</c:v>
                </c:pt>
                <c:pt idx="9">
                  <c:v>7.8372093023255811</c:v>
                </c:pt>
                <c:pt idx="10">
                  <c:v>8.3707191780821919</c:v>
                </c:pt>
                <c:pt idx="11">
                  <c:v>8.2148760330578519</c:v>
                </c:pt>
                <c:pt idx="12">
                  <c:v>8.9706803658689385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5F-4DBC-B5A7-0E0B6C87F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55F-4DBC-B5A7-0E0B6C87F6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10.133493205435652</c:v>
                      </c:pt>
                      <c:pt idx="1">
                        <c:v>8.9423728813559329</c:v>
                      </c:pt>
                      <c:pt idx="2">
                        <c:v>12.185639229422067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</c:v>
                      </c:pt>
                      <c:pt idx="8">
                        <c:v>5</c:v>
                      </c:pt>
                      <c:pt idx="9">
                        <c:v>2.6</c:v>
                      </c:pt>
                      <c:pt idx="10">
                        <c:v>8.3333333333333339</c:v>
                      </c:pt>
                      <c:pt idx="11">
                        <c:v>10</c:v>
                      </c:pt>
                      <c:pt idx="12">
                        <c:v>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55F-4DBC-B5A7-0E0B6C87F6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5F-4DBC-B5A7-0E0B6C87F6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5F-4DBC-B5A7-0E0B6C87F6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5F-4DBC-B5A7-0E0B6C87F6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5F-4DBC-B5A7-0E0B6C87F6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5F-4DBC-B5A7-0E0B6C87F6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5F-4DBC-B5A7-0E0B6C87F6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5F-4DBC-B5A7-0E0B6C87F6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5F-4DBC-B5A7-0E0B6C87F6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5F-4DBC-B5A7-0E0B6C87F6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5F-4DBC-B5A7-0E0B6C87F6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5F-4DBC-B5A7-0E0B6C87F6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5F-4DBC-B5A7-0E0B6C87F6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5F-4DBC-B5A7-0E0B6C87F686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1.0548285079650839</c:v>
                </c:pt>
                <c:pt idx="1">
                  <c:v>-0.9421977225324305</c:v>
                </c:pt>
                <c:pt idx="2">
                  <c:v>-0.64438473512527317</c:v>
                </c:pt>
                <c:pt idx="3">
                  <c:v>3.0000000000001137E-2</c:v>
                </c:pt>
                <c:pt idx="4">
                  <c:v>-3.5133007022770801</c:v>
                </c:pt>
                <c:pt idx="5">
                  <c:v>-0.8631917938931295</c:v>
                </c:pt>
                <c:pt idx="6">
                  <c:v>1.0000000000000009</c:v>
                </c:pt>
                <c:pt idx="7">
                  <c:v>2.2695512820512818</c:v>
                </c:pt>
                <c:pt idx="8">
                  <c:v>-1.620544090056284</c:v>
                </c:pt>
                <c:pt idx="9">
                  <c:v>0.62611531157057332</c:v>
                </c:pt>
                <c:pt idx="10">
                  <c:v>-1.5080121652013894</c:v>
                </c:pt>
                <c:pt idx="11">
                  <c:v>-0.32425440172475639</c:v>
                </c:pt>
                <c:pt idx="12">
                  <c:v>-0.3213358722907369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5F-4DBC-B5A7-0E0B6C87F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C4-4E3B-AF63-13DEE68D8927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8.1389693109438337</c:v>
                </c:pt>
                <c:pt idx="1">
                  <c:v>8.5094637223974772</c:v>
                </c:pt>
                <c:pt idx="2">
                  <c:v>8.5167827739075364</c:v>
                </c:pt>
                <c:pt idx="3">
                  <c:v>8.1567436208991495</c:v>
                </c:pt>
                <c:pt idx="4">
                  <c:v>8.5614035087719298</c:v>
                </c:pt>
                <c:pt idx="5">
                  <c:v>7.9863945578231297</c:v>
                </c:pt>
                <c:pt idx="6">
                  <c:v>9.228346456692913</c:v>
                </c:pt>
                <c:pt idx="7">
                  <c:v>6.8297872340425529</c:v>
                </c:pt>
                <c:pt idx="8">
                  <c:v>6.7029702970297027</c:v>
                </c:pt>
                <c:pt idx="9">
                  <c:v>6.3087885985748215</c:v>
                </c:pt>
                <c:pt idx="10">
                  <c:v>9.0835714285714282</c:v>
                </c:pt>
                <c:pt idx="11">
                  <c:v>8.0674671240708982</c:v>
                </c:pt>
                <c:pt idx="12">
                  <c:v>8.2024872129174611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C4-4E3B-AF63-13DEE68D8927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C4-4E3B-AF63-13DEE68D89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8.8470128419877163</c:v>
                </c:pt>
                <c:pt idx="1">
                  <c:v>8.6939151813153046</c:v>
                </c:pt>
                <c:pt idx="2">
                  <c:v>7.8153126826417303</c:v>
                </c:pt>
                <c:pt idx="3">
                  <c:v>9.968036529680365</c:v>
                </c:pt>
                <c:pt idx="4">
                  <c:v>7.6216216216216219</c:v>
                </c:pt>
                <c:pt idx="5">
                  <c:v>6.5042016806722689</c:v>
                </c:pt>
                <c:pt idx="6">
                  <c:v>6.2028985507246377</c:v>
                </c:pt>
                <c:pt idx="7">
                  <c:v>6.564516129032258</c:v>
                </c:pt>
                <c:pt idx="8">
                  <c:v>9.7278106508875748</c:v>
                </c:pt>
                <c:pt idx="9">
                  <c:v>5.7896389324960751</c:v>
                </c:pt>
                <c:pt idx="10">
                  <c:v>8.9146238377007609</c:v>
                </c:pt>
                <c:pt idx="11">
                  <c:v>8.1882591093117405</c:v>
                </c:pt>
                <c:pt idx="12">
                  <c:v>8.359983300281808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C4-4E3B-AF63-13DEE68D8927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C4-4E3B-AF63-13DEE68D89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C4-4E3B-AF63-13DEE68D89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10.442715700141443</c:v>
                </c:pt>
                <c:pt idx="1">
                  <c:v>9.4938820912124591</c:v>
                </c:pt>
                <c:pt idx="2">
                  <c:v>9.3967611336032384</c:v>
                </c:pt>
                <c:pt idx="3">
                  <c:v>10.36723163841808</c:v>
                </c:pt>
                <c:pt idx="4">
                  <c:v>11.657894736842104</c:v>
                </c:pt>
                <c:pt idx="5">
                  <c:v>6.4285714285714288</c:v>
                </c:pt>
                <c:pt idx="6">
                  <c:v>6.225806451612903</c:v>
                </c:pt>
                <c:pt idx="7">
                  <c:v>6.1648351648351651</c:v>
                </c:pt>
                <c:pt idx="8">
                  <c:v>6.5584415584415581</c:v>
                </c:pt>
                <c:pt idx="9">
                  <c:v>6.3247232472324724</c:v>
                </c:pt>
                <c:pt idx="10">
                  <c:v>7.50390625</c:v>
                </c:pt>
                <c:pt idx="11">
                  <c:v>9.2444794952681395</c:v>
                </c:pt>
                <c:pt idx="12">
                  <c:v>8.9130492149360077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C4-4E3B-AF63-13DEE68D8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C4-4E3B-AF63-13DEE68D89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10.432530667878238</c:v>
                      </c:pt>
                      <c:pt idx="1">
                        <c:v>9.7348002316155178</c:v>
                      </c:pt>
                      <c:pt idx="2">
                        <c:v>12.519774011299434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2.9130434782608696</c:v>
                      </c:pt>
                      <c:pt idx="8">
                        <c:v>5.583333333333333</c:v>
                      </c:pt>
                      <c:pt idx="9">
                        <c:v>5.2173913043478262</c:v>
                      </c:pt>
                      <c:pt idx="10">
                        <c:v>9.1702127659574462</c:v>
                      </c:pt>
                      <c:pt idx="11">
                        <c:v>9.0740740740740744</c:v>
                      </c:pt>
                      <c:pt idx="12">
                        <c:v>10.33891299855342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C4-4E3B-AF63-13DEE68D89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C4-4E3B-AF63-13DEE68D89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C4-4E3B-AF63-13DEE68D89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C4-4E3B-AF63-13DEE68D89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C4-4E3B-AF63-13DEE68D89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C4-4E3B-AF63-13DEE68D89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C4-4E3B-AF63-13DEE68D89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C4-4E3B-AF63-13DEE68D89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C4-4E3B-AF63-13DEE68D89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C4-4E3B-AF63-13DEE68D89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C4-4E3B-AF63-13DEE68D89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C4-4E3B-AF63-13DEE68D89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C4-4E3B-AF63-13DEE68D89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C4-4E3B-AF63-13DEE68D8927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1.5957028581537269</c:v>
                </c:pt>
                <c:pt idx="1">
                  <c:v>0.79996690989715447</c:v>
                </c:pt>
                <c:pt idx="2">
                  <c:v>1.5814484509615081</c:v>
                </c:pt>
                <c:pt idx="3">
                  <c:v>0.39919510873771458</c:v>
                </c:pt>
                <c:pt idx="4">
                  <c:v>4.0362731152204825</c:v>
                </c:pt>
                <c:pt idx="5">
                  <c:v>-7.5630252100840067E-2</c:v>
                </c:pt>
                <c:pt idx="6">
                  <c:v>2.2907900888265331E-2</c:v>
                </c:pt>
                <c:pt idx="7">
                  <c:v>-0.39968096419709287</c:v>
                </c:pt>
                <c:pt idx="8">
                  <c:v>-3.1693690924460167</c:v>
                </c:pt>
                <c:pt idx="9">
                  <c:v>0.53508431473639728</c:v>
                </c:pt>
                <c:pt idx="10">
                  <c:v>-1.4107175877007609</c:v>
                </c:pt>
                <c:pt idx="11">
                  <c:v>1.056220385956399</c:v>
                </c:pt>
                <c:pt idx="12">
                  <c:v>0.55306591465419963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C4-4E3B-AF63-13DEE68D8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D0-461B-8228-AB320AF29706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6.0877924243213668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6.4182475011340019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D0-461B-8228-AB320AF29706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D0-461B-8228-AB320AF2970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7.4606177080338361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6.291229510523408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D0-461B-8228-AB320AF29706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D0-461B-8228-AB320AF297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D0-461B-8228-AB320AF2970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2">
                  <c:v>6.312627201132643</c:v>
                </c:pt>
                <c:pt idx="3">
                  <c:v>5.5082925680801527</c:v>
                </c:pt>
                <c:pt idx="4">
                  <c:v>5.2597598182408305</c:v>
                </c:pt>
                <c:pt idx="5">
                  <c:v>5.5668871429126163</c:v>
                </c:pt>
                <c:pt idx="6">
                  <c:v>5.6119565217391303</c:v>
                </c:pt>
                <c:pt idx="7">
                  <c:v>5.8762391361601267</c:v>
                </c:pt>
                <c:pt idx="8">
                  <c:v>5.7627999292053298</c:v>
                </c:pt>
                <c:pt idx="9">
                  <c:v>5.7099185433636803</c:v>
                </c:pt>
                <c:pt idx="10">
                  <c:v>6.4341745633142331</c:v>
                </c:pt>
                <c:pt idx="11">
                  <c:v>6.5183910671959335</c:v>
                </c:pt>
                <c:pt idx="12">
                  <c:v>6.0448476417650596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D0-461B-8228-AB320AF29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D0-461B-8228-AB320AF297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D0-461B-8228-AB320AF297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D0-461B-8228-AB320AF297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D0-461B-8228-AB320AF297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D0-461B-8228-AB320AF297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D0-461B-8228-AB320AF297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D0-461B-8228-AB320AF297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D0-461B-8228-AB320AF297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D0-461B-8228-AB320AF297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D0-461B-8228-AB320AF297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D0-461B-8228-AB320AF297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D0-461B-8228-AB320AF297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D0-461B-8228-AB320AF297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D0-461B-8228-AB320AF297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D0-461B-8228-AB320AF29706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0.10620693651592727</c:v>
                </c:pt>
                <c:pt idx="1">
                  <c:v>-0.16289367970437318</c:v>
                </c:pt>
                <c:pt idx="2">
                  <c:v>-0.23119932814185251</c:v>
                </c:pt>
                <c:pt idx="3">
                  <c:v>-0.67522234663921044</c:v>
                </c:pt>
                <c:pt idx="4">
                  <c:v>-4.6533394831689279E-3</c:v>
                </c:pt>
                <c:pt idx="5">
                  <c:v>4.5452490124012535E-2</c:v>
                </c:pt>
                <c:pt idx="6">
                  <c:v>-0.29672551450820439</c:v>
                </c:pt>
                <c:pt idx="7">
                  <c:v>-0.32216821384099603</c:v>
                </c:pt>
                <c:pt idx="8">
                  <c:v>-0.54267542653812217</c:v>
                </c:pt>
                <c:pt idx="9">
                  <c:v>-0.28848102659710317</c:v>
                </c:pt>
                <c:pt idx="10">
                  <c:v>-0.15535944773850652</c:v>
                </c:pt>
                <c:pt idx="11">
                  <c:v>-0.38483473925567946</c:v>
                </c:pt>
                <c:pt idx="12">
                  <c:v>-0.24638186875834833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D0-461B-8228-AB320AF29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26-47A4-A9E9-C00C77929EDE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7.2951352442470734</c:v>
                </c:pt>
                <c:pt idx="1">
                  <c:v>6.6877820526151606</c:v>
                </c:pt>
                <c:pt idx="2">
                  <c:v>6.3821791406468451</c:v>
                </c:pt>
                <c:pt idx="3">
                  <c:v>5.8500116090085905</c:v>
                </c:pt>
                <c:pt idx="4">
                  <c:v>5.9152615464228733</c:v>
                </c:pt>
                <c:pt idx="5">
                  <c:v>5.5275941664043646</c:v>
                </c:pt>
                <c:pt idx="6">
                  <c:v>5.8797852804068373</c:v>
                </c:pt>
                <c:pt idx="7">
                  <c:v>6.5134050880626226</c:v>
                </c:pt>
                <c:pt idx="8">
                  <c:v>6.2223256455338367</c:v>
                </c:pt>
                <c:pt idx="9">
                  <c:v>5.9883141112618725</c:v>
                </c:pt>
                <c:pt idx="10">
                  <c:v>6.5813258435058151</c:v>
                </c:pt>
                <c:pt idx="11">
                  <c:v>6.8286991646731243</c:v>
                </c:pt>
                <c:pt idx="12">
                  <c:v>6.2894683412129826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26-47A4-A9E9-C00C77929EDE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26-47A4-A9E9-C00C77929ED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7.1378218317797142</c:v>
                </c:pt>
                <c:pt idx="1">
                  <c:v>6.8093968971177432</c:v>
                </c:pt>
                <c:pt idx="2">
                  <c:v>6.3870607741853203</c:v>
                </c:pt>
                <c:pt idx="3">
                  <c:v>6.3142779576877581</c:v>
                </c:pt>
                <c:pt idx="4">
                  <c:v>5.4284928225793401</c:v>
                </c:pt>
                <c:pt idx="5">
                  <c:v>5.6843582161607626</c:v>
                </c:pt>
                <c:pt idx="6">
                  <c:v>5.9975975975975979</c:v>
                </c:pt>
                <c:pt idx="7">
                  <c:v>6.1746327130264449</c:v>
                </c:pt>
                <c:pt idx="8">
                  <c:v>6.434873568898773</c:v>
                </c:pt>
                <c:pt idx="9">
                  <c:v>6.0413623109988874</c:v>
                </c:pt>
                <c:pt idx="10">
                  <c:v>6.393363528948405</c:v>
                </c:pt>
                <c:pt idx="11">
                  <c:v>6.6342549078721031</c:v>
                </c:pt>
                <c:pt idx="12">
                  <c:v>6.2624702879960141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26-47A4-A9E9-C00C77929EDE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26-47A4-A9E9-C00C77929E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26-47A4-A9E9-C00C77929ED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7.2497312464697625</c:v>
                </c:pt>
                <c:pt idx="1">
                  <c:v>6.7024091352179358</c:v>
                </c:pt>
                <c:pt idx="2">
                  <c:v>6.1931555076278979</c:v>
                </c:pt>
                <c:pt idx="3">
                  <c:v>5.4713083791208792</c:v>
                </c:pt>
                <c:pt idx="4">
                  <c:v>5.3464655826101612</c:v>
                </c:pt>
                <c:pt idx="5">
                  <c:v>5.7806034556277606</c:v>
                </c:pt>
                <c:pt idx="6">
                  <c:v>5.5449708948152159</c:v>
                </c:pt>
                <c:pt idx="7">
                  <c:v>5.8357844103615504</c:v>
                </c:pt>
                <c:pt idx="8">
                  <c:v>5.7860627289157591</c:v>
                </c:pt>
                <c:pt idx="9">
                  <c:v>5.6282091965486503</c:v>
                </c:pt>
                <c:pt idx="10">
                  <c:v>6.2275080851919498</c:v>
                </c:pt>
                <c:pt idx="11">
                  <c:v>6.3242113730153182</c:v>
                </c:pt>
                <c:pt idx="12">
                  <c:v>5.9822158749449557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26-47A4-A9E9-C00C77929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326-47A4-A9E9-C00C77929E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7.5954477961068285</c:v>
                      </c:pt>
                      <c:pt idx="1">
                        <c:v>6.9212380158399336</c:v>
                      </c:pt>
                      <c:pt idx="2">
                        <c:v>8.5903753407422947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5.0789443289443286</c:v>
                      </c:pt>
                      <c:pt idx="8">
                        <c:v>4.4273724983860552</c:v>
                      </c:pt>
                      <c:pt idx="9">
                        <c:v>3.842143638352169</c:v>
                      </c:pt>
                      <c:pt idx="10">
                        <c:v>6.1645193260654114</c:v>
                      </c:pt>
                      <c:pt idx="11">
                        <c:v>5.060939794419971</c:v>
                      </c:pt>
                      <c:pt idx="12">
                        <c:v>6.5331335331335332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326-47A4-A9E9-C00C77929E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26-47A4-A9E9-C00C77929E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26-47A4-A9E9-C00C77929E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26-47A4-A9E9-C00C77929E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26-47A4-A9E9-C00C77929E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26-47A4-A9E9-C00C77929E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26-47A4-A9E9-C00C77929E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26-47A4-A9E9-C00C77929E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26-47A4-A9E9-C00C77929E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26-47A4-A9E9-C00C77929E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26-47A4-A9E9-C00C77929E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26-47A4-A9E9-C00C77929E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26-47A4-A9E9-C00C77929E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26-47A4-A9E9-C00C77929EDE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0.11190941469004834</c:v>
                </c:pt>
                <c:pt idx="1">
                  <c:v>-0.10698776189980741</c:v>
                </c:pt>
                <c:pt idx="2">
                  <c:v>-0.19390526655742235</c:v>
                </c:pt>
                <c:pt idx="3">
                  <c:v>-0.84296957856687893</c:v>
                </c:pt>
                <c:pt idx="4">
                  <c:v>-8.2027239969178822E-2</c:v>
                </c:pt>
                <c:pt idx="5">
                  <c:v>9.6245239466997923E-2</c:v>
                </c:pt>
                <c:pt idx="6">
                  <c:v>-0.45262670278238204</c:v>
                </c:pt>
                <c:pt idx="7">
                  <c:v>-0.33884830266489452</c:v>
                </c:pt>
                <c:pt idx="8">
                  <c:v>-0.64881083998301392</c:v>
                </c:pt>
                <c:pt idx="9">
                  <c:v>-0.41315311445023717</c:v>
                </c:pt>
                <c:pt idx="10">
                  <c:v>-0.16585544375645522</c:v>
                </c:pt>
                <c:pt idx="11">
                  <c:v>-0.31004353485678493</c:v>
                </c:pt>
                <c:pt idx="12">
                  <c:v>-0.28025441305105847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26-47A4-A9E9-C00C77929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83-4F0A-9948-9D8CF818C1EE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7.4522752628955304</c:v>
                </c:pt>
                <c:pt idx="1">
                  <c:v>6.8233836393824499</c:v>
                </c:pt>
                <c:pt idx="2">
                  <c:v>6.649440715883669</c:v>
                </c:pt>
                <c:pt idx="3">
                  <c:v>6.0809907379465633</c:v>
                </c:pt>
                <c:pt idx="4">
                  <c:v>6.1505074160811866</c:v>
                </c:pt>
                <c:pt idx="5">
                  <c:v>5.7960487723120755</c:v>
                </c:pt>
                <c:pt idx="6">
                  <c:v>6.3078626799557034</c:v>
                </c:pt>
                <c:pt idx="7">
                  <c:v>6.8111707717883556</c:v>
                </c:pt>
                <c:pt idx="8">
                  <c:v>6.4222709551656916</c:v>
                </c:pt>
                <c:pt idx="9">
                  <c:v>6.1433065569229548</c:v>
                </c:pt>
                <c:pt idx="10">
                  <c:v>6.6964430937807649</c:v>
                </c:pt>
                <c:pt idx="11">
                  <c:v>6.9909702299769556</c:v>
                </c:pt>
                <c:pt idx="12">
                  <c:v>6.5166984750168133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83-4F0A-9948-9D8CF818C1EE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83-4F0A-9948-9D8CF818C1E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7.214819165897457</c:v>
                </c:pt>
                <c:pt idx="1">
                  <c:v>6.9122049926699844</c:v>
                </c:pt>
                <c:pt idx="2">
                  <c:v>6.5643052542213001</c:v>
                </c:pt>
                <c:pt idx="3">
                  <c:v>6.674921068752651</c:v>
                </c:pt>
                <c:pt idx="4">
                  <c:v>5.7345799120519905</c:v>
                </c:pt>
                <c:pt idx="5">
                  <c:v>6.0057444356407119</c:v>
                </c:pt>
                <c:pt idx="6">
                  <c:v>6.2800901752117628</c:v>
                </c:pt>
                <c:pt idx="7">
                  <c:v>6.3516104231756989</c:v>
                </c:pt>
                <c:pt idx="8">
                  <c:v>6.665046939687846</c:v>
                </c:pt>
                <c:pt idx="9">
                  <c:v>6.3976284727870869</c:v>
                </c:pt>
                <c:pt idx="10">
                  <c:v>6.8044554455445541</c:v>
                </c:pt>
                <c:pt idx="11">
                  <c:v>6.8213794998625996</c:v>
                </c:pt>
                <c:pt idx="12">
                  <c:v>6.514281637253629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83-4F0A-9948-9D8CF818C1EE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83-4F0A-9948-9D8CF818C1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83-4F0A-9948-9D8CF818C1E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7.4404097844724673</c:v>
                </c:pt>
                <c:pt idx="1">
                  <c:v>7.0023714273930793</c:v>
                </c:pt>
                <c:pt idx="2">
                  <c:v>6.4406454310475905</c:v>
                </c:pt>
                <c:pt idx="3">
                  <c:v>5.7127668308702795</c:v>
                </c:pt>
                <c:pt idx="4">
                  <c:v>5.6898916670099267</c:v>
                </c:pt>
                <c:pt idx="5">
                  <c:v>6.2364357438190874</c:v>
                </c:pt>
                <c:pt idx="6">
                  <c:v>5.9248142694045036</c:v>
                </c:pt>
                <c:pt idx="7">
                  <c:v>6.1086442334983762</c:v>
                </c:pt>
                <c:pt idx="8">
                  <c:v>6.1081242763411812</c:v>
                </c:pt>
                <c:pt idx="9">
                  <c:v>5.9237317486647587</c:v>
                </c:pt>
                <c:pt idx="10">
                  <c:v>6.5199579619636614</c:v>
                </c:pt>
                <c:pt idx="11">
                  <c:v>6.5760730132694043</c:v>
                </c:pt>
                <c:pt idx="12">
                  <c:v>6.2860724508295567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83-4F0A-9948-9D8CF818C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083-4F0A-9948-9D8CF818C1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7.8575377202992263</c:v>
                      </c:pt>
                      <c:pt idx="1">
                        <c:v>7.1317147822478146</c:v>
                      </c:pt>
                      <c:pt idx="2">
                        <c:v>8.9422952096585746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5.2951926897099719</c:v>
                      </c:pt>
                      <c:pt idx="8">
                        <c:v>4.6933310591847182</c:v>
                      </c:pt>
                      <c:pt idx="9">
                        <c:v>4.0031424581005588</c:v>
                      </c:pt>
                      <c:pt idx="10">
                        <c:v>7.5808177302254487</c:v>
                      </c:pt>
                      <c:pt idx="11">
                        <c:v>5.1866415297603012</c:v>
                      </c:pt>
                      <c:pt idx="12">
                        <c:v>6.7828565838934614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083-4F0A-9948-9D8CF818C1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83-4F0A-9948-9D8CF818C1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83-4F0A-9948-9D8CF818C1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83-4F0A-9948-9D8CF818C1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83-4F0A-9948-9D8CF818C1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83-4F0A-9948-9D8CF818C1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83-4F0A-9948-9D8CF818C1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83-4F0A-9948-9D8CF818C1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83-4F0A-9948-9D8CF818C1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83-4F0A-9948-9D8CF818C1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83-4F0A-9948-9D8CF818C1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83-4F0A-9948-9D8CF818C1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83-4F0A-9948-9D8CF818C1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83-4F0A-9948-9D8CF818C1EE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0.22559061857501028</c:v>
                </c:pt>
                <c:pt idx="1">
                  <c:v>9.0166434723094824E-2</c:v>
                </c:pt>
                <c:pt idx="2">
                  <c:v>-0.1236598231737096</c:v>
                </c:pt>
                <c:pt idx="3">
                  <c:v>-0.96215423788237153</c:v>
                </c:pt>
                <c:pt idx="4">
                  <c:v>-4.4688245042063812E-2</c:v>
                </c:pt>
                <c:pt idx="5">
                  <c:v>0.23069130817837546</c:v>
                </c:pt>
                <c:pt idx="6">
                  <c:v>-0.35527590580725921</c:v>
                </c:pt>
                <c:pt idx="7">
                  <c:v>-0.24296618967732275</c:v>
                </c:pt>
                <c:pt idx="8">
                  <c:v>-0.55692266334666485</c:v>
                </c:pt>
                <c:pt idx="9">
                  <c:v>-0.47389672412232819</c:v>
                </c:pt>
                <c:pt idx="10">
                  <c:v>-0.28449748358089266</c:v>
                </c:pt>
                <c:pt idx="11">
                  <c:v>-0.24530648659319532</c:v>
                </c:pt>
                <c:pt idx="12">
                  <c:v>-0.22820918642407229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83-4F0A-9948-9D8CF818C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DB-4173-BE17-10B37E8F8279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6.402131390799946</c:v>
                </c:pt>
                <c:pt idx="1">
                  <c:v>5.980082772891878</c:v>
                </c:pt>
                <c:pt idx="2">
                  <c:v>5.0466182224706539</c:v>
                </c:pt>
                <c:pt idx="3">
                  <c:v>4.6936664729808255</c:v>
                </c:pt>
                <c:pt idx="4">
                  <c:v>4.7778057372924003</c:v>
                </c:pt>
                <c:pt idx="5">
                  <c:v>4.1722022424370637</c:v>
                </c:pt>
                <c:pt idx="6">
                  <c:v>3.9021787068889475</c:v>
                </c:pt>
                <c:pt idx="7">
                  <c:v>4.779459218871704</c:v>
                </c:pt>
                <c:pt idx="8">
                  <c:v>5.0990189368012775</c:v>
                </c:pt>
                <c:pt idx="9">
                  <c:v>5.0577334283677837</c:v>
                </c:pt>
                <c:pt idx="10">
                  <c:v>5.9711887477313974</c:v>
                </c:pt>
                <c:pt idx="11">
                  <c:v>6.0141643059490084</c:v>
                </c:pt>
                <c:pt idx="12">
                  <c:v>5.0976328258320383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B-4173-BE17-10B37E8F8279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DB-4173-BE17-10B37E8F827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6.6914751307308764</c:v>
                </c:pt>
                <c:pt idx="1">
                  <c:v>6.2041089229273041</c:v>
                </c:pt>
                <c:pt idx="2">
                  <c:v>5.4204136228006998</c:v>
                </c:pt>
                <c:pt idx="3">
                  <c:v>4.637230196121398</c:v>
                </c:pt>
                <c:pt idx="4">
                  <c:v>3.9154563816485526</c:v>
                </c:pt>
                <c:pt idx="5">
                  <c:v>4.0244605654761907</c:v>
                </c:pt>
                <c:pt idx="6">
                  <c:v>4.4851792687255942</c:v>
                </c:pt>
                <c:pt idx="7">
                  <c:v>5.1279868433781566</c:v>
                </c:pt>
                <c:pt idx="8">
                  <c:v>5.1554667242869492</c:v>
                </c:pt>
                <c:pt idx="9">
                  <c:v>4.2832931941842833</c:v>
                </c:pt>
                <c:pt idx="10">
                  <c:v>4.5765741728922089</c:v>
                </c:pt>
                <c:pt idx="11">
                  <c:v>5.6595463554283194</c:v>
                </c:pt>
                <c:pt idx="12">
                  <c:v>4.9409215597179452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B-4173-BE17-10B37E8F8279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DB-4173-BE17-10B37E8F82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DB-4173-BE17-10B37E8F827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6.2525539160045405</c:v>
                </c:pt>
                <c:pt idx="1">
                  <c:v>5.0778423051150323</c:v>
                </c:pt>
                <c:pt idx="2">
                  <c:v>4.9460831258379621</c:v>
                </c:pt>
                <c:pt idx="3">
                  <c:v>4.2356092436974793</c:v>
                </c:pt>
                <c:pt idx="4">
                  <c:v>3.8012232415902139</c:v>
                </c:pt>
                <c:pt idx="5">
                  <c:v>3.8555902004454343</c:v>
                </c:pt>
                <c:pt idx="6">
                  <c:v>3.836000893322415</c:v>
                </c:pt>
                <c:pt idx="7">
                  <c:v>4.4701286402020362</c:v>
                </c:pt>
                <c:pt idx="8">
                  <c:v>4.2267588526581337</c:v>
                </c:pt>
                <c:pt idx="9">
                  <c:v>4.195794309948754</c:v>
                </c:pt>
                <c:pt idx="10">
                  <c:v>4.8085899195920767</c:v>
                </c:pt>
                <c:pt idx="11">
                  <c:v>5.0811624286455634</c:v>
                </c:pt>
                <c:pt idx="12">
                  <c:v>4.508316366483947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DB-4173-BE17-10B37E8F8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DB-4173-BE17-10B37E8F82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6.5329975328947372</c:v>
                      </c:pt>
                      <c:pt idx="1">
                        <c:v>6.0604646228916943</c:v>
                      </c:pt>
                      <c:pt idx="2">
                        <c:v>7.1130790190735693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3.6038843721770553</c:v>
                      </c:pt>
                      <c:pt idx="8">
                        <c:v>3.0194130925507903</c:v>
                      </c:pt>
                      <c:pt idx="9">
                        <c:v>3.2609243697478991</c:v>
                      </c:pt>
                      <c:pt idx="10">
                        <c:v>3.5525017618040873</c:v>
                      </c:pt>
                      <c:pt idx="11">
                        <c:v>4.7919308357348704</c:v>
                      </c:pt>
                      <c:pt idx="12">
                        <c:v>5.4836294229922187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DB-4173-BE17-10B37E8F82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DB-4173-BE17-10B37E8F82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DB-4173-BE17-10B37E8F82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DB-4173-BE17-10B37E8F82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DB-4173-BE17-10B37E8F82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DB-4173-BE17-10B37E8F82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DB-4173-BE17-10B37E8F82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DB-4173-BE17-10B37E8F82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DB-4173-BE17-10B37E8F82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DB-4173-BE17-10B37E8F82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DB-4173-BE17-10B37E8F82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DB-4173-BE17-10B37E8F82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DB-4173-BE17-10B37E8F82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DB-4173-BE17-10B37E8F8279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-0.43892121472633594</c:v>
                </c:pt>
                <c:pt idx="1">
                  <c:v>-1.1262666178122718</c:v>
                </c:pt>
                <c:pt idx="2">
                  <c:v>-0.47433049696273777</c:v>
                </c:pt>
                <c:pt idx="3">
                  <c:v>-0.40162095242391871</c:v>
                </c:pt>
                <c:pt idx="4">
                  <c:v>-0.11423314005833873</c:v>
                </c:pt>
                <c:pt idx="5">
                  <c:v>-0.16887036503075636</c:v>
                </c:pt>
                <c:pt idx="6">
                  <c:v>-0.64917837540317924</c:v>
                </c:pt>
                <c:pt idx="7">
                  <c:v>-0.65785820317612043</c:v>
                </c:pt>
                <c:pt idx="8">
                  <c:v>-0.92870787162881552</c:v>
                </c:pt>
                <c:pt idx="9">
                  <c:v>-8.7498884235529317E-2</c:v>
                </c:pt>
                <c:pt idx="10">
                  <c:v>0.2320157466998678</c:v>
                </c:pt>
                <c:pt idx="11">
                  <c:v>-0.57838392678275596</c:v>
                </c:pt>
                <c:pt idx="12">
                  <c:v>-0.43260519323399826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DB-4173-BE17-10B37E8F8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8F-4021-BEA5-C04F50D7F2BC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9.3138983693591211</c:v>
                </c:pt>
                <c:pt idx="1">
                  <c:v>9.257286535303777</c:v>
                </c:pt>
                <c:pt idx="2">
                  <c:v>7.3106765741102855</c:v>
                </c:pt>
                <c:pt idx="3">
                  <c:v>5.7219251336898393</c:v>
                </c:pt>
                <c:pt idx="4">
                  <c:v>5.6535836177474401</c:v>
                </c:pt>
                <c:pt idx="5">
                  <c:v>5.485732448085888</c:v>
                </c:pt>
                <c:pt idx="6">
                  <c:v>7.1024423857285051</c:v>
                </c:pt>
                <c:pt idx="7">
                  <c:v>6.8658968307484827</c:v>
                </c:pt>
                <c:pt idx="8">
                  <c:v>5.7911396979113974</c:v>
                </c:pt>
                <c:pt idx="9">
                  <c:v>6.3435854575846218</c:v>
                </c:pt>
                <c:pt idx="10">
                  <c:v>8.6148577951108152</c:v>
                </c:pt>
                <c:pt idx="11">
                  <c:v>8.0222684342777928</c:v>
                </c:pt>
                <c:pt idx="12">
                  <c:v>6.9992286501377414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F-4021-BEA5-C04F50D7F2BC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8F-4021-BEA5-C04F50D7F2B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9.2307692307692299</c:v>
                </c:pt>
                <c:pt idx="1">
                  <c:v>8.9097140618879749</c:v>
                </c:pt>
                <c:pt idx="2">
                  <c:v>7.2692931975800503</c:v>
                </c:pt>
                <c:pt idx="3">
                  <c:v>5.7332398504273501</c:v>
                </c:pt>
                <c:pt idx="4">
                  <c:v>4.600628519051984</c:v>
                </c:pt>
                <c:pt idx="5">
                  <c:v>4.8902332105909174</c:v>
                </c:pt>
                <c:pt idx="6">
                  <c:v>5.563702379016962</c:v>
                </c:pt>
                <c:pt idx="7">
                  <c:v>6.2951491687542704</c:v>
                </c:pt>
                <c:pt idx="8">
                  <c:v>5.840097162154156</c:v>
                </c:pt>
                <c:pt idx="9">
                  <c:v>5.8118023369671645</c:v>
                </c:pt>
                <c:pt idx="10">
                  <c:v>7.5575350230787919</c:v>
                </c:pt>
                <c:pt idx="11">
                  <c:v>8.2184356573014217</c:v>
                </c:pt>
                <c:pt idx="12">
                  <c:v>6.4143749315218583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8F-4021-BEA5-C04F50D7F2BC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8F-4021-BEA5-C04F50D7F2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8F-4021-BEA5-C04F50D7F2B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9.2200056996295245</c:v>
                </c:pt>
                <c:pt idx="1">
                  <c:v>8.3212601228085781</c:v>
                </c:pt>
                <c:pt idx="2">
                  <c:v>6.7820424948594926</c:v>
                </c:pt>
                <c:pt idx="3">
                  <c:v>5.6265510047216427</c:v>
                </c:pt>
                <c:pt idx="4">
                  <c:v>4.9687217194570135</c:v>
                </c:pt>
                <c:pt idx="5">
                  <c:v>4.8942452222460808</c:v>
                </c:pt>
                <c:pt idx="6">
                  <c:v>5.8597396094141212</c:v>
                </c:pt>
                <c:pt idx="7">
                  <c:v>6.0396581015077508</c:v>
                </c:pt>
                <c:pt idx="8">
                  <c:v>5.6750708727908803</c:v>
                </c:pt>
                <c:pt idx="9">
                  <c:v>6.0224238571346014</c:v>
                </c:pt>
                <c:pt idx="10">
                  <c:v>7.4287903225806451</c:v>
                </c:pt>
                <c:pt idx="11">
                  <c:v>7.3828429082983034</c:v>
                </c:pt>
                <c:pt idx="12">
                  <c:v>6.2907830492618348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8F-4021-BEA5-C04F50D7F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28F-4021-BEA5-C04F50D7F2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9.8849193282844912</c:v>
                      </c:pt>
                      <c:pt idx="1">
                        <c:v>10.220738900962434</c:v>
                      </c:pt>
                      <c:pt idx="2">
                        <c:v>12.805318138651472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6.3479152426520846</c:v>
                      </c:pt>
                      <c:pt idx="8">
                        <c:v>5.2441988950276244</c:v>
                      </c:pt>
                      <c:pt idx="9">
                        <c:v>3.5854975572126513</c:v>
                      </c:pt>
                      <c:pt idx="10">
                        <c:v>5.598875351452671</c:v>
                      </c:pt>
                      <c:pt idx="11">
                        <c:v>4.9867205542725177</c:v>
                      </c:pt>
                      <c:pt idx="12">
                        <c:v>7.997040568868429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28F-4021-BEA5-C04F50D7F2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8F-4021-BEA5-C04F50D7F2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8F-4021-BEA5-C04F50D7F2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8F-4021-BEA5-C04F50D7F2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8F-4021-BEA5-C04F50D7F2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8F-4021-BEA5-C04F50D7F2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8F-4021-BEA5-C04F50D7F2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8F-4021-BEA5-C04F50D7F2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8F-4021-BEA5-C04F50D7F2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8F-4021-BEA5-C04F50D7F2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8F-4021-BEA5-C04F50D7F2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8F-4021-BEA5-C04F50D7F2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8F-4021-BEA5-C04F50D7F2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8F-4021-BEA5-C04F50D7F2BC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-1.0763531139705407E-2</c:v>
                </c:pt>
                <c:pt idx="1">
                  <c:v>-0.5884539390793968</c:v>
                </c:pt>
                <c:pt idx="2">
                  <c:v>-0.4872507027205577</c:v>
                </c:pt>
                <c:pt idx="3">
                  <c:v>-0.10668884570570736</c:v>
                </c:pt>
                <c:pt idx="4">
                  <c:v>0.36809320040502946</c:v>
                </c:pt>
                <c:pt idx="5">
                  <c:v>4.0120116551634055E-3</c:v>
                </c:pt>
                <c:pt idx="6">
                  <c:v>0.29603723039715923</c:v>
                </c:pt>
                <c:pt idx="7">
                  <c:v>-0.2554910672465196</c:v>
                </c:pt>
                <c:pt idx="8">
                  <c:v>-0.16502628936327568</c:v>
                </c:pt>
                <c:pt idx="9">
                  <c:v>0.21062152016743685</c:v>
                </c:pt>
                <c:pt idx="10">
                  <c:v>-0.12874470049814679</c:v>
                </c:pt>
                <c:pt idx="11">
                  <c:v>-0.83559274900311831</c:v>
                </c:pt>
                <c:pt idx="12">
                  <c:v>-0.12359188226002349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8F-4021-BEA5-C04F50D7F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EC-42AE-AAF1-A10446CE6C13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0.77790000000000004</c:v>
                </c:pt>
                <c:pt idx="1">
                  <c:v>0.76489999999999991</c:v>
                </c:pt>
                <c:pt idx="2">
                  <c:v>0.73129999999999995</c:v>
                </c:pt>
                <c:pt idx="3">
                  <c:v>0.65780000000000005</c:v>
                </c:pt>
                <c:pt idx="4">
                  <c:v>0.59040000000000004</c:v>
                </c:pt>
                <c:pt idx="5">
                  <c:v>0.70200000000000007</c:v>
                </c:pt>
                <c:pt idx="6">
                  <c:v>0.78139999999999998</c:v>
                </c:pt>
                <c:pt idx="7">
                  <c:v>0.79819999999999991</c:v>
                </c:pt>
                <c:pt idx="8">
                  <c:v>0.75659999999999994</c:v>
                </c:pt>
                <c:pt idx="9">
                  <c:v>0.71200000000000008</c:v>
                </c:pt>
                <c:pt idx="10">
                  <c:v>0.7823</c:v>
                </c:pt>
                <c:pt idx="11">
                  <c:v>0.73170000000000002</c:v>
                </c:pt>
                <c:pt idx="12">
                  <c:v>0.73256253105658276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EC-42AE-AAF1-A10446CE6C13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EC-42AE-AAF1-A10446CE6C1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0.44299999999999995</c:v>
                </c:pt>
                <c:pt idx="1">
                  <c:v>0.83169999999999999</c:v>
                </c:pt>
                <c:pt idx="2">
                  <c:v>0.81389999999999996</c:v>
                </c:pt>
                <c:pt idx="3">
                  <c:v>0.68099999999999994</c:v>
                </c:pt>
                <c:pt idx="4">
                  <c:v>0.64980000000000004</c:v>
                </c:pt>
                <c:pt idx="5">
                  <c:v>0.76209999999999989</c:v>
                </c:pt>
                <c:pt idx="6">
                  <c:v>0.85219999999999996</c:v>
                </c:pt>
                <c:pt idx="7">
                  <c:v>0.88090000000000002</c:v>
                </c:pt>
                <c:pt idx="8">
                  <c:v>0.80830000000000002</c:v>
                </c:pt>
                <c:pt idx="9">
                  <c:v>0.78510000000000002</c:v>
                </c:pt>
                <c:pt idx="10">
                  <c:v>0.81129999999999991</c:v>
                </c:pt>
                <c:pt idx="11">
                  <c:v>0.76200000000000001</c:v>
                </c:pt>
                <c:pt idx="12">
                  <c:v>0.73648588804063642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EC-42AE-AAF1-A10446CE6C13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EC-42AE-AAF1-A10446CE6C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EC-42AE-AAF1-A10446CE6C1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0.83530000000000004</c:v>
                </c:pt>
                <c:pt idx="2">
                  <c:v>0.7802</c:v>
                </c:pt>
                <c:pt idx="3">
                  <c:v>0.71819999999999995</c:v>
                </c:pt>
                <c:pt idx="4">
                  <c:v>0.66870000000000007</c:v>
                </c:pt>
                <c:pt idx="5">
                  <c:v>0.73019999999999996</c:v>
                </c:pt>
                <c:pt idx="6">
                  <c:v>0.84489999999999998</c:v>
                </c:pt>
                <c:pt idx="7">
                  <c:v>0.89469999999999994</c:v>
                </c:pt>
                <c:pt idx="8">
                  <c:v>0.75560000000000005</c:v>
                </c:pt>
                <c:pt idx="9">
                  <c:v>0.76459999999999995</c:v>
                </c:pt>
                <c:pt idx="10">
                  <c:v>0.76870000000000005</c:v>
                </c:pt>
                <c:pt idx="11">
                  <c:v>0.73219999999999996</c:v>
                </c:pt>
                <c:pt idx="12">
                  <c:v>0.77515282700025978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EC-42AE-AAF1-A10446CE6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5EC-42AE-AAF1-A10446CE6C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0.74319999999999997</c:v>
                      </c:pt>
                      <c:pt idx="1">
                        <c:v>0.69359999999999999</c:v>
                      </c:pt>
                      <c:pt idx="2">
                        <c:v>0.33079999999999998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0.43159999999999998</c:v>
                      </c:pt>
                      <c:pt idx="8">
                        <c:v>0.29139999999999999</c:v>
                      </c:pt>
                      <c:pt idx="9">
                        <c:v>0.22320000000000001</c:v>
                      </c:pt>
                      <c:pt idx="10">
                        <c:v>0.18469999999999998</c:v>
                      </c:pt>
                      <c:pt idx="11">
                        <c:v>0.2039</c:v>
                      </c:pt>
                      <c:pt idx="12">
                        <c:v>0.48948502261743165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5EC-42AE-AAF1-A10446CE6C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EC-42AE-AAF1-A10446CE6C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EC-42AE-AAF1-A10446CE6C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EC-42AE-AAF1-A10446CE6C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EC-42AE-AAF1-A10446CE6C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EC-42AE-AAF1-A10446CE6C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EC-42AE-AAF1-A10446CE6C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EC-42AE-AAF1-A10446CE6C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EC-42AE-AAF1-A10446CE6C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EC-42AE-AAF1-A10446CE6C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EC-42AE-AAF1-A10446CE6C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EC-42AE-AAF1-A10446CE6C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EC-42AE-AAF1-A10446CE6C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EC-42AE-AAF1-A10446CE6C13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0.81512415349887135</c:v>
                </c:pt>
                <c:pt idx="1">
                  <c:v>4.328483828303531E-3</c:v>
                </c:pt>
                <c:pt idx="2">
                  <c:v>-4.1405578080845218E-2</c:v>
                </c:pt>
                <c:pt idx="3">
                  <c:v>5.4625550660792888E-2</c:v>
                </c:pt>
                <c:pt idx="4">
                  <c:v>2.9085872576177341E-2</c:v>
                </c:pt>
                <c:pt idx="5">
                  <c:v>-4.1858023881380269E-2</c:v>
                </c:pt>
                <c:pt idx="6">
                  <c:v>-8.5660643041539641E-3</c:v>
                </c:pt>
                <c:pt idx="7">
                  <c:v>1.5665796344647376E-2</c:v>
                </c:pt>
                <c:pt idx="8">
                  <c:v>-6.519856488927378E-2</c:v>
                </c:pt>
                <c:pt idx="9">
                  <c:v>-2.6111323398293251E-2</c:v>
                </c:pt>
                <c:pt idx="10">
                  <c:v>-5.2508319980278384E-2</c:v>
                </c:pt>
                <c:pt idx="11">
                  <c:v>-3.9107611548556465E-2</c:v>
                </c:pt>
                <c:pt idx="12">
                  <c:v>5.2501941432297805E-2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EC-42AE-AAF1-A10446CE6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FD-4A9E-9167-FE55B146A6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0.72870000000000001</c:v>
                </c:pt>
                <c:pt idx="1">
                  <c:v>0.74080000000000001</c:v>
                </c:pt>
                <c:pt idx="2">
                  <c:v>0.69359999999999999</c:v>
                </c:pt>
                <c:pt idx="3">
                  <c:v>0.59079999999999999</c:v>
                </c:pt>
                <c:pt idx="4">
                  <c:v>0.49170000000000003</c:v>
                </c:pt>
                <c:pt idx="5">
                  <c:v>0.59560000000000002</c:v>
                </c:pt>
                <c:pt idx="6">
                  <c:v>0.68840000000000001</c:v>
                </c:pt>
                <c:pt idx="7">
                  <c:v>0.60450000000000004</c:v>
                </c:pt>
                <c:pt idx="8">
                  <c:v>0.61450000000000005</c:v>
                </c:pt>
                <c:pt idx="9">
                  <c:v>0.56320000000000003</c:v>
                </c:pt>
                <c:pt idx="10">
                  <c:v>0.69450000000000001</c:v>
                </c:pt>
                <c:pt idx="11">
                  <c:v>0.68709999999999993</c:v>
                </c:pt>
                <c:pt idx="12">
                  <c:v>0.64111666666666667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D-4A9E-9167-FE55B146A6EF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FD-4A9E-9167-FE55B146A6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0.69810000000000005</c:v>
                </c:pt>
                <c:pt idx="1">
                  <c:v>0.72180000000000011</c:v>
                </c:pt>
                <c:pt idx="2">
                  <c:v>0.72849999999999993</c:v>
                </c:pt>
                <c:pt idx="3">
                  <c:v>0.65599999999999992</c:v>
                </c:pt>
                <c:pt idx="4">
                  <c:v>0.51950000000000007</c:v>
                </c:pt>
                <c:pt idx="5">
                  <c:v>0.63919999999999999</c:v>
                </c:pt>
                <c:pt idx="6">
                  <c:v>0.7591</c:v>
                </c:pt>
                <c:pt idx="7">
                  <c:v>0.80459999999999998</c:v>
                </c:pt>
                <c:pt idx="8">
                  <c:v>0.74120000000000008</c:v>
                </c:pt>
                <c:pt idx="9">
                  <c:v>0.64790000000000003</c:v>
                </c:pt>
                <c:pt idx="10">
                  <c:v>0.70180000000000009</c:v>
                </c:pt>
                <c:pt idx="11">
                  <c:v>0.68840000000000001</c:v>
                </c:pt>
                <c:pt idx="12">
                  <c:v>0.6921750000000001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FD-4A9E-9167-FE55B146A6EF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FD-4A9E-9167-FE55B146A6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0.70499999999999996</c:v>
                </c:pt>
                <c:pt idx="1">
                  <c:v>0.752</c:v>
                </c:pt>
                <c:pt idx="2">
                  <c:v>0.78849999999999998</c:v>
                </c:pt>
                <c:pt idx="3">
                  <c:v>0.76709999999999989</c:v>
                </c:pt>
                <c:pt idx="4">
                  <c:v>0.63639999999999997</c:v>
                </c:pt>
                <c:pt idx="5">
                  <c:v>0.6825</c:v>
                </c:pt>
                <c:pt idx="6">
                  <c:v>0.84770000000000001</c:v>
                </c:pt>
                <c:pt idx="7">
                  <c:v>0.82409999999999994</c:v>
                </c:pt>
                <c:pt idx="8">
                  <c:v>0.70430000000000004</c:v>
                </c:pt>
                <c:pt idx="9">
                  <c:v>0.7548999999999999</c:v>
                </c:pt>
                <c:pt idx="10">
                  <c:v>0.68959999999999999</c:v>
                </c:pt>
                <c:pt idx="11">
                  <c:v>0.68700000000000006</c:v>
                </c:pt>
                <c:pt idx="12">
                  <c:v>0.73659166666666653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FD-4A9E-9167-FE55B146A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FD-4A9E-9167-FE55B146A6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FD-4A9E-9167-FE55B146A6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FD-4A9E-9167-FE55B146A6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FD-4A9E-9167-FE55B146A6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FD-4A9E-9167-FE55B146A6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FD-4A9E-9167-FE55B146A6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FD-4A9E-9167-FE55B146A6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FD-4A9E-9167-FE55B146A6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FD-4A9E-9167-FE55B146A6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FD-4A9E-9167-FE55B146A6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FD-4A9E-9167-FE55B146A6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FD-4A9E-9167-FE55B146A6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FD-4A9E-9167-FE55B146A6EF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9.8839707778253239E-3</c:v>
                </c:pt>
                <c:pt idx="1">
                  <c:v>4.183984483236336E-2</c:v>
                </c:pt>
                <c:pt idx="2">
                  <c:v>8.2361015785861413E-2</c:v>
                </c:pt>
                <c:pt idx="3">
                  <c:v>0.16935975609756104</c:v>
                </c:pt>
                <c:pt idx="4">
                  <c:v>0.22502406159768995</c:v>
                </c:pt>
                <c:pt idx="5">
                  <c:v>6.7740926157697112E-2</c:v>
                </c:pt>
                <c:pt idx="6">
                  <c:v>0.1167171650638914</c:v>
                </c:pt>
                <c:pt idx="7">
                  <c:v>2.4235645041014164E-2</c:v>
                </c:pt>
                <c:pt idx="8">
                  <c:v>-4.9784133837021072E-2</c:v>
                </c:pt>
                <c:pt idx="9">
                  <c:v>0.16514894273807657</c:v>
                </c:pt>
                <c:pt idx="10">
                  <c:v>-1.7383870048446992E-2</c:v>
                </c:pt>
                <c:pt idx="11">
                  <c:v>-2.0337013364322143E-3</c:v>
                </c:pt>
                <c:pt idx="12">
                  <c:v>6.4169706601172383E-2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FD-4A9E-9167-FE55B146A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47-4577-B8E9-26BFC4315B36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12895</c:v>
                </c:pt>
                <c:pt idx="1">
                  <c:v>11990</c:v>
                </c:pt>
                <c:pt idx="2">
                  <c:v>13300</c:v>
                </c:pt>
                <c:pt idx="3">
                  <c:v>10947</c:v>
                </c:pt>
                <c:pt idx="4">
                  <c:v>7834</c:v>
                </c:pt>
                <c:pt idx="5">
                  <c:v>7571</c:v>
                </c:pt>
                <c:pt idx="6">
                  <c:v>7555</c:v>
                </c:pt>
                <c:pt idx="7">
                  <c:v>7492</c:v>
                </c:pt>
                <c:pt idx="8">
                  <c:v>9338</c:v>
                </c:pt>
                <c:pt idx="9">
                  <c:v>10604</c:v>
                </c:pt>
                <c:pt idx="10">
                  <c:v>15608</c:v>
                </c:pt>
                <c:pt idx="11">
                  <c:v>12656</c:v>
                </c:pt>
                <c:pt idx="12">
                  <c:v>127790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47-4577-B8E9-26BFC4315B36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47-4577-B8E9-26BFC4315B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14839</c:v>
                </c:pt>
                <c:pt idx="1">
                  <c:v>14402</c:v>
                </c:pt>
                <c:pt idx="2">
                  <c:v>16585</c:v>
                </c:pt>
                <c:pt idx="3">
                  <c:v>10802</c:v>
                </c:pt>
                <c:pt idx="4">
                  <c:v>9191</c:v>
                </c:pt>
                <c:pt idx="5">
                  <c:v>8315</c:v>
                </c:pt>
                <c:pt idx="6">
                  <c:v>7892</c:v>
                </c:pt>
                <c:pt idx="7">
                  <c:v>7549</c:v>
                </c:pt>
                <c:pt idx="8">
                  <c:v>10044</c:v>
                </c:pt>
                <c:pt idx="9">
                  <c:v>12680</c:v>
                </c:pt>
                <c:pt idx="10">
                  <c:v>15786</c:v>
                </c:pt>
                <c:pt idx="11">
                  <c:v>13943</c:v>
                </c:pt>
                <c:pt idx="12">
                  <c:v>142028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47-4577-B8E9-26BFC4315B36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47-4577-B8E9-26BFC4315B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47-4577-B8E9-26BFC4315B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14162</c:v>
                </c:pt>
                <c:pt idx="1">
                  <c:v>13160</c:v>
                </c:pt>
                <c:pt idx="2">
                  <c:v>17078</c:v>
                </c:pt>
                <c:pt idx="3">
                  <c:v>11682</c:v>
                </c:pt>
                <c:pt idx="4">
                  <c:v>8407</c:v>
                </c:pt>
                <c:pt idx="5">
                  <c:v>8565</c:v>
                </c:pt>
                <c:pt idx="6">
                  <c:v>6964</c:v>
                </c:pt>
                <c:pt idx="7">
                  <c:v>8741</c:v>
                </c:pt>
                <c:pt idx="8">
                  <c:v>9422</c:v>
                </c:pt>
                <c:pt idx="9">
                  <c:v>11589</c:v>
                </c:pt>
                <c:pt idx="10">
                  <c:v>16229</c:v>
                </c:pt>
                <c:pt idx="11">
                  <c:v>16229</c:v>
                </c:pt>
                <c:pt idx="12">
                  <c:v>139475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47-4577-B8E9-26BFC4315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C47-4577-B8E9-26BFC4315B3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14156</c:v>
                      </c:pt>
                      <c:pt idx="1">
                        <c:v>12909</c:v>
                      </c:pt>
                      <c:pt idx="2">
                        <c:v>5816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2117</c:v>
                      </c:pt>
                      <c:pt idx="8">
                        <c:v>355</c:v>
                      </c:pt>
                      <c:pt idx="9">
                        <c:v>396</c:v>
                      </c:pt>
                      <c:pt idx="10">
                        <c:v>1144</c:v>
                      </c:pt>
                      <c:pt idx="11">
                        <c:v>1122</c:v>
                      </c:pt>
                      <c:pt idx="12">
                        <c:v>39522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C47-4577-B8E9-26BFC4315B36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4C47-4577-B8E9-26BFC4315B36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7114</c:v>
                      </c:pt>
                      <c:pt idx="1">
                        <c:v>8736</c:v>
                      </c:pt>
                      <c:pt idx="2">
                        <c:v>11732</c:v>
                      </c:pt>
                      <c:pt idx="3">
                        <c:v>10086</c:v>
                      </c:pt>
                      <c:pt idx="4">
                        <c:v>7619</c:v>
                      </c:pt>
                      <c:pt idx="5">
                        <c:v>7897</c:v>
                      </c:pt>
                      <c:pt idx="6">
                        <c:v>7419</c:v>
                      </c:pt>
                      <c:pt idx="7">
                        <c:v>7234</c:v>
                      </c:pt>
                      <c:pt idx="8">
                        <c:v>9313</c:v>
                      </c:pt>
                      <c:pt idx="9">
                        <c:v>9337</c:v>
                      </c:pt>
                      <c:pt idx="10">
                        <c:v>14128</c:v>
                      </c:pt>
                      <c:pt idx="11">
                        <c:v>12505</c:v>
                      </c:pt>
                      <c:pt idx="12">
                        <c:v>113120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4C47-4577-B8E9-26BFC4315B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47-4577-B8E9-26BFC4315B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47-4577-B8E9-26BFC4315B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47-4577-B8E9-26BFC4315B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47-4577-B8E9-26BFC4315B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47-4577-B8E9-26BFC4315B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47-4577-B8E9-26BFC4315B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47-4577-B8E9-26BFC4315B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47-4577-B8E9-26BFC4315B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47-4577-B8E9-26BFC4315B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47-4577-B8E9-26BFC4315B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47-4577-B8E9-26BFC4315B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47-4577-B8E9-26BFC4315B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47-4577-B8E9-26BFC4315B36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-4.5623020419165661E-2</c:v>
                </c:pt>
                <c:pt idx="1">
                  <c:v>-8.6238022496875399E-2</c:v>
                </c:pt>
                <c:pt idx="2">
                  <c:v>2.9725655712993682E-2</c:v>
                </c:pt>
                <c:pt idx="3">
                  <c:v>8.1466395112016254E-2</c:v>
                </c:pt>
                <c:pt idx="4">
                  <c:v>-8.5300837776085325E-2</c:v>
                </c:pt>
                <c:pt idx="5">
                  <c:v>3.0066145520144305E-2</c:v>
                </c:pt>
                <c:pt idx="6">
                  <c:v>-0.11758743030917385</c:v>
                </c:pt>
                <c:pt idx="7">
                  <c:v>0.15790170883560739</c:v>
                </c:pt>
                <c:pt idx="8">
                  <c:v>-6.1927518916766178E-2</c:v>
                </c:pt>
                <c:pt idx="9">
                  <c:v>-8.6041009463722395E-2</c:v>
                </c:pt>
                <c:pt idx="10">
                  <c:v>2.8062840491574814E-2</c:v>
                </c:pt>
                <c:pt idx="11">
                  <c:v>0.16395323818403496</c:v>
                </c:pt>
                <c:pt idx="12">
                  <c:v>-1.7975328808404023E-2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47-4577-B8E9-26BFC4315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5-4C8F-AE4D-8FBBDAD22C8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0.80359999999999998</c:v>
                </c:pt>
                <c:pt idx="1">
                  <c:v>0.79700000000000004</c:v>
                </c:pt>
                <c:pt idx="2">
                  <c:v>0.70279999999999998</c:v>
                </c:pt>
                <c:pt idx="3">
                  <c:v>0.64980000000000004</c:v>
                </c:pt>
                <c:pt idx="4">
                  <c:v>0.60970000000000002</c:v>
                </c:pt>
                <c:pt idx="5">
                  <c:v>0.62639999999999996</c:v>
                </c:pt>
                <c:pt idx="6">
                  <c:v>0.67989999999999995</c:v>
                </c:pt>
                <c:pt idx="7">
                  <c:v>0.66010000000000002</c:v>
                </c:pt>
                <c:pt idx="8">
                  <c:v>0.70979999999999999</c:v>
                </c:pt>
                <c:pt idx="9">
                  <c:v>0.6543000000000001</c:v>
                </c:pt>
                <c:pt idx="10">
                  <c:v>0.83599999999999997</c:v>
                </c:pt>
                <c:pt idx="11">
                  <c:v>0.78299999999999992</c:v>
                </c:pt>
                <c:pt idx="12">
                  <c:v>0.70936666666666681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25-4C8F-AE4D-8FBBDAD22C81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25-4C8F-AE4D-8FBBDAD22C8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0.84400000000000008</c:v>
                </c:pt>
                <c:pt idx="1">
                  <c:v>0.8368000000000001</c:v>
                </c:pt>
                <c:pt idx="2">
                  <c:v>0.80810000000000004</c:v>
                </c:pt>
                <c:pt idx="3">
                  <c:v>0.67090000000000005</c:v>
                </c:pt>
                <c:pt idx="4">
                  <c:v>0.62439999999999996</c:v>
                </c:pt>
                <c:pt idx="5">
                  <c:v>0.68590000000000007</c:v>
                </c:pt>
                <c:pt idx="6">
                  <c:v>0.7752</c:v>
                </c:pt>
                <c:pt idx="7">
                  <c:v>0.81310000000000004</c:v>
                </c:pt>
                <c:pt idx="8">
                  <c:v>0.75639999999999996</c:v>
                </c:pt>
                <c:pt idx="9">
                  <c:v>0.73659999999999992</c:v>
                </c:pt>
                <c:pt idx="10">
                  <c:v>0.81559999999999999</c:v>
                </c:pt>
                <c:pt idx="11">
                  <c:v>0.78839999999999999</c:v>
                </c:pt>
                <c:pt idx="12">
                  <c:v>0.76295000000000002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25-4C8F-AE4D-8FBBDAD22C81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5-4C8F-AE4D-8FBBDAD22C8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0.84250000000000003</c:v>
                </c:pt>
                <c:pt idx="1">
                  <c:v>0.76989999999999992</c:v>
                </c:pt>
                <c:pt idx="2">
                  <c:v>0.79</c:v>
                </c:pt>
                <c:pt idx="3">
                  <c:v>0.63729999999999998</c:v>
                </c:pt>
                <c:pt idx="4">
                  <c:v>0.62740000000000007</c:v>
                </c:pt>
                <c:pt idx="5">
                  <c:v>0.68400000000000005</c:v>
                </c:pt>
                <c:pt idx="6">
                  <c:v>0.77099999999999991</c:v>
                </c:pt>
                <c:pt idx="7">
                  <c:v>0.84589999999999999</c:v>
                </c:pt>
                <c:pt idx="8">
                  <c:v>0.69810000000000005</c:v>
                </c:pt>
                <c:pt idx="9">
                  <c:v>0.70920000000000005</c:v>
                </c:pt>
                <c:pt idx="10">
                  <c:v>0.75680000000000003</c:v>
                </c:pt>
                <c:pt idx="11">
                  <c:v>0.73109999999999997</c:v>
                </c:pt>
                <c:pt idx="12">
                  <c:v>0.73859999999999992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25-4C8F-AE4D-8FBBDAD2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25-4C8F-AE4D-8FBBDAD22C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25-4C8F-AE4D-8FBBDAD22C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25-4C8F-AE4D-8FBBDAD22C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25-4C8F-AE4D-8FBBDAD22C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25-4C8F-AE4D-8FBBDAD22C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25-4C8F-AE4D-8FBBDAD22C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25-4C8F-AE4D-8FBBDAD22C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25-4C8F-AE4D-8FBBDAD22C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25-4C8F-AE4D-8FBBDAD22C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25-4C8F-AE4D-8FBBDAD22C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25-4C8F-AE4D-8FBBDAD22C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25-4C8F-AE4D-8FBBDAD22C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25-4C8F-AE4D-8FBBDAD22C8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-1.7772511848341832E-3</c:v>
                </c:pt>
                <c:pt idx="1">
                  <c:v>-7.9947418738049891E-2</c:v>
                </c:pt>
                <c:pt idx="2">
                  <c:v>-2.2398218042321449E-2</c:v>
                </c:pt>
                <c:pt idx="3">
                  <c:v>-5.0081979430615653E-2</c:v>
                </c:pt>
                <c:pt idx="4">
                  <c:v>4.8046124279310654E-3</c:v>
                </c:pt>
                <c:pt idx="5">
                  <c:v>-2.7700831024930483E-3</c:v>
                </c:pt>
                <c:pt idx="6">
                  <c:v>-5.4179566563469228E-3</c:v>
                </c:pt>
                <c:pt idx="7">
                  <c:v>4.033944164309422E-2</c:v>
                </c:pt>
                <c:pt idx="8">
                  <c:v>-7.7075621364357416E-2</c:v>
                </c:pt>
                <c:pt idx="9">
                  <c:v>-3.7197936464838266E-2</c:v>
                </c:pt>
                <c:pt idx="10">
                  <c:v>-7.2094163805787148E-2</c:v>
                </c:pt>
                <c:pt idx="11">
                  <c:v>-7.2678843226788414E-2</c:v>
                </c:pt>
                <c:pt idx="12">
                  <c:v>-3.1915590798872961E-2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25-4C8F-AE4D-8FBBDAD2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11-43D5-83D8-E08F729D053B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0.79239999999999999</c:v>
                </c:pt>
                <c:pt idx="1">
                  <c:v>0.77190000000000003</c:v>
                </c:pt>
                <c:pt idx="2">
                  <c:v>0.74230000000000007</c:v>
                </c:pt>
                <c:pt idx="3">
                  <c:v>0.6774</c:v>
                </c:pt>
                <c:pt idx="4">
                  <c:v>0.62049999999999994</c:v>
                </c:pt>
                <c:pt idx="5">
                  <c:v>0.73419999999999996</c:v>
                </c:pt>
                <c:pt idx="6">
                  <c:v>0.80840000000000001</c:v>
                </c:pt>
                <c:pt idx="7">
                  <c:v>0.85400000000000009</c:v>
                </c:pt>
                <c:pt idx="8">
                  <c:v>0.79760000000000009</c:v>
                </c:pt>
                <c:pt idx="9">
                  <c:v>0.7548999999999999</c:v>
                </c:pt>
                <c:pt idx="10">
                  <c:v>0.8076000000000001</c:v>
                </c:pt>
                <c:pt idx="11">
                  <c:v>0.74459999999999993</c:v>
                </c:pt>
                <c:pt idx="12">
                  <c:v>0.75949941590410985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1-43D5-83D8-E08F729D053B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11-43D5-83D8-E08F729D053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0.81569999999999998</c:v>
                </c:pt>
                <c:pt idx="1">
                  <c:v>0.86269999999999991</c:v>
                </c:pt>
                <c:pt idx="2">
                  <c:v>0.83799999999999997</c:v>
                </c:pt>
                <c:pt idx="3">
                  <c:v>0.68799999999999994</c:v>
                </c:pt>
                <c:pt idx="4">
                  <c:v>0.68579999999999997</c:v>
                </c:pt>
                <c:pt idx="5">
                  <c:v>0.79610000000000003</c:v>
                </c:pt>
                <c:pt idx="6">
                  <c:v>0.878</c:v>
                </c:pt>
                <c:pt idx="7">
                  <c:v>0.90229999999999999</c:v>
                </c:pt>
                <c:pt idx="8">
                  <c:v>0.82719999999999994</c:v>
                </c:pt>
                <c:pt idx="9">
                  <c:v>0.8237000000000001</c:v>
                </c:pt>
                <c:pt idx="10">
                  <c:v>0.84279999999999999</c:v>
                </c:pt>
                <c:pt idx="11">
                  <c:v>0.7831999999999999</c:v>
                </c:pt>
                <c:pt idx="12">
                  <c:v>0.81177708593951026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11-43D5-83D8-E08F729D053B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11-43D5-83D8-E08F729D05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11-43D5-83D8-E08F729D053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0.83260000000000001</c:v>
                </c:pt>
                <c:pt idx="1">
                  <c:v>0.85829999999999995</c:v>
                </c:pt>
                <c:pt idx="2">
                  <c:v>0.77800000000000002</c:v>
                </c:pt>
                <c:pt idx="3">
                  <c:v>0.70379999999999998</c:v>
                </c:pt>
                <c:pt idx="4">
                  <c:v>0.67819999999999991</c:v>
                </c:pt>
                <c:pt idx="5">
                  <c:v>0.74419999999999997</c:v>
                </c:pt>
                <c:pt idx="6">
                  <c:v>0.84409999999999996</c:v>
                </c:pt>
                <c:pt idx="7">
                  <c:v>0.91480000000000006</c:v>
                </c:pt>
                <c:pt idx="8">
                  <c:v>0.77010000000000001</c:v>
                </c:pt>
                <c:pt idx="9">
                  <c:v>0.76730000000000009</c:v>
                </c:pt>
                <c:pt idx="10">
                  <c:v>0.79120000000000001</c:v>
                </c:pt>
                <c:pt idx="11">
                  <c:v>0.7451000000000001</c:v>
                </c:pt>
                <c:pt idx="12">
                  <c:v>0.78612842731573673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11-43D5-83D8-E08F729D0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11-43D5-83D8-E08F729D053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0.74199999999999999</c:v>
                      </c:pt>
                      <c:pt idx="1">
                        <c:v>0.70540000000000003</c:v>
                      </c:pt>
                      <c:pt idx="2">
                        <c:v>0.32929999999999998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0.49719999999999998</c:v>
                      </c:pt>
                      <c:pt idx="8">
                        <c:v>0.32750000000000001</c:v>
                      </c:pt>
                      <c:pt idx="9">
                        <c:v>0.25489999999999996</c:v>
                      </c:pt>
                      <c:pt idx="10">
                        <c:v>0.19</c:v>
                      </c:pt>
                      <c:pt idx="11">
                        <c:v>0.20379999999999998</c:v>
                      </c:pt>
                      <c:pt idx="12">
                        <c:v>0.51022458290172568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11-43D5-83D8-E08F729D05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11-43D5-83D8-E08F729D05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11-43D5-83D8-E08F729D05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11-43D5-83D8-E08F729D05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11-43D5-83D8-E08F729D05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11-43D5-83D8-E08F729D05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11-43D5-83D8-E08F729D05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11-43D5-83D8-E08F729D05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11-43D5-83D8-E08F729D05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11-43D5-83D8-E08F729D05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11-43D5-83D8-E08F729D05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11-43D5-83D8-E08F729D05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11-43D5-83D8-E08F729D05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11-43D5-83D8-E08F729D053B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2.0718401373053918E-2</c:v>
                </c:pt>
                <c:pt idx="1">
                  <c:v>-5.1002666048451939E-3</c:v>
                </c:pt>
                <c:pt idx="2">
                  <c:v>-7.1599045346061985E-2</c:v>
                </c:pt>
                <c:pt idx="3">
                  <c:v>2.296511627906983E-2</c:v>
                </c:pt>
                <c:pt idx="4">
                  <c:v>-1.1081948089822213E-2</c:v>
                </c:pt>
                <c:pt idx="5">
                  <c:v>-6.5192814972993451E-2</c:v>
                </c:pt>
                <c:pt idx="6">
                  <c:v>-3.861047835990894E-2</c:v>
                </c:pt>
                <c:pt idx="7">
                  <c:v>1.3853485536961196E-2</c:v>
                </c:pt>
                <c:pt idx="8">
                  <c:v>-6.902804642166338E-2</c:v>
                </c:pt>
                <c:pt idx="9">
                  <c:v>-6.8471530897171284E-2</c:v>
                </c:pt>
                <c:pt idx="10">
                  <c:v>-6.1224489795918324E-2</c:v>
                </c:pt>
                <c:pt idx="11">
                  <c:v>-4.8646578140959962E-2</c:v>
                </c:pt>
                <c:pt idx="12">
                  <c:v>-3.1595691807547177E-2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11-43D5-83D8-E08F729D0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B8-4045-AAD9-C30D4861647C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0.79079999999999995</c:v>
                </c:pt>
                <c:pt idx="1">
                  <c:v>0.76780000000000004</c:v>
                </c:pt>
                <c:pt idx="2">
                  <c:v>0.74870000000000003</c:v>
                </c:pt>
                <c:pt idx="3">
                  <c:v>0.68180000000000007</c:v>
                </c:pt>
                <c:pt idx="4">
                  <c:v>0.62229999999999996</c:v>
                </c:pt>
                <c:pt idx="5">
                  <c:v>0.75269999999999992</c:v>
                </c:pt>
                <c:pt idx="6">
                  <c:v>0.82940000000000003</c:v>
                </c:pt>
                <c:pt idx="7">
                  <c:v>0.88529999999999998</c:v>
                </c:pt>
                <c:pt idx="8">
                  <c:v>0.81169999999999998</c:v>
                </c:pt>
                <c:pt idx="9">
                  <c:v>0.7712</c:v>
                </c:pt>
                <c:pt idx="10">
                  <c:v>0.80299999999999994</c:v>
                </c:pt>
                <c:pt idx="11">
                  <c:v>0.73840000000000006</c:v>
                </c:pt>
                <c:pt idx="12">
                  <c:v>0.76777862365743377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B8-4045-AAD9-C30D4861647C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B8-4045-AAD9-C30D4861647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0.81129999999999991</c:v>
                </c:pt>
                <c:pt idx="1">
                  <c:v>0.86680000000000001</c:v>
                </c:pt>
                <c:pt idx="2">
                  <c:v>0.84279999999999999</c:v>
                </c:pt>
                <c:pt idx="3">
                  <c:v>0.69059999999999999</c:v>
                </c:pt>
                <c:pt idx="4">
                  <c:v>0.69530000000000003</c:v>
                </c:pt>
                <c:pt idx="5">
                  <c:v>0.81299999999999994</c:v>
                </c:pt>
                <c:pt idx="6">
                  <c:v>0.89379999999999993</c:v>
                </c:pt>
                <c:pt idx="7">
                  <c:v>0.91599999999999993</c:v>
                </c:pt>
                <c:pt idx="8">
                  <c:v>0.83810000000000007</c:v>
                </c:pt>
                <c:pt idx="9">
                  <c:v>0.83719999999999994</c:v>
                </c:pt>
                <c:pt idx="10">
                  <c:v>0.84709999999999996</c:v>
                </c:pt>
                <c:pt idx="11">
                  <c:v>0.7823</c:v>
                </c:pt>
                <c:pt idx="12">
                  <c:v>0.81936664596223185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B8-4045-AAD9-C30D4861647C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B8-4045-AAD9-C30D486164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B8-4045-AAD9-C30D4861647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0.83109999999999995</c:v>
                </c:pt>
                <c:pt idx="1">
                  <c:v>0.87170000000000003</c:v>
                </c:pt>
                <c:pt idx="2">
                  <c:v>0.7762</c:v>
                </c:pt>
                <c:pt idx="3">
                  <c:v>0.7145999999999999</c:v>
                </c:pt>
                <c:pt idx="4">
                  <c:v>0.68640000000000001</c:v>
                </c:pt>
                <c:pt idx="5">
                  <c:v>0.75390000000000001</c:v>
                </c:pt>
                <c:pt idx="6">
                  <c:v>0.85569999999999991</c:v>
                </c:pt>
                <c:pt idx="7">
                  <c:v>0.92579999999999996</c:v>
                </c:pt>
                <c:pt idx="8">
                  <c:v>0.78170000000000006</c:v>
                </c:pt>
                <c:pt idx="9">
                  <c:v>0.77659999999999996</c:v>
                </c:pt>
                <c:pt idx="10">
                  <c:v>0.79669999999999996</c:v>
                </c:pt>
                <c:pt idx="11">
                  <c:v>0.74730000000000008</c:v>
                </c:pt>
                <c:pt idx="12">
                  <c:v>0.79361203298317029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B8-4045-AAD9-C30D48616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5B8-4045-AAD9-C30D4861647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0.76760000000000006</c:v>
                      </c:pt>
                      <c:pt idx="1">
                        <c:v>0.72809999999999997</c:v>
                      </c:pt>
                      <c:pt idx="2">
                        <c:v>0.34130000000000005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0.49359999999999998</c:v>
                      </c:pt>
                      <c:pt idx="8">
                        <c:v>0.32579999999999998</c:v>
                      </c:pt>
                      <c:pt idx="9">
                        <c:v>0.23710000000000001</c:v>
                      </c:pt>
                      <c:pt idx="10">
                        <c:v>0.18969999999999998</c:v>
                      </c:pt>
                      <c:pt idx="11">
                        <c:v>0.1782</c:v>
                      </c:pt>
                      <c:pt idx="12">
                        <c:v>0.51812467109371418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5B8-4045-AAD9-C30D486164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B8-4045-AAD9-C30D486164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B8-4045-AAD9-C30D486164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B8-4045-AAD9-C30D486164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B8-4045-AAD9-C30D486164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B8-4045-AAD9-C30D486164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B8-4045-AAD9-C30D486164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B8-4045-AAD9-C30D486164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B8-4045-AAD9-C30D486164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B8-4045-AAD9-C30D486164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B8-4045-AAD9-C30D486164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B8-4045-AAD9-C30D486164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B8-4045-AAD9-C30D486164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B8-4045-AAD9-C30D4861647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2.4405275483791566E-2</c:v>
                </c:pt>
                <c:pt idx="1">
                  <c:v>5.6529764651591652E-3</c:v>
                </c:pt>
                <c:pt idx="2">
                  <c:v>-7.9022306597057446E-2</c:v>
                </c:pt>
                <c:pt idx="3">
                  <c:v>3.4752389226759162E-2</c:v>
                </c:pt>
                <c:pt idx="4">
                  <c:v>-1.2800230116496558E-2</c:v>
                </c:pt>
                <c:pt idx="5">
                  <c:v>-7.2693726937269276E-2</c:v>
                </c:pt>
                <c:pt idx="6">
                  <c:v>-4.2626985902886605E-2</c:v>
                </c:pt>
                <c:pt idx="7">
                  <c:v>1.0698689956331942E-2</c:v>
                </c:pt>
                <c:pt idx="8">
                  <c:v>-6.7295072187089855E-2</c:v>
                </c:pt>
                <c:pt idx="9">
                  <c:v>-7.2384137601528842E-2</c:v>
                </c:pt>
                <c:pt idx="10">
                  <c:v>-5.9497107779482916E-2</c:v>
                </c:pt>
                <c:pt idx="11">
                  <c:v>-4.4739869615237016E-2</c:v>
                </c:pt>
                <c:pt idx="12">
                  <c:v>-3.1432342414690728E-2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B8-4045-AAD9-C30D48616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276037</c:v>
                </c:pt>
                <c:pt idx="1">
                  <c:v>44156</c:v>
                </c:pt>
                <c:pt idx="2">
                  <c:v>62246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5-4C9F-AB41-298D18F1ABBA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294370</c:v>
                </c:pt>
                <c:pt idx="1">
                  <c:v>44265</c:v>
                </c:pt>
                <c:pt idx="2">
                  <c:v>59785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5-4C9F-AB41-298D18F1A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605-4C9F-AB41-298D18F1ABB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605-4C9F-AB41-298D18F1ABB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605-4C9F-AB41-298D18F1ABB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C9F-AB41-298D18F1ABB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C9F-AB41-298D18F1ABB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05-4C9F-AB41-298D18F1ABB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05-4C9F-AB41-298D18F1ABB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05-4C9F-AB41-298D18F1ABB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05-4C9F-AB41-298D18F1ABB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0.73884343155464083</c:v>
                </c:pt>
                <c:pt idx="1">
                  <c:v>0.11110135033381859</c:v>
                </c:pt>
                <c:pt idx="2">
                  <c:v>0.15005521811154057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05-4C9F-AB41-298D18F1A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05-4C9F-AB41-298D18F1ABB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05-4C9F-AB41-298D18F1ABB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05-4C9F-AB41-298D18F1ABB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05-4C9F-AB41-298D18F1ABB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05-4C9F-AB41-298D18F1ABB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05-4C9F-AB41-298D18F1ABBA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05-4C9F-AB41-298D18F1ABBA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05-4C9F-AB41-298D18F1ABBA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05-4C9F-AB41-298D18F1ABBA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05-4C9F-AB41-298D18F1ABBA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05-4C9F-AB41-298D18F1ABB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05-4C9F-AB41-298D18F1ABB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6.6415009582048823E-2</c:v>
                </c:pt>
                <c:pt idx="1">
                  <c:v>2.4685206993386721E-3</c:v>
                </c:pt>
                <c:pt idx="2">
                  <c:v>-3.9536677055553748E-2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05-4C9F-AB41-298D18F1AB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FDA-44D2-B837-2EF0F1499A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FDA-44D2-B837-2EF0F1499A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FDA-44D2-B837-2EF0F1499A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FDA-44D2-B837-2EF0F1499A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FDA-44D2-B837-2EF0F1499A15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DA-44D2-B837-2EF0F1499A15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DA-44D2-B837-2EF0F1499A15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DA-44D2-B837-2EF0F1499A1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DA-44D2-B837-2EF0F1499A1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DA-44D2-B837-2EF0F1499A15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DA-44D2-B837-2EF0F1499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294370</c:v>
                </c:pt>
                <c:pt idx="1">
                  <c:v>44265</c:v>
                </c:pt>
                <c:pt idx="2">
                  <c:v>59785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FDA-44D2-B837-2EF0F1499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60-49B6-B067-ED2205DC5A6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60-49B6-B067-ED2205DC5A6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60-49B6-B067-ED2205DC5A6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60-49B6-B067-ED2205DC5A6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60-49B6-B067-ED2205DC5A6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60-49B6-B067-ED2205DC5A6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60-49B6-B067-ED2205DC5A6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60-49B6-B067-ED2205DC5A6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60-49B6-B067-ED2205DC5A6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60-49B6-B067-ED2205DC5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960-49B6-B067-ED2205DC5A6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60-49B6-B067-ED2205DC5A6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60-49B6-B067-ED2205DC5A6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60-49B6-B067-ED2205DC5A6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60-49B6-B067-ED2205DC5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960-49B6-B067-ED2205DC5A6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960-49B6-B067-ED2205DC5A6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60-49B6-B067-ED2205DC5A6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60-49B6-B067-ED2205DC5A6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60-49B6-B067-ED2205DC5A6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60-49B6-B067-ED2205DC5A6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60-49B6-B067-ED2205DC5A6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60-49B6-B067-ED2205DC5A6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60-49B6-B067-ED2205DC5A6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60-49B6-B067-ED2205DC5A6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60-49B6-B067-ED2205DC5A6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60-49B6-B067-ED2205DC5A6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60-49B6-B067-ED2205DC5A6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60-49B6-B067-ED2205DC5A6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60-49B6-B067-ED2205DC5A6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60-49B6-B067-ED2205DC5A6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60-49B6-B067-ED2205DC5A6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60-49B6-B067-ED2205DC5A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960-49B6-B067-ED2205DC5A6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960-49B6-B067-ED2205DC5A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960-49B6-B067-ED2205DC5A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960-49B6-B067-ED2205DC5A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960-49B6-B067-ED2205DC5A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960-49B6-B067-ED2205DC5A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960-49B6-B067-ED2205DC5A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960-49B6-B067-ED2205DC5A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960-49B6-B067-ED2205DC5A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960-49B6-B067-ED2205DC5A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960-49B6-B067-ED2205DC5A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960-49B6-B067-ED2205DC5A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960-49B6-B067-ED2205DC5A6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960-49B6-B067-ED2205DC5A6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960-49B6-B067-ED2205DC5A6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960-49B6-B067-ED2205DC5A6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960-49B6-B067-ED2205DC5A6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60-49B6-B067-ED2205DC5A6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960-49B6-B067-ED2205DC5A6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960-49B6-B067-ED2205DC5A6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960-49B6-B067-ED2205DC5A6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960-49B6-B067-ED2205DC5A6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960-49B6-B067-ED2205DC5A6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960-49B6-B067-ED2205DC5A6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960-49B6-B067-ED2205DC5A6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960-49B6-B067-ED2205DC5A6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960-49B6-B067-ED2205DC5A6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960-49B6-B067-ED2205DC5A6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960-49B6-B067-ED2205DC5A6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960-49B6-B067-ED2205DC5A6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960-49B6-B067-ED2205DC5A6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960-49B6-B067-ED2205DC5A6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960-49B6-B067-ED2205DC5A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960-49B6-B067-ED2205DC5A6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960-49B6-B067-ED2205DC5A6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960-49B6-B067-ED2205DC5A6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960-49B6-B067-ED2205DC5A6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960-49B6-B067-ED2205DC5A6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960-49B6-B067-ED2205DC5A6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960-49B6-B067-ED2205DC5A6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960-49B6-B067-ED2205DC5A6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960-49B6-B067-ED2205DC5A6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960-49B6-B067-ED2205DC5A6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960-49B6-B067-ED2205DC5A6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960-49B6-B067-ED2205DC5A6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960-49B6-B067-ED2205DC5A6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960-49B6-B067-ED2205DC5A6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960-49B6-B067-ED2205DC5A6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960-49B6-B067-ED2205DC5A6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960-49B6-B067-ED2205DC5A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960-49B6-B067-ED2205DC5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815-4B63-9065-18292EBE288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15-4B63-9065-18292EBE288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5-4B63-9065-18292EBE288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5-4B63-9065-18292EBE288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64071</c:v>
                </c:pt>
                <c:pt idx="1">
                  <c:v>244197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15-4B63-9065-18292EBE2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280533</c:v>
                </c:pt>
                <c:pt idx="1">
                  <c:v>50783</c:v>
                </c:pt>
                <c:pt idx="2">
                  <c:v>229750</c:v>
                </c:pt>
                <c:pt idx="3">
                  <c:v>62764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4-486F-B133-D942EF8B82C9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299948</c:v>
                </c:pt>
                <c:pt idx="1">
                  <c:v>56114</c:v>
                </c:pt>
                <c:pt idx="2">
                  <c:v>243834</c:v>
                </c:pt>
                <c:pt idx="3">
                  <c:v>82491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A4-486F-B133-D942EF8B82C9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308268</c:v>
                </c:pt>
                <c:pt idx="1">
                  <c:v>64071</c:v>
                </c:pt>
                <c:pt idx="2">
                  <c:v>244197</c:v>
                </c:pt>
                <c:pt idx="3">
                  <c:v>90152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A4-486F-B133-D942EF8B8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2.7738141277821482E-2</c:v>
                </c:pt>
                <c:pt idx="1">
                  <c:v>0.14180062016609041</c:v>
                </c:pt>
                <c:pt idx="2">
                  <c:v>1.4887177341962321E-3</c:v>
                </c:pt>
                <c:pt idx="3">
                  <c:v>9.2870737413778492E-2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A4-486F-B133-D942EF8B82C9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0.77372621856332513</c:v>
                </c:pt>
                <c:pt idx="1">
                  <c:v>0.16081271020531099</c:v>
                </c:pt>
                <c:pt idx="2">
                  <c:v>0.61291350835801417</c:v>
                </c:pt>
                <c:pt idx="3">
                  <c:v>0.22627378143667487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A4-486F-B133-D942EF8B8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4F8-4B53-8B7E-AA00C986B72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F8-4B53-8B7E-AA00C986B72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F8-4B53-8B7E-AA00C986B72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F8-4B53-8B7E-AA00C986B72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31366</c:v>
                </c:pt>
                <c:pt idx="1">
                  <c:v>204728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F8-4B53-8B7E-AA00C986B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219582</c:v>
                </c:pt>
                <c:pt idx="1">
                  <c:v>19238</c:v>
                </c:pt>
                <c:pt idx="2">
                  <c:v>200344</c:v>
                </c:pt>
                <c:pt idx="3">
                  <c:v>30850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4-43A9-8FE9-74DB692769B2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227488</c:v>
                </c:pt>
                <c:pt idx="1">
                  <c:v>25652</c:v>
                </c:pt>
                <c:pt idx="2">
                  <c:v>201836</c:v>
                </c:pt>
                <c:pt idx="3">
                  <c:v>48549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4-43A9-8FE9-74DB692769B2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236094</c:v>
                </c:pt>
                <c:pt idx="1">
                  <c:v>31366</c:v>
                </c:pt>
                <c:pt idx="2">
                  <c:v>204728</c:v>
                </c:pt>
                <c:pt idx="3">
                  <c:v>58276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64-43A9-8FE9-74DB69276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3.783056688704467E-2</c:v>
                </c:pt>
                <c:pt idx="1">
                  <c:v>0.22275066271635735</c:v>
                </c:pt>
                <c:pt idx="2">
                  <c:v>1.4328464694107979E-2</c:v>
                </c:pt>
                <c:pt idx="3">
                  <c:v>0.20035428124163213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64-43A9-8FE9-74DB692769B2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0.80203145700988554</c:v>
                </c:pt>
                <c:pt idx="1">
                  <c:v>0.10655297754526616</c:v>
                </c:pt>
                <c:pt idx="2">
                  <c:v>0.69547847946461938</c:v>
                </c:pt>
                <c:pt idx="3">
                  <c:v>0.19796854299011449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64-43A9-8FE9-74DB69276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3B-4224-B4E7-4A36756BE042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3060</c:v>
                </c:pt>
                <c:pt idx="1">
                  <c:v>3296</c:v>
                </c:pt>
                <c:pt idx="2">
                  <c:v>3835</c:v>
                </c:pt>
                <c:pt idx="3">
                  <c:v>3992</c:v>
                </c:pt>
                <c:pt idx="4">
                  <c:v>2825</c:v>
                </c:pt>
                <c:pt idx="5">
                  <c:v>2564</c:v>
                </c:pt>
                <c:pt idx="6">
                  <c:v>3057</c:v>
                </c:pt>
                <c:pt idx="7">
                  <c:v>4052</c:v>
                </c:pt>
                <c:pt idx="8">
                  <c:v>3816</c:v>
                </c:pt>
                <c:pt idx="9">
                  <c:v>4916</c:v>
                </c:pt>
                <c:pt idx="10">
                  <c:v>3401</c:v>
                </c:pt>
                <c:pt idx="11">
                  <c:v>3613</c:v>
                </c:pt>
                <c:pt idx="12">
                  <c:v>42427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B-4224-B4E7-4A36756BE042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3B-4224-B4E7-4A36756BE0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3648</c:v>
                </c:pt>
                <c:pt idx="1">
                  <c:v>4901</c:v>
                </c:pt>
                <c:pt idx="2">
                  <c:v>5266</c:v>
                </c:pt>
                <c:pt idx="3">
                  <c:v>5053</c:v>
                </c:pt>
                <c:pt idx="4">
                  <c:v>4892</c:v>
                </c:pt>
                <c:pt idx="5">
                  <c:v>5187</c:v>
                </c:pt>
                <c:pt idx="6">
                  <c:v>5388</c:v>
                </c:pt>
                <c:pt idx="7">
                  <c:v>5505</c:v>
                </c:pt>
                <c:pt idx="8">
                  <c:v>4449</c:v>
                </c:pt>
                <c:pt idx="9">
                  <c:v>5925</c:v>
                </c:pt>
                <c:pt idx="10">
                  <c:v>3939</c:v>
                </c:pt>
                <c:pt idx="11">
                  <c:v>3854</c:v>
                </c:pt>
                <c:pt idx="12">
                  <c:v>58007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B-4224-B4E7-4A36756BE042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3B-4224-B4E7-4A36756BE0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3B-4224-B4E7-4A36756BE0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3619</c:v>
                </c:pt>
                <c:pt idx="1">
                  <c:v>5225</c:v>
                </c:pt>
                <c:pt idx="2">
                  <c:v>5421</c:v>
                </c:pt>
                <c:pt idx="3">
                  <c:v>5677</c:v>
                </c:pt>
                <c:pt idx="4">
                  <c:v>5607</c:v>
                </c:pt>
                <c:pt idx="5">
                  <c:v>3585</c:v>
                </c:pt>
                <c:pt idx="6">
                  <c:v>5432</c:v>
                </c:pt>
                <c:pt idx="7">
                  <c:v>5373</c:v>
                </c:pt>
                <c:pt idx="8">
                  <c:v>4039</c:v>
                </c:pt>
                <c:pt idx="9">
                  <c:v>5658</c:v>
                </c:pt>
                <c:pt idx="10">
                  <c:v>3813</c:v>
                </c:pt>
                <c:pt idx="11">
                  <c:v>3666</c:v>
                </c:pt>
                <c:pt idx="12">
                  <c:v>57115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3B-4224-B4E7-4A36756BE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3B-4224-B4E7-4A36756BE0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2065</c:v>
                      </c:pt>
                      <c:pt idx="1">
                        <c:v>2993</c:v>
                      </c:pt>
                      <c:pt idx="2">
                        <c:v>794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599</c:v>
                      </c:pt>
                      <c:pt idx="8">
                        <c:v>234</c:v>
                      </c:pt>
                      <c:pt idx="9">
                        <c:v>872</c:v>
                      </c:pt>
                      <c:pt idx="10">
                        <c:v>86</c:v>
                      </c:pt>
                      <c:pt idx="11">
                        <c:v>484</c:v>
                      </c:pt>
                      <c:pt idx="12">
                        <c:v>8286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3B-4224-B4E7-4A36756BE0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3B-4224-B4E7-4A36756BE0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3B-4224-B4E7-4A36756BE0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3B-4224-B4E7-4A36756BE0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3B-4224-B4E7-4A36756BE0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3B-4224-B4E7-4A36756BE0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3B-4224-B4E7-4A36756BE0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3B-4224-B4E7-4A36756BE0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3B-4224-B4E7-4A36756BE0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3B-4224-B4E7-4A36756BE0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3B-4224-B4E7-4A36756BE0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3B-4224-B4E7-4A36756BE0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3B-4224-B4E7-4A36756BE0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3B-4224-B4E7-4A36756BE042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-7.9495614035087758E-3</c:v>
                </c:pt>
                <c:pt idx="1">
                  <c:v>6.6108957355641706E-2</c:v>
                </c:pt>
                <c:pt idx="2">
                  <c:v>2.9434105582985204E-2</c:v>
                </c:pt>
                <c:pt idx="3">
                  <c:v>0.1234909954482486</c:v>
                </c:pt>
                <c:pt idx="4">
                  <c:v>0.14615699100572366</c:v>
                </c:pt>
                <c:pt idx="5">
                  <c:v>-0.3088490456911509</c:v>
                </c:pt>
                <c:pt idx="6">
                  <c:v>8.1662954714178948E-3</c:v>
                </c:pt>
                <c:pt idx="7">
                  <c:v>-2.3978201634877405E-2</c:v>
                </c:pt>
                <c:pt idx="8">
                  <c:v>-9.2155540570914796E-2</c:v>
                </c:pt>
                <c:pt idx="9">
                  <c:v>-4.5063291139240458E-2</c:v>
                </c:pt>
                <c:pt idx="10">
                  <c:v>-3.1987814166032025E-2</c:v>
                </c:pt>
                <c:pt idx="11">
                  <c:v>-4.8780487804878092E-2</c:v>
                </c:pt>
                <c:pt idx="12">
                  <c:v>-1.5377454445153149E-2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3B-4224-B4E7-4A36756BE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407-42B1-A250-9D99DA39415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07-42B1-A250-9D99DA39415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07-42B1-A250-9D99DA39415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07-42B1-A250-9D99DA39415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32705</c:v>
                </c:pt>
                <c:pt idx="1">
                  <c:v>39469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07-42B1-A250-9D99DA39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60951</c:v>
                </c:pt>
                <c:pt idx="1">
                  <c:v>31545</c:v>
                </c:pt>
                <c:pt idx="2">
                  <c:v>29406</c:v>
                </c:pt>
                <c:pt idx="3">
                  <c:v>31914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2-4511-81B8-0A80FD740019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72460</c:v>
                </c:pt>
                <c:pt idx="1">
                  <c:v>30462</c:v>
                </c:pt>
                <c:pt idx="2">
                  <c:v>41998</c:v>
                </c:pt>
                <c:pt idx="3">
                  <c:v>33942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2-4511-81B8-0A80FD740019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72174</c:v>
                </c:pt>
                <c:pt idx="1">
                  <c:v>32705</c:v>
                </c:pt>
                <c:pt idx="2">
                  <c:v>39469</c:v>
                </c:pt>
                <c:pt idx="3">
                  <c:v>31876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12-4511-81B8-0A80FD740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-3.9470052442727166E-3</c:v>
                </c:pt>
                <c:pt idx="1">
                  <c:v>7.3632722736524103E-2</c:v>
                </c:pt>
                <c:pt idx="2">
                  <c:v>-6.0217153197771323E-2</c:v>
                </c:pt>
                <c:pt idx="3">
                  <c:v>-6.0868540451358144E-2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12-4511-81B8-0A80FD740019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0.69364728495915429</c:v>
                </c:pt>
                <c:pt idx="1">
                  <c:v>0.31432003844305623</c:v>
                </c:pt>
                <c:pt idx="2">
                  <c:v>0.379327246516098</c:v>
                </c:pt>
                <c:pt idx="3">
                  <c:v>0.30635271504084577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12-4511-81B8-0A80FD740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23-4583-9259-DB7F14FC64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23-4583-9259-DB7F14FC64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023-4583-9259-DB7F14FC64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23-4583-9259-DB7F14FC64B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23-4583-9259-DB7F14FC64B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023-4583-9259-DB7F14FC64B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023-4583-9259-DB7F14FC64B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023-4583-9259-DB7F14FC64B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023-4583-9259-DB7F14FC64B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023-4583-9259-DB7F14FC64B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23-4583-9259-DB7F14FC64B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23-4583-9259-DB7F14FC64B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23-4583-9259-DB7F14FC64B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23-4583-9259-DB7F14FC64B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23-4583-9259-DB7F14FC64B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23-4583-9259-DB7F14FC64B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23-4583-9259-DB7F14FC64B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23-4583-9259-DB7F14FC64B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23-4583-9259-DB7F14FC64B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023-4583-9259-DB7F14FC64B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147955</c:v>
                </c:pt>
                <c:pt idx="1">
                  <c:v>118257</c:v>
                </c:pt>
                <c:pt idx="2">
                  <c:v>10059</c:v>
                </c:pt>
                <c:pt idx="3">
                  <c:v>398420</c:v>
                </c:pt>
                <c:pt idx="4">
                  <c:v>52122</c:v>
                </c:pt>
                <c:pt idx="5">
                  <c:v>178403</c:v>
                </c:pt>
                <c:pt idx="6">
                  <c:v>35565</c:v>
                </c:pt>
                <c:pt idx="7">
                  <c:v>32990</c:v>
                </c:pt>
                <c:pt idx="8">
                  <c:v>42953</c:v>
                </c:pt>
                <c:pt idx="9">
                  <c:v>51683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023-4583-9259-DB7F14FC6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FA-49EA-9107-A64D7FCB1A1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FA-49EA-9107-A64D7FCB1A1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FA-49EA-9107-A64D7FCB1A1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FA-49EA-9107-A64D7FCB1A1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FA-49EA-9107-A64D7FCB1A1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FA-49EA-9107-A64D7FCB1A1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FA-49EA-9107-A64D7FCB1A1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FA-49EA-9107-A64D7FCB1A1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FA-49EA-9107-A64D7FCB1A1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FA-49EA-9107-A64D7FCB1A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6FA-49EA-9107-A64D7FCB1A1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FA-49EA-9107-A64D7FCB1A1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FA-49EA-9107-A64D7FCB1A1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FA-49EA-9107-A64D7FCB1A1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FA-49EA-9107-A64D7FCB1A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6FA-49EA-9107-A64D7FCB1A1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6FA-49EA-9107-A64D7FCB1A1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FA-49EA-9107-A64D7FCB1A1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FA-49EA-9107-A64D7FCB1A1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FA-49EA-9107-A64D7FCB1A1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FA-49EA-9107-A64D7FCB1A1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FA-49EA-9107-A64D7FCB1A1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FA-49EA-9107-A64D7FCB1A1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FA-49EA-9107-A64D7FCB1A1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FA-49EA-9107-A64D7FCB1A1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FA-49EA-9107-A64D7FCB1A1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FA-49EA-9107-A64D7FCB1A1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FA-49EA-9107-A64D7FCB1A1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FA-49EA-9107-A64D7FCB1A1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FA-49EA-9107-A64D7FCB1A1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FA-49EA-9107-A64D7FCB1A1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FA-49EA-9107-A64D7FCB1A1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FA-49EA-9107-A64D7FCB1A1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6FA-49EA-9107-A64D7FCB1A1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6FA-49EA-9107-A64D7FCB1A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6FA-49EA-9107-A64D7FCB1A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6FA-49EA-9107-A64D7FCB1A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6FA-49EA-9107-A64D7FCB1A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6FA-49EA-9107-A64D7FCB1A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6FA-49EA-9107-A64D7FCB1A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6FA-49EA-9107-A64D7FCB1A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6FA-49EA-9107-A64D7FCB1A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6FA-49EA-9107-A64D7FCB1A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6FA-49EA-9107-A64D7FCB1A1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6FA-49EA-9107-A64D7FCB1A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6FA-49EA-9107-A64D7FCB1A1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6FA-49EA-9107-A64D7FCB1A1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6FA-49EA-9107-A64D7FCB1A1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6FA-49EA-9107-A64D7FCB1A1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6FA-49EA-9107-A64D7FCB1A1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FA-49EA-9107-A64D7FCB1A1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FA-49EA-9107-A64D7FCB1A1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FA-49EA-9107-A64D7FCB1A1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FA-49EA-9107-A64D7FCB1A1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FA-49EA-9107-A64D7FCB1A1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6FA-49EA-9107-A64D7FCB1A1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6FA-49EA-9107-A64D7FCB1A1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6FA-49EA-9107-A64D7FCB1A1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6FA-49EA-9107-A64D7FCB1A1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6FA-49EA-9107-A64D7FCB1A1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6FA-49EA-9107-A64D7FCB1A1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6FA-49EA-9107-A64D7FCB1A1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6FA-49EA-9107-A64D7FCB1A1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6FA-49EA-9107-A64D7FCB1A1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6FA-49EA-9107-A64D7FCB1A1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6FA-49EA-9107-A64D7FCB1A1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6FA-49EA-9107-A64D7FCB1A1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6FA-49EA-9107-A64D7FCB1A1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6FA-49EA-9107-A64D7FCB1A1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6FA-49EA-9107-A64D7FCB1A1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6FA-49EA-9107-A64D7FCB1A1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6FA-49EA-9107-A64D7FCB1A1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6FA-49EA-9107-A64D7FCB1A1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6FA-49EA-9107-A64D7FCB1A1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6FA-49EA-9107-A64D7FCB1A1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6FA-49EA-9107-A64D7FCB1A1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6FA-49EA-9107-A64D7FCB1A1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6FA-49EA-9107-A64D7FCB1A1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6FA-49EA-9107-A64D7FCB1A1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6FA-49EA-9107-A64D7FCB1A1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6FA-49EA-9107-A64D7FCB1A1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6FA-49EA-9107-A64D7FCB1A1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6FA-49EA-9107-A64D7FCB1A1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6FA-49EA-9107-A64D7FCB1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181700</c:v>
                </c:pt>
                <c:pt idx="1">
                  <c:v>119487</c:v>
                </c:pt>
                <c:pt idx="2">
                  <c:v>20295</c:v>
                </c:pt>
                <c:pt idx="3">
                  <c:v>343297</c:v>
                </c:pt>
                <c:pt idx="4">
                  <c:v>55684</c:v>
                </c:pt>
                <c:pt idx="5">
                  <c:v>147214</c:v>
                </c:pt>
                <c:pt idx="6">
                  <c:v>37722</c:v>
                </c:pt>
                <c:pt idx="7">
                  <c:v>33671</c:v>
                </c:pt>
                <c:pt idx="8">
                  <c:v>43847</c:v>
                </c:pt>
                <c:pt idx="9">
                  <c:v>59804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1-4787-8684-1C179C94662C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161848</c:v>
                </c:pt>
                <c:pt idx="1">
                  <c:v>114632</c:v>
                </c:pt>
                <c:pt idx="2">
                  <c:v>11990</c:v>
                </c:pt>
                <c:pt idx="3">
                  <c:v>382439</c:v>
                </c:pt>
                <c:pt idx="4">
                  <c:v>49807</c:v>
                </c:pt>
                <c:pt idx="5">
                  <c:v>155988</c:v>
                </c:pt>
                <c:pt idx="6">
                  <c:v>35821</c:v>
                </c:pt>
                <c:pt idx="7">
                  <c:v>29209</c:v>
                </c:pt>
                <c:pt idx="8">
                  <c:v>61312</c:v>
                </c:pt>
                <c:pt idx="9">
                  <c:v>55988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1-4787-8684-1C179C94662C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147955</c:v>
                </c:pt>
                <c:pt idx="1">
                  <c:v>118257</c:v>
                </c:pt>
                <c:pt idx="2">
                  <c:v>10059</c:v>
                </c:pt>
                <c:pt idx="3">
                  <c:v>398420</c:v>
                </c:pt>
                <c:pt idx="4">
                  <c:v>52122</c:v>
                </c:pt>
                <c:pt idx="5">
                  <c:v>178403</c:v>
                </c:pt>
                <c:pt idx="6">
                  <c:v>35565</c:v>
                </c:pt>
                <c:pt idx="7">
                  <c:v>32990</c:v>
                </c:pt>
                <c:pt idx="8">
                  <c:v>42953</c:v>
                </c:pt>
                <c:pt idx="9">
                  <c:v>51683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1-4787-8684-1C179C946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-8.5839800306460434E-2</c:v>
                </c:pt>
                <c:pt idx="1">
                  <c:v>3.1622932514481228E-2</c:v>
                </c:pt>
                <c:pt idx="2">
                  <c:v>-0.16105087572977483</c:v>
                </c:pt>
                <c:pt idx="3">
                  <c:v>4.1787056236419318E-2</c:v>
                </c:pt>
                <c:pt idx="4">
                  <c:v>4.647941052462512E-2</c:v>
                </c:pt>
                <c:pt idx="5">
                  <c:v>0.14369695104751656</c:v>
                </c:pt>
                <c:pt idx="6">
                  <c:v>-7.146645822282971E-3</c:v>
                </c:pt>
                <c:pt idx="7">
                  <c:v>0.12944640350576875</c:v>
                </c:pt>
                <c:pt idx="8">
                  <c:v>-0.29943567327766174</c:v>
                </c:pt>
                <c:pt idx="9">
                  <c:v>-7.689147674501684E-2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41-4787-8684-1C179C94662C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0.13848187067288029</c:v>
                </c:pt>
                <c:pt idx="1">
                  <c:v>0.11068534743782098</c:v>
                </c:pt>
                <c:pt idx="2">
                  <c:v>9.4149514183265361E-3</c:v>
                </c:pt>
                <c:pt idx="3">
                  <c:v>0.372910323500314</c:v>
                </c:pt>
                <c:pt idx="4">
                  <c:v>4.8784779583061509E-2</c:v>
                </c:pt>
                <c:pt idx="5">
                  <c:v>0.16698037358422399</c:v>
                </c:pt>
                <c:pt idx="6">
                  <c:v>3.3287876249406829E-2</c:v>
                </c:pt>
                <c:pt idx="7">
                  <c:v>3.0877746027497013E-2</c:v>
                </c:pt>
                <c:pt idx="8">
                  <c:v>4.0202844047259143E-2</c:v>
                </c:pt>
                <c:pt idx="9">
                  <c:v>4.8373887479209704E-2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41-4787-8684-1C179C946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C9-4C2B-8438-EBB7F85E8D3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C9-4C2B-8438-EBB7F85E8D3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0C9-4C2B-8438-EBB7F85E8D3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0C9-4C2B-8438-EBB7F85E8D3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0C9-4C2B-8438-EBB7F85E8D3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0C9-4C2B-8438-EBB7F85E8D3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0C9-4C2B-8438-EBB7F85E8D3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0C9-4C2B-8438-EBB7F85E8D3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0C9-4C2B-8438-EBB7F85E8D3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0C9-4C2B-8438-EBB7F85E8D3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9-4C2B-8438-EBB7F85E8D3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C9-4C2B-8438-EBB7F85E8D3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C9-4C2B-8438-EBB7F85E8D3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C9-4C2B-8438-EBB7F85E8D3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C9-4C2B-8438-EBB7F85E8D3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C9-4C2B-8438-EBB7F85E8D3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C9-4C2B-8438-EBB7F85E8D3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C9-4C2B-8438-EBB7F85E8D3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C9-4C2B-8438-EBB7F85E8D3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0C9-4C2B-8438-EBB7F85E8D3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80536</c:v>
                </c:pt>
                <c:pt idx="1">
                  <c:v>66849</c:v>
                </c:pt>
                <c:pt idx="2">
                  <c:v>4151</c:v>
                </c:pt>
                <c:pt idx="3">
                  <c:v>294370</c:v>
                </c:pt>
                <c:pt idx="4">
                  <c:v>31636</c:v>
                </c:pt>
                <c:pt idx="5">
                  <c:v>84941</c:v>
                </c:pt>
                <c:pt idx="6">
                  <c:v>21878</c:v>
                </c:pt>
                <c:pt idx="7">
                  <c:v>13384</c:v>
                </c:pt>
                <c:pt idx="8">
                  <c:v>26454</c:v>
                </c:pt>
                <c:pt idx="9">
                  <c:v>20048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0C9-4C2B-8438-EBB7F85E8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48-4042-AFDF-9878371B8D4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8-4042-AFDF-9878371B8D4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8-4042-AFDF-9878371B8D4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48-4042-AFDF-9878371B8D4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8-4042-AFDF-9878371B8D4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48-4042-AFDF-9878371B8D4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48-4042-AFDF-9878371B8D4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48-4042-AFDF-9878371B8D4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48-4042-AFDF-9878371B8D4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48-4042-AFDF-9878371B8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348-4042-AFDF-9878371B8D4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48-4042-AFDF-9878371B8D4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48-4042-AFDF-9878371B8D4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48-4042-AFDF-9878371B8D4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48-4042-AFDF-9878371B8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348-4042-AFDF-9878371B8D4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348-4042-AFDF-9878371B8D4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48-4042-AFDF-9878371B8D4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48-4042-AFDF-9878371B8D4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48-4042-AFDF-9878371B8D4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48-4042-AFDF-9878371B8D4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48-4042-AFDF-9878371B8D4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48-4042-AFDF-9878371B8D4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48-4042-AFDF-9878371B8D4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48-4042-AFDF-9878371B8D4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48-4042-AFDF-9878371B8D4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48-4042-AFDF-9878371B8D4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48-4042-AFDF-9878371B8D4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48-4042-AFDF-9878371B8D4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48-4042-AFDF-9878371B8D4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48-4042-AFDF-9878371B8D4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48-4042-AFDF-9878371B8D4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48-4042-AFDF-9878371B8D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348-4042-AFDF-9878371B8D4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48-4042-AFDF-9878371B8D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48-4042-AFDF-9878371B8D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48-4042-AFDF-9878371B8D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348-4042-AFDF-9878371B8D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348-4042-AFDF-9878371B8D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48-4042-AFDF-9878371B8D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48-4042-AFDF-9878371B8D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48-4042-AFDF-9878371B8D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48-4042-AFDF-9878371B8D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348-4042-AFDF-9878371B8D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348-4042-AFDF-9878371B8D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348-4042-AFDF-9878371B8D4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348-4042-AFDF-9878371B8D4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48-4042-AFDF-9878371B8D4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348-4042-AFDF-9878371B8D4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348-4042-AFDF-9878371B8D4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48-4042-AFDF-9878371B8D4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48-4042-AFDF-9878371B8D4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48-4042-AFDF-9878371B8D4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48-4042-AFDF-9878371B8D4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48-4042-AFDF-9878371B8D4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48-4042-AFDF-9878371B8D4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48-4042-AFDF-9878371B8D4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48-4042-AFDF-9878371B8D4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48-4042-AFDF-9878371B8D4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48-4042-AFDF-9878371B8D4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48-4042-AFDF-9878371B8D4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48-4042-AFDF-9878371B8D4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48-4042-AFDF-9878371B8D4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48-4042-AFDF-9878371B8D4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48-4042-AFDF-9878371B8D4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48-4042-AFDF-9878371B8D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348-4042-AFDF-9878371B8D4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48-4042-AFDF-9878371B8D4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48-4042-AFDF-9878371B8D4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48-4042-AFDF-9878371B8D4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48-4042-AFDF-9878371B8D4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48-4042-AFDF-9878371B8D4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48-4042-AFDF-9878371B8D4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48-4042-AFDF-9878371B8D4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48-4042-AFDF-9878371B8D4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48-4042-AFDF-9878371B8D4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48-4042-AFDF-9878371B8D4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48-4042-AFDF-9878371B8D4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48-4042-AFDF-9878371B8D4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48-4042-AFDF-9878371B8D4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48-4042-AFDF-9878371B8D4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48-4042-AFDF-9878371B8D4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48-4042-AFDF-9878371B8D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348-4042-AFDF-9878371B8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106339</c:v>
                </c:pt>
                <c:pt idx="1">
                  <c:v>66877</c:v>
                </c:pt>
                <c:pt idx="2">
                  <c:v>5439</c:v>
                </c:pt>
                <c:pt idx="3">
                  <c:v>250432</c:v>
                </c:pt>
                <c:pt idx="4">
                  <c:v>36164</c:v>
                </c:pt>
                <c:pt idx="5">
                  <c:v>80189</c:v>
                </c:pt>
                <c:pt idx="6">
                  <c:v>25698</c:v>
                </c:pt>
                <c:pt idx="7">
                  <c:v>11319</c:v>
                </c:pt>
                <c:pt idx="8">
                  <c:v>14448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5-4893-9550-5CF15CEA2ABA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101169</c:v>
                </c:pt>
                <c:pt idx="1">
                  <c:v>64410</c:v>
                </c:pt>
                <c:pt idx="2">
                  <c:v>4225</c:v>
                </c:pt>
                <c:pt idx="3">
                  <c:v>276037</c:v>
                </c:pt>
                <c:pt idx="4">
                  <c:v>33708</c:v>
                </c:pt>
                <c:pt idx="5">
                  <c:v>80800</c:v>
                </c:pt>
                <c:pt idx="6">
                  <c:v>23944</c:v>
                </c:pt>
                <c:pt idx="7">
                  <c:v>10833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5-4893-9550-5CF15CEA2ABA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80536</c:v>
                </c:pt>
                <c:pt idx="1">
                  <c:v>66849</c:v>
                </c:pt>
                <c:pt idx="2">
                  <c:v>4151</c:v>
                </c:pt>
                <c:pt idx="3">
                  <c:v>294370</c:v>
                </c:pt>
                <c:pt idx="4">
                  <c:v>31636</c:v>
                </c:pt>
                <c:pt idx="5">
                  <c:v>84941</c:v>
                </c:pt>
                <c:pt idx="6">
                  <c:v>21878</c:v>
                </c:pt>
                <c:pt idx="7">
                  <c:v>13384</c:v>
                </c:pt>
                <c:pt idx="8">
                  <c:v>26454</c:v>
                </c:pt>
                <c:pt idx="9">
                  <c:v>20048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25-4893-9550-5CF15CEA2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-0.2039458727475808</c:v>
                </c:pt>
                <c:pt idx="1">
                  <c:v>3.7866790870982658E-2</c:v>
                </c:pt>
                <c:pt idx="2">
                  <c:v>-1.7514792899408271E-2</c:v>
                </c:pt>
                <c:pt idx="3">
                  <c:v>6.6415009582048823E-2</c:v>
                </c:pt>
                <c:pt idx="4">
                  <c:v>-6.146908745698354E-2</c:v>
                </c:pt>
                <c:pt idx="5">
                  <c:v>5.1250000000000018E-2</c:v>
                </c:pt>
                <c:pt idx="6">
                  <c:v>-8.6284664216505158E-2</c:v>
                </c:pt>
                <c:pt idx="7">
                  <c:v>0.23548416874365374</c:v>
                </c:pt>
                <c:pt idx="8">
                  <c:v>0.11385263157894743</c:v>
                </c:pt>
                <c:pt idx="9">
                  <c:v>0.10554759016212634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25-4893-9550-5CF15CEA2ABA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0.12500795502346149</c:v>
                </c:pt>
                <c:pt idx="1">
                  <c:v>0.10376299773223624</c:v>
                </c:pt>
                <c:pt idx="2">
                  <c:v>6.4431809538888036E-3</c:v>
                </c:pt>
                <c:pt idx="3">
                  <c:v>0.45692102563147363</c:v>
                </c:pt>
                <c:pt idx="4">
                  <c:v>4.910538970301763E-2</c:v>
                </c:pt>
                <c:pt idx="5">
                  <c:v>0.13184539470110065</c:v>
                </c:pt>
                <c:pt idx="6">
                  <c:v>3.3959025032324557E-2</c:v>
                </c:pt>
                <c:pt idx="7">
                  <c:v>2.0774640782184474E-2</c:v>
                </c:pt>
                <c:pt idx="8">
                  <c:v>4.1061890858630309E-2</c:v>
                </c:pt>
                <c:pt idx="9">
                  <c:v>3.1118499581682182E-2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25-4893-9550-5CF15CEA2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EF-44E4-A31F-DD50FD715E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EF-44E4-A31F-DD50FD715E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6EF-44E4-A31F-DD50FD715E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EF-44E4-A31F-DD50FD715E2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EF-44E4-A31F-DD50FD715E2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6EF-44E4-A31F-DD50FD715E2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6EF-44E4-A31F-DD50FD715E2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6EF-44E4-A31F-DD50FD715E2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6EF-44E4-A31F-DD50FD715E2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6EF-44E4-A31F-DD50FD715E2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EF-44E4-A31F-DD50FD715E2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EF-44E4-A31F-DD50FD715E2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EF-44E4-A31F-DD50FD715E2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EF-44E4-A31F-DD50FD715E2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EF-44E4-A31F-DD50FD715E2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EF-44E4-A31F-DD50FD715E2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EF-44E4-A31F-DD50FD715E2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EF-44E4-A31F-DD50FD715E2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EF-44E4-A31F-DD50FD715E2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6EF-44E4-A31F-DD50FD715E2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67419</c:v>
                </c:pt>
                <c:pt idx="1">
                  <c:v>51408</c:v>
                </c:pt>
                <c:pt idx="2">
                  <c:v>5908</c:v>
                </c:pt>
                <c:pt idx="3">
                  <c:v>104050</c:v>
                </c:pt>
                <c:pt idx="4">
                  <c:v>20486</c:v>
                </c:pt>
                <c:pt idx="5">
                  <c:v>93462</c:v>
                </c:pt>
                <c:pt idx="6">
                  <c:v>13687</c:v>
                </c:pt>
                <c:pt idx="7">
                  <c:v>19606</c:v>
                </c:pt>
                <c:pt idx="8">
                  <c:v>16499</c:v>
                </c:pt>
                <c:pt idx="9">
                  <c:v>31635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6EF-44E4-A31F-DD50FD71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01-4632-BAD2-BBD8D4DB96D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01-4632-BAD2-BBD8D4DB96D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01-4632-BAD2-BBD8D4DB96D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01-4632-BAD2-BBD8D4DB96D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01-4632-BAD2-BBD8D4DB96D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01-4632-BAD2-BBD8D4DB96D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01-4632-BAD2-BBD8D4DB96D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01-4632-BAD2-BBD8D4DB96D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01-4632-BAD2-BBD8D4DB96D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01-4632-BAD2-BBD8D4DB96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901-4632-BAD2-BBD8D4DB96D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01-4632-BAD2-BBD8D4DB96D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01-4632-BAD2-BBD8D4DB96D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01-4632-BAD2-BBD8D4DB96D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01-4632-BAD2-BBD8D4DB96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901-4632-BAD2-BBD8D4DB96D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901-4632-BAD2-BBD8D4DB96D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01-4632-BAD2-BBD8D4DB96D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01-4632-BAD2-BBD8D4DB96D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01-4632-BAD2-BBD8D4DB96D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01-4632-BAD2-BBD8D4DB96D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01-4632-BAD2-BBD8D4DB96D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01-4632-BAD2-BBD8D4DB96D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01-4632-BAD2-BBD8D4DB96D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01-4632-BAD2-BBD8D4DB96D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01-4632-BAD2-BBD8D4DB96D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01-4632-BAD2-BBD8D4DB96D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01-4632-BAD2-BBD8D4DB96D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01-4632-BAD2-BBD8D4DB96D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01-4632-BAD2-BBD8D4DB96D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01-4632-BAD2-BBD8D4DB96D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01-4632-BAD2-BBD8D4DB96D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01-4632-BAD2-BBD8D4DB96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901-4632-BAD2-BBD8D4DB96D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901-4632-BAD2-BBD8D4DB96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901-4632-BAD2-BBD8D4DB96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901-4632-BAD2-BBD8D4DB96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901-4632-BAD2-BBD8D4DB96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901-4632-BAD2-BBD8D4DB96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901-4632-BAD2-BBD8D4DB96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901-4632-BAD2-BBD8D4DB96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901-4632-BAD2-BBD8D4DB96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901-4632-BAD2-BBD8D4DB96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901-4632-BAD2-BBD8D4DB96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901-4632-BAD2-BBD8D4DB96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901-4632-BAD2-BBD8D4DB96D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901-4632-BAD2-BBD8D4DB96D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901-4632-BAD2-BBD8D4DB96D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901-4632-BAD2-BBD8D4DB96D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901-4632-BAD2-BBD8D4DB96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01-4632-BAD2-BBD8D4DB96D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901-4632-BAD2-BBD8D4DB96D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01-4632-BAD2-BBD8D4DB96D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01-4632-BAD2-BBD8D4DB96D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01-4632-BAD2-BBD8D4DB96D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01-4632-BAD2-BBD8D4DB96D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01-4632-BAD2-BBD8D4DB96D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901-4632-BAD2-BBD8D4DB96D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901-4632-BAD2-BBD8D4DB96D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01-4632-BAD2-BBD8D4DB96D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901-4632-BAD2-BBD8D4DB96D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901-4632-BAD2-BBD8D4DB96D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901-4632-BAD2-BBD8D4DB96D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901-4632-BAD2-BBD8D4DB96D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901-4632-BAD2-BBD8D4DB96D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901-4632-BAD2-BBD8D4DB96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901-4632-BAD2-BBD8D4DB96D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901-4632-BAD2-BBD8D4DB96D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901-4632-BAD2-BBD8D4DB96D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901-4632-BAD2-BBD8D4DB96D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901-4632-BAD2-BBD8D4DB96D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901-4632-BAD2-BBD8D4DB96D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901-4632-BAD2-BBD8D4DB96D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901-4632-BAD2-BBD8D4DB96D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901-4632-BAD2-BBD8D4DB96D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901-4632-BAD2-BBD8D4DB96D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901-4632-BAD2-BBD8D4DB96D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901-4632-BAD2-BBD8D4DB96D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901-4632-BAD2-BBD8D4DB96D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901-4632-BAD2-BBD8D4DB96D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901-4632-BAD2-BBD8D4DB96D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901-4632-BAD2-BBD8D4DB96D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901-4632-BAD2-BBD8D4DB96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901-4632-BAD2-BBD8D4DB9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7A-411F-8985-434B39A29D83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877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7A-411F-8985-434B39A29D83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7A-411F-8985-434B39A29D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577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7A-411F-8985-434B39A29D83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7A-411F-8985-434B39A29D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7A-411F-8985-434B39A29D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2">
                  <c:v>736</c:v>
                </c:pt>
                <c:pt idx="3">
                  <c:v>497</c:v>
                </c:pt>
                <c:pt idx="4">
                  <c:v>504</c:v>
                </c:pt>
                <c:pt idx="5">
                  <c:v>603</c:v>
                </c:pt>
                <c:pt idx="6">
                  <c:v>970</c:v>
                </c:pt>
                <c:pt idx="7">
                  <c:v>965</c:v>
                </c:pt>
                <c:pt idx="8">
                  <c:v>903</c:v>
                </c:pt>
                <c:pt idx="9">
                  <c:v>1052</c:v>
                </c:pt>
                <c:pt idx="10">
                  <c:v>877</c:v>
                </c:pt>
                <c:pt idx="11">
                  <c:v>937</c:v>
                </c:pt>
                <c:pt idx="12">
                  <c:v>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7A-411F-8985-434B39A29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A7A-411F-8985-434B39A29D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A7A-411F-8985-434B39A29D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7A-411F-8985-434B39A29D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7A-411F-8985-434B39A29D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7A-411F-8985-434B39A29D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7A-411F-8985-434B39A29D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7A-411F-8985-434B39A29D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7A-411F-8985-434B39A29D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7A-411F-8985-434B39A29D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7A-411F-8985-434B39A29D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7A-411F-8985-434B39A29D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7A-411F-8985-434B39A29D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7A-411F-8985-434B39A29D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7A-411F-8985-434B39A29D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7A-411F-8985-434B39A29D83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0.37261698440207969</c:v>
                </c:pt>
                <c:pt idx="1">
                  <c:v>0.10566615620214392</c:v>
                </c:pt>
                <c:pt idx="2">
                  <c:v>0.17948717948717952</c:v>
                </c:pt>
                <c:pt idx="3">
                  <c:v>-1.5841584158415856E-2</c:v>
                </c:pt>
                <c:pt idx="4">
                  <c:v>-0.16831683168316836</c:v>
                </c:pt>
                <c:pt idx="5">
                  <c:v>-0.14102564102564108</c:v>
                </c:pt>
                <c:pt idx="6">
                  <c:v>-0.20098846787479407</c:v>
                </c:pt>
                <c:pt idx="7">
                  <c:v>0.21231155778894473</c:v>
                </c:pt>
                <c:pt idx="8">
                  <c:v>0.10121951219512204</c:v>
                </c:pt>
                <c:pt idx="9">
                  <c:v>0.20919540229885047</c:v>
                </c:pt>
                <c:pt idx="10">
                  <c:v>0.21132596685082872</c:v>
                </c:pt>
                <c:pt idx="11">
                  <c:v>0.1289156626506025</c:v>
                </c:pt>
                <c:pt idx="12">
                  <c:v>7.1404551059298216E-2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7A-411F-8985-434B39A29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75361</c:v>
                </c:pt>
                <c:pt idx="1">
                  <c:v>52610</c:v>
                </c:pt>
                <c:pt idx="2">
                  <c:v>14856</c:v>
                </c:pt>
                <c:pt idx="3">
                  <c:v>92865</c:v>
                </c:pt>
                <c:pt idx="4">
                  <c:v>19520</c:v>
                </c:pt>
                <c:pt idx="5">
                  <c:v>67025</c:v>
                </c:pt>
                <c:pt idx="6">
                  <c:v>12024</c:v>
                </c:pt>
                <c:pt idx="7">
                  <c:v>22352</c:v>
                </c:pt>
                <c:pt idx="8">
                  <c:v>29399</c:v>
                </c:pt>
                <c:pt idx="9">
                  <c:v>44307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4-4FCC-8A98-D3BAEC17C8EF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60679</c:v>
                </c:pt>
                <c:pt idx="1">
                  <c:v>50222</c:v>
                </c:pt>
                <c:pt idx="2">
                  <c:v>7765</c:v>
                </c:pt>
                <c:pt idx="3">
                  <c:v>106402</c:v>
                </c:pt>
                <c:pt idx="4">
                  <c:v>16099</c:v>
                </c:pt>
                <c:pt idx="5">
                  <c:v>75188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4-4FCC-8A98-D3BAEC17C8EF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67419</c:v>
                </c:pt>
                <c:pt idx="1">
                  <c:v>51408</c:v>
                </c:pt>
                <c:pt idx="2">
                  <c:v>5908</c:v>
                </c:pt>
                <c:pt idx="3">
                  <c:v>104050</c:v>
                </c:pt>
                <c:pt idx="4">
                  <c:v>20486</c:v>
                </c:pt>
                <c:pt idx="5">
                  <c:v>93462</c:v>
                </c:pt>
                <c:pt idx="6">
                  <c:v>13687</c:v>
                </c:pt>
                <c:pt idx="7">
                  <c:v>19606</c:v>
                </c:pt>
                <c:pt idx="8">
                  <c:v>16499</c:v>
                </c:pt>
                <c:pt idx="9">
                  <c:v>31635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F4-4FCC-8A98-D3BAEC17C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0.11107631964930209</c:v>
                </c:pt>
                <c:pt idx="1">
                  <c:v>2.3615148739596137E-2</c:v>
                </c:pt>
                <c:pt idx="2">
                  <c:v>-0.23915003219575015</c:v>
                </c:pt>
                <c:pt idx="3">
                  <c:v>-2.2104847653239612E-2</c:v>
                </c:pt>
                <c:pt idx="4">
                  <c:v>0.2725013976023356</c:v>
                </c:pt>
                <c:pt idx="5">
                  <c:v>0.24304410278235888</c:v>
                </c:pt>
                <c:pt idx="6">
                  <c:v>0.15239538604024583</c:v>
                </c:pt>
                <c:pt idx="7">
                  <c:v>6.693513278188945E-2</c:v>
                </c:pt>
                <c:pt idx="8">
                  <c:v>-0.56075288855758476</c:v>
                </c:pt>
                <c:pt idx="9">
                  <c:v>-0.16428911079410369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F4-4FCC-8A98-D3BAEC17C8EF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0.15894709543568464</c:v>
                </c:pt>
                <c:pt idx="1">
                  <c:v>0.12119954734062618</c:v>
                </c:pt>
                <c:pt idx="2">
                  <c:v>1.3928706148623161E-2</c:v>
                </c:pt>
                <c:pt idx="3">
                  <c:v>0.2453083741984157</c:v>
                </c:pt>
                <c:pt idx="4">
                  <c:v>4.8297812146359864E-2</c:v>
                </c:pt>
                <c:pt idx="5">
                  <c:v>0.22034609581290079</c:v>
                </c:pt>
                <c:pt idx="6">
                  <c:v>3.2268483591097699E-2</c:v>
                </c:pt>
                <c:pt idx="7">
                  <c:v>4.6223123349679367E-2</c:v>
                </c:pt>
                <c:pt idx="8">
                  <c:v>3.8898057336854017E-2</c:v>
                </c:pt>
                <c:pt idx="9">
                  <c:v>7.4582704639758579E-2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F4-4FCC-8A98-D3BAEC17C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382439</c:v>
                </c:pt>
                <c:pt idx="1">
                  <c:v>343297</c:v>
                </c:pt>
                <c:pt idx="2">
                  <c:v>342343</c:v>
                </c:pt>
                <c:pt idx="3">
                  <c:v>181693</c:v>
                </c:pt>
                <c:pt idx="4">
                  <c:v>103133</c:v>
                </c:pt>
                <c:pt idx="5">
                  <c:v>356283</c:v>
                </c:pt>
                <c:pt idx="6">
                  <c:v>356304</c:v>
                </c:pt>
                <c:pt idx="7">
                  <c:v>329344</c:v>
                </c:pt>
                <c:pt idx="8">
                  <c:v>319165</c:v>
                </c:pt>
                <c:pt idx="9">
                  <c:v>291163</c:v>
                </c:pt>
                <c:pt idx="10">
                  <c:v>297758</c:v>
                </c:pt>
                <c:pt idx="11">
                  <c:v>330248</c:v>
                </c:pt>
                <c:pt idx="12">
                  <c:v>312861</c:v>
                </c:pt>
                <c:pt idx="13">
                  <c:v>335606</c:v>
                </c:pt>
                <c:pt idx="14">
                  <c:v>377427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6-4EB5-A60F-CA2C302C3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0.1140178912137304</c:v>
                </c:pt>
                <c:pt idx="1">
                  <c:v>2.7866788571695444E-3</c:v>
                </c:pt>
                <c:pt idx="2">
                  <c:v>0.8841837605191174</c:v>
                </c:pt>
                <c:pt idx="3">
                  <c:v>0.76173484723609319</c:v>
                </c:pt>
                <c:pt idx="4">
                  <c:v>-0.71053067364987943</c:v>
                </c:pt>
                <c:pt idx="5">
                  <c:v>-5.8938434595146028E-5</c:v>
                </c:pt>
                <c:pt idx="6">
                  <c:v>8.1859696851923847E-2</c:v>
                </c:pt>
                <c:pt idx="7">
                  <c:v>3.1892594739398206E-2</c:v>
                </c:pt>
                <c:pt idx="8">
                  <c:v>9.6172934060989812E-2</c:v>
                </c:pt>
                <c:pt idx="9">
                  <c:v>-2.2148859140644461E-2</c:v>
                </c:pt>
                <c:pt idx="10">
                  <c:v>-9.8380610934812651E-2</c:v>
                </c:pt>
                <c:pt idx="11">
                  <c:v>5.55742006833706E-2</c:v>
                </c:pt>
                <c:pt idx="12">
                  <c:v>-6.7772924202785356E-2</c:v>
                </c:pt>
                <c:pt idx="13">
                  <c:v>-0.11080553325543752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6-4EB5-A60F-CA2C302C3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276037</c:v>
                </c:pt>
                <c:pt idx="1">
                  <c:v>250432</c:v>
                </c:pt>
                <c:pt idx="2">
                  <c:v>244952</c:v>
                </c:pt>
                <c:pt idx="3">
                  <c:v>114704</c:v>
                </c:pt>
                <c:pt idx="4">
                  <c:v>74813</c:v>
                </c:pt>
                <c:pt idx="5">
                  <c:v>284219</c:v>
                </c:pt>
                <c:pt idx="6">
                  <c:v>266656</c:v>
                </c:pt>
                <c:pt idx="7">
                  <c:v>241965</c:v>
                </c:pt>
                <c:pt idx="8">
                  <c:v>233787</c:v>
                </c:pt>
                <c:pt idx="9">
                  <c:v>202398</c:v>
                </c:pt>
                <c:pt idx="10">
                  <c:v>212513</c:v>
                </c:pt>
                <c:pt idx="11">
                  <c:v>237768</c:v>
                </c:pt>
                <c:pt idx="12">
                  <c:v>227454</c:v>
                </c:pt>
                <c:pt idx="13">
                  <c:v>238244</c:v>
                </c:pt>
                <c:pt idx="14">
                  <c:v>263304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2-4ACC-B11C-017235B47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0.10224332353692822</c:v>
                </c:pt>
                <c:pt idx="1">
                  <c:v>2.2371729971586207E-2</c:v>
                </c:pt>
                <c:pt idx="2">
                  <c:v>1.1355140186915889</c:v>
                </c:pt>
                <c:pt idx="3">
                  <c:v>0.53320946894256349</c:v>
                </c:pt>
                <c:pt idx="4">
                  <c:v>-0.73677692202139899</c:v>
                </c:pt>
                <c:pt idx="5">
                  <c:v>6.5863884555382279E-2</c:v>
                </c:pt>
                <c:pt idx="6">
                  <c:v>0.10204368400388475</c:v>
                </c:pt>
                <c:pt idx="7">
                  <c:v>3.4980559226988728E-2</c:v>
                </c:pt>
                <c:pt idx="8">
                  <c:v>0.15508552456051938</c:v>
                </c:pt>
                <c:pt idx="9">
                  <c:v>-4.7597088178135016E-2</c:v>
                </c:pt>
                <c:pt idx="10">
                  <c:v>-0.1062169846236668</c:v>
                </c:pt>
                <c:pt idx="11">
                  <c:v>4.5345432483051562E-2</c:v>
                </c:pt>
                <c:pt idx="12">
                  <c:v>-4.5289702993569603E-2</c:v>
                </c:pt>
                <c:pt idx="13">
                  <c:v>-9.5175158751861E-2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2-4ACC-B11C-017235B47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106402</c:v>
                </c:pt>
                <c:pt idx="1">
                  <c:v>92865</c:v>
                </c:pt>
                <c:pt idx="2">
                  <c:v>97391</c:v>
                </c:pt>
                <c:pt idx="3">
                  <c:v>66989</c:v>
                </c:pt>
                <c:pt idx="4">
                  <c:v>28320</c:v>
                </c:pt>
                <c:pt idx="5">
                  <c:v>72064</c:v>
                </c:pt>
                <c:pt idx="6">
                  <c:v>89648</c:v>
                </c:pt>
                <c:pt idx="7">
                  <c:v>87379</c:v>
                </c:pt>
                <c:pt idx="8">
                  <c:v>85378</c:v>
                </c:pt>
                <c:pt idx="9">
                  <c:v>88765</c:v>
                </c:pt>
                <c:pt idx="10">
                  <c:v>85245</c:v>
                </c:pt>
                <c:pt idx="11">
                  <c:v>92480</c:v>
                </c:pt>
                <c:pt idx="12">
                  <c:v>85407</c:v>
                </c:pt>
                <c:pt idx="13">
                  <c:v>97362</c:v>
                </c:pt>
                <c:pt idx="14">
                  <c:v>114123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00-43C7-A167-436B753F2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0.14577074247563671</c:v>
                </c:pt>
                <c:pt idx="1">
                  <c:v>-4.6472466655029687E-2</c:v>
                </c:pt>
                <c:pt idx="2">
                  <c:v>0.45383570436937415</c:v>
                </c:pt>
                <c:pt idx="3">
                  <c:v>1.3654307909604522</c:v>
                </c:pt>
                <c:pt idx="4">
                  <c:v>-0.6070159857904085</c:v>
                </c:pt>
                <c:pt idx="5">
                  <c:v>-0.19614492236301984</c:v>
                </c:pt>
                <c:pt idx="6">
                  <c:v>2.5967337689833947E-2</c:v>
                </c:pt>
                <c:pt idx="7">
                  <c:v>2.34369509709762E-2</c:v>
                </c:pt>
                <c:pt idx="8">
                  <c:v>-3.8156931222891877E-2</c:v>
                </c:pt>
                <c:pt idx="9">
                  <c:v>4.1292744442489315E-2</c:v>
                </c:pt>
                <c:pt idx="10">
                  <c:v>-7.823313148788924E-2</c:v>
                </c:pt>
                <c:pt idx="11">
                  <c:v>8.281522591825019E-2</c:v>
                </c:pt>
                <c:pt idx="12">
                  <c:v>-0.12278917852961113</c:v>
                </c:pt>
                <c:pt idx="13">
                  <c:v>-0.14686785310585948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00-43C7-A167-436B753F2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70.xml"/><Relationship Id="rId7" Type="http://schemas.openxmlformats.org/officeDocument/2006/relationships/chart" Target="../charts/chart71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image" Target="../media/image6.png"/><Relationship Id="rId5" Type="http://schemas.openxmlformats.org/officeDocument/2006/relationships/chart" Target="../charts/chart75.xml"/><Relationship Id="rId4" Type="http://schemas.openxmlformats.org/officeDocument/2006/relationships/image" Target="../media/image5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5" Type="http://schemas.openxmlformats.org/officeDocument/2006/relationships/chart" Target="../charts/chart79.xml"/><Relationship Id="rId4" Type="http://schemas.openxmlformats.org/officeDocument/2006/relationships/image" Target="../media/image6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5" Type="http://schemas.openxmlformats.org/officeDocument/2006/relationships/chart" Target="../charts/chart81.xml"/><Relationship Id="rId4" Type="http://schemas.openxmlformats.org/officeDocument/2006/relationships/image" Target="../media/image6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6" Type="http://schemas.openxmlformats.org/officeDocument/2006/relationships/chart" Target="../charts/chart87.xml"/><Relationship Id="rId5" Type="http://schemas.openxmlformats.org/officeDocument/2006/relationships/image" Target="../media/image6.png"/><Relationship Id="rId4" Type="http://schemas.openxmlformats.org/officeDocument/2006/relationships/chart" Target="../charts/chart86.xml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6" Type="http://schemas.openxmlformats.org/officeDocument/2006/relationships/chart" Target="../charts/chart90.xml"/><Relationship Id="rId5" Type="http://schemas.openxmlformats.org/officeDocument/2006/relationships/image" Target="../media/image6.png"/><Relationship Id="rId4" Type="http://schemas.openxmlformats.org/officeDocument/2006/relationships/chart" Target="../charts/chart89.xml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1.xml"/><Relationship Id="rId4" Type="http://schemas.openxmlformats.org/officeDocument/2006/relationships/image" Target="../media/image2.pn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2.xml"/><Relationship Id="rId4" Type="http://schemas.openxmlformats.org/officeDocument/2006/relationships/image" Target="../media/image2.pn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image" Target="../media/image3.png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image" Target="../media/image2.png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3" Type="http://schemas.openxmlformats.org/officeDocument/2006/relationships/image" Target="../media/image3.png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2.xml"/><Relationship Id="rId1" Type="http://schemas.openxmlformats.org/officeDocument/2006/relationships/chart" Target="../charts/chart50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10" Type="http://schemas.openxmlformats.org/officeDocument/2006/relationships/chart" Target="../charts/chart56.xml"/><Relationship Id="rId4" Type="http://schemas.openxmlformats.org/officeDocument/2006/relationships/image" Target="../media/image2.png"/><Relationship Id="rId9" Type="http://schemas.openxmlformats.org/officeDocument/2006/relationships/chart" Target="../charts/chart55.xml"/><Relationship Id="rId14" Type="http://schemas.openxmlformats.org/officeDocument/2006/relationships/chart" Target="../charts/chart60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3.png"/><Relationship Id="rId7" Type="http://schemas.openxmlformats.org/officeDocument/2006/relationships/chart" Target="../charts/chart6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64B433-1005-4BFC-AEE4-0D2E62464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3AB32C7-5D71-4F00-949F-E718F5E8B39B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ACFD431-63DD-1E9D-18E7-D1554B703A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1B190F7-0934-2C5A-9FDB-F9794D02CCE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5DF316-72B2-4142-87DE-14F3BB0D0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A9AF2F6E-F35E-4EDD-B6C9-698FC8A9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AEC2465A-6C7F-4071-B5AF-A24E2BDE6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9CDDA70-488D-496D-8E12-E60D6E51B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3EE6BD0-074D-4036-B6A3-39121479C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B63686D-8E24-45F4-8E59-26B92EF11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2746F44-4EDE-43AD-BC49-A4D3C500A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Puerto de la Cruz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Puerto de la Cruz</a:t>
          </a:fld>
          <a:endParaRPr lang="es-ES" sz="1100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5D09EA7-6DFD-405E-8BB6-BFEB31B040A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4750E04-79F3-252C-5587-754950430E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EFCE8E7-CCB5-F296-AFE5-146238C12C4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C4E84B-71A6-44BE-8E23-C0E4F1608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9A492D-4F35-4805-BE83-534676D62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BD2E9E-8525-46BA-87CE-696C6C2FC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F3BDCD-5C6E-489A-A948-4AE9EEEE3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620F71-BE11-4EE1-9C11-B0C178640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D59AE3-5526-426A-833C-C8F3FE1CF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96CE95-31C6-4602-B01B-38BB0C24C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E8376A-7807-4CF2-8FFE-04FF06831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A5B4C27-06FB-4D2F-B42F-DEF8EBC31A9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C8F5525-4ADA-0098-0588-B76BD467B0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819D0B7-1CFC-87E6-DA68-16C1CDFFF47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73FBF9-BF5A-4A15-80E5-6725FDDFF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269E6D-71F0-4316-B856-58338446D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96562B-1DED-4CB9-ACF5-4C2632C7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D75B58D-B484-4164-9A1B-28E360298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51CA330-A328-4C8C-B49D-53964BF06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-2,2%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104.050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26,1%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104.050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26,1%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5BCB421-B6E2-4A5A-AEA7-D2C0FCF27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C12B8F-CCCC-4023-AAC9-4D304C658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A4E0F64-35C3-4369-A7C2-1DB6BE05B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9CBE778-26E4-417C-80C4-ACB8A1459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308.268 viajeros 
cuota: 77,4%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90.152 viajeros
cuota: 22,6%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C170A1C-AD3A-4465-94B9-2D2CDA127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B11170-EFF4-44C7-AB8E-A197F5C9D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6F8A111-C706-42B2-8DCE-1D08CD62A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08FEFF-79BC-449B-B9AE-96CEDD51D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236.094 viajeros 
cuota: 80,2%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58.276 viajeros
cuota: 19,8%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1A5DA33-6F70-4231-A7CE-BE44EF370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925EF6F-2C55-4852-932E-F69BC516F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A3FF138-E4E9-48A0-9524-303AD663C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9B71CCD-BC9F-40F3-8272-96057BBAE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72.174 viajeros 
cuota: 69,4%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31.876 viajeros
cuota: 30,6%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7B5E501-66FE-47C3-9130-79E59F986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803DE1-1007-40DA-B8A7-14EDAD602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E51A10E-4B05-4B20-A31C-1BD278C33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CD5A859-94ED-48B9-BFC7-3A1836A3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A98ACB6-A3F0-4250-BF36-2A071A2DF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F6CA870-9633-4140-B6E4-A95CB9F33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3F3564-C376-4E7F-B3F5-D4A134786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540546E-AE78-4AF2-B2E3-A75D36A7F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C972BBA-5C0B-48D0-B45F-452EDC870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849F5E4-C081-4082-81C0-C00CE11BE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1480CE8-C822-4419-AB0B-7D390174C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94BA635-133F-4BEF-AF47-47F0A8627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469EA38-D425-48D6-9158-8513F314D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557C28F-307E-497E-AF5B-8E1903909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8DE13E9-D129-4058-9677-8F5835AC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40269F-BF4B-4DD5-85C1-86F4EDA1D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BDB107-3323-466B-992F-90552E48E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60CE35-F0F1-4827-A756-61D782735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638E6A6-2EDA-4F07-9FD7-EF9993B74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BFA978-F3E5-41D7-91CA-D0BC91507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E90BF3F-CFDB-402E-86E4-669D2E028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1F8928-E0C9-4EDD-9098-41336D863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B17323-7EBA-472B-A807-57F7F6754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91CE8E9-FFE6-43E7-8C93-79C4F2DB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007608-9E68-49C1-B314-837639746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5ECB15-CF4A-46D8-A942-E5F8CBFAB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D6F8F9-78D5-46CC-81B9-54D7644E7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FB59DF-5398-43FF-AC4F-1B0087393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5F49126-F54B-4B4B-A4E9-7296F6DBF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79A498-339D-4A6A-ACB8-F2FFFD411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1E70F5-73BA-490D-B7B1-5E31D9D6C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1604AAD-A2C4-4105-AACB-2724F1DC6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82E4F81-A2DE-4081-AF8E-4873013E4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731CA97-F86C-4017-A0D1-2BF4AC27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77C45C0-170E-4E00-808E-979AADD17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6A93B8-E487-4A62-AC64-DEC3684F2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AE8D13-3F65-4861-9F29-DF97BE1F1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F6B8446-35A5-4FE2-B280-2EE05A809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2E5DCA-DC35-4760-8BA5-F93A46EDA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69BA845-733B-492D-A717-512CCDD5A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7ED58B-BEF6-4D5A-8D79-52139CCB1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D295F8-5B05-4A49-A3CA-8567D8C7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C67EF-8E78-4FDA-AD4D-37842968C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E48197-4373-42B6-BC1A-2C1ADFCD6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F25E51-1202-44E5-AA7F-94B6A049A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72A398-1091-495F-B285-DDD769EAD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0121078-D1DF-480A-AAD1-5827E64E5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B28254-EF26-4486-9D0E-33A53B11C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0379D5C-DE52-4642-911E-89BC7AE4E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8B4A95-EE34-4A37-9685-762D5B85E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991DC3-4092-4674-B67D-12910549E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DE3AC88-45D2-4051-B959-D199920E6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C8684C8-B419-4625-80D2-CA9734568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49A6784-64FA-4773-B90B-FD84443E1833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2CB26A8-4109-D041-DEE0-9967689831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7756C81-10C9-52BC-E6EC-888C7E5012E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63B028-67D4-4A61-9222-AC03538B6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72FE4D-1C92-4942-BDCA-4DC8B7047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7E17C43-8737-4E38-A432-5398B1AFA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7353D8-ED7F-4149-8924-DD9FE21AA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E46A2B-A21E-4A9D-AC01-B9CA7016F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7284A88-A341-4CE4-8348-F9825B7A7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57000D-3C00-49D1-974F-C46BDFF9E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394599-FAEF-4F0B-9645-A194F62B1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E84806-2E37-4C04-A142-B7EB2F497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F5F2EB3-404E-4ED9-9D9F-E519DB23D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21D8800-8F7C-433B-9EEE-60DC67C03524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06091EB-666A-A0DF-DE09-37AEDA6219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6DA5F38-E76C-CF65-D47B-83E1B4BEF89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D60DE3-E807-41A7-97E4-59DB9CC17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CEAEFF-B8D3-4481-8CDA-74EBE8AB6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CD439D5-1F94-4DE1-B78A-6E165143D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62B364-1736-4FBF-AE13-27996444C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82C39B-3430-4013-8234-7D77C60BA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7AB7EC5-A777-4BF5-A364-05A73C18D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A2AB32-FB5E-4CDF-8301-244011099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56B7CF-5C20-4432-AFBA-C497F211F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18DFF9-2BBD-4F52-A348-1F7414D30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B2A011-1928-4BF6-B1DF-5A57C2DB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C72853-E9C3-44E5-A8D4-261892837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8A39DCB-7C47-4E1C-B512-C6D2CFC47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aloj lugar resid año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05E3ABE-CED9-463F-8880-869C20211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D73641-BFAD-4E7F-9450-FE080A900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B5D18B-0478-4C7C-812E-773D4BF0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0CFAE0-BF40-4F52-B736-B1D6602D4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3C1D7F0-B291-4072-9A63-3467CDE7F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Puerto de la Cruz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4, 5 estrellas de Puerto de la Cruz</a:t>
          </a:fld>
          <a:endParaRPr lang="es-ES" sz="110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E96AB1D-D5C2-4792-BC80-95A9E1136824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D08C63A-99A6-CB78-D548-578AAAD26A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C879897-959B-AD26-A2C6-0A0DDD34A4D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7845AF6-07C5-42F9-A4BA-BFBB9CB8F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40A0A2-2D38-4AAD-AEF0-435C8925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DE5734-E625-449F-919F-37C596470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A755EE0-6577-4D1D-BF3C-047B0B6E2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FB077EF-C0B8-4E4D-9003-1610BFE60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5AAE186-B24C-44B5-9EA9-94912DD1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A1CB965-F4CA-493E-A43B-C1E2BAEA6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F68ACFA-E271-460A-B4D4-BB97BFCAA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EA58555-5A8B-4916-9E94-2035CEACA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978F4E-3464-4B88-AC33-F2F1A4B7B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82B0B3A-4158-4E47-9621-43401AEE5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181265-B562-4A46-9F2D-BD2B043CF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282A447-D057-4E74-956A-73A159537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417CD1E-76CC-4CC4-8145-EDE81870E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EFE480-5DBB-428C-BCDF-42EB49E26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C348A02-BB5C-410F-B899-3D1EB7004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8D95C1-F155-4BD2-B2C9-1131DEF31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E85BEC9-FCA6-4C41-AB18-77CF7C846531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E127CA4-4627-5935-43A2-51A0E278F0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AF31FF1-5F28-B78E-0D82-FA2E4B29B08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E59098F-1320-4568-A201-BF1A4E6E5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A89B59-1E49-415B-8419-75CAB1995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7CAB46-3943-47A8-90F1-A32EE6B77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D24D0A5-6D63-40F6-8746-97E9FD1DE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92F3CF6-3B25-4525-AF82-51B236B0B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AEADC6B-F69D-4E3E-B6AA-62186D143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2FD07FC-DFED-43D1-84E3-38032FE0C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Puerto de la Cruz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Puerto de la Cruz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Puerto de la Cruz</a:t>
          </a:fld>
          <a:endParaRPr lang="es-E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817EA0-47C2-4C8E-A2FB-C39A0319F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E0A9BD-E8EF-49EA-BC94-725C12E2F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96E13C-8734-4539-9975-AD0E21D05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C4E96-742D-49C9-AAF5-0978C139B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11D45D-B971-4C8B-BC24-AF35E95DB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4A4A36-3261-4308-8FC4-970C4BB02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9BB23C6-6730-4839-B25D-D93B200CB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B92FC6-76CE-499C-B15A-44021B285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CDD8F3E-FB3A-4E56-A8DE-876E2431F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F7832A1-A687-44AD-A1A0-6CDEED1F7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3A4FBFF-2B87-4A97-B0E9-2FA7CC4E3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6A8BB45-91FE-42DF-A71F-AFB3B5E7C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152CACF-D72F-48D5-A060-FB9B9FA44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400D5AF-CB07-4FB4-ADFB-31AD8A6F2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AE205A8B-180D-49C7-92E4-3E66FB160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56EDDF6-CE76-441B-AC4E-A30E849A5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6B78B0B-FDC5-4DA7-A1E8-6FC05F92A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05586BC-A8BA-4FED-87E7-92FB72DBB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20D9876-1151-47C8-9906-F869AE701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8A75FCA-1403-4B5C-919F-EBE1CBD9A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1B58A1C-89C7-4805-97F6-47FBB9B22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7BF59DF-9317-4946-A235-AB69EC9CC0BC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E768839-3BFA-B609-A96B-C8735485F6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41F1B45-5959-87D8-AA79-A1E2C38C0E8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772D7EB-F9E4-43A4-9B80-A8F1EDB88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717E4C-FEA7-448E-A597-1E0060AC4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06D2C0A-AD09-4307-9287-05CD881B8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CC904E0-F893-409E-A35C-7A2C9E6D8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CD11EF-1A61-4E59-BC69-E05CCFC49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FDE3D7D-33A7-4896-94D4-50B18CC53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AFB8C1B-CA66-486C-B3F8-111953534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C99F79E-71AC-4649-9BAB-284B49A3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0297602-CC07-4A9F-9880-EF78D26D8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FBF1D1D-803C-43C0-9A44-372377492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2D109DC-4A5A-4B1A-A567-1631AE531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39ED22C-784B-4E83-B596-488B3E4C8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AF0105F-07BC-4EDA-BD3E-FCCF5BC82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304887E-A45D-42EC-8EE6-E4D8B44DE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230E882-90DC-4A4F-AB5E-8D285507F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F2C4F29-6025-48AC-A20F-48F0A390C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967F3E-E8B1-464D-8DC4-79E1826C2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91F7F6-0C8C-46B1-A1F9-9E645E99E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F478326-5406-47AF-BB76-775C2330B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F642F7-6B10-4A08-9580-495F8965C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5B49A90-F1B6-424A-AF94-F43BDDFD4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2EEB907-4B48-4956-91F3-04CE4B84F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79B03-626E-4517-BF52-7CC59D9AC971}">
  <dimension ref="B1:B58"/>
  <sheetViews>
    <sheetView showGridLines="0" tabSelected="1" workbookViewId="0">
      <selection activeCell="I11" sqref="I11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2" x14ac:dyDescent="0.25">
      <c r="B1" s="1" t="s">
        <v>0</v>
      </c>
    </row>
    <row r="2" spans="2:2" ht="36" x14ac:dyDescent="0.55000000000000004">
      <c r="B2" s="2" t="s">
        <v>1</v>
      </c>
    </row>
    <row r="3" spans="2:2" ht="36" x14ac:dyDescent="0.55000000000000004">
      <c r="B3" s="2" t="s">
        <v>51</v>
      </c>
    </row>
    <row r="4" spans="2:2" ht="23.25" x14ac:dyDescent="0.35">
      <c r="B4" s="3" t="s">
        <v>215</v>
      </c>
    </row>
    <row r="5" spans="2:2" x14ac:dyDescent="0.25">
      <c r="B5" s="4"/>
    </row>
    <row r="6" spans="2:2" ht="21.75" thickBot="1" x14ac:dyDescent="0.4">
      <c r="B6" s="5" t="s">
        <v>2</v>
      </c>
    </row>
    <row r="7" spans="2:2" ht="15.75" thickTop="1" x14ac:dyDescent="0.25"/>
    <row r="8" spans="2:2" ht="15.75" x14ac:dyDescent="0.25">
      <c r="B8" s="6" t="s">
        <v>216</v>
      </c>
    </row>
    <row r="9" spans="2:2" ht="15.75" x14ac:dyDescent="0.25">
      <c r="B9" s="6" t="s">
        <v>3</v>
      </c>
    </row>
    <row r="10" spans="2:2" ht="15.75" x14ac:dyDescent="0.25">
      <c r="B10" s="6"/>
    </row>
    <row r="11" spans="2:2" ht="19.5" thickBot="1" x14ac:dyDescent="0.35">
      <c r="B11" s="7" t="s">
        <v>4</v>
      </c>
    </row>
    <row r="12" spans="2:2" ht="18.75" x14ac:dyDescent="0.3">
      <c r="B12" s="8"/>
    </row>
    <row r="13" spans="2:2" ht="15.75" x14ac:dyDescent="0.25">
      <c r="B13" s="6" t="s">
        <v>5</v>
      </c>
    </row>
    <row r="14" spans="2:2" ht="15.75" x14ac:dyDescent="0.25">
      <c r="B14" s="6" t="s">
        <v>6</v>
      </c>
    </row>
    <row r="15" spans="2:2" x14ac:dyDescent="0.25">
      <c r="B15" s="9"/>
    </row>
    <row r="16" spans="2:2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217</v>
      </c>
    </row>
    <row r="20" spans="2:2" ht="15.75" x14ac:dyDescent="0.25">
      <c r="B20" s="6" t="s">
        <v>218</v>
      </c>
    </row>
    <row r="21" spans="2:2" ht="15.75" x14ac:dyDescent="0.25">
      <c r="B21" s="6" t="s">
        <v>219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6" t="s">
        <v>21</v>
      </c>
    </row>
    <row r="35" spans="2:2" ht="15.75" x14ac:dyDescent="0.25">
      <c r="B35" s="6" t="s">
        <v>220</v>
      </c>
    </row>
    <row r="36" spans="2:2" ht="15.75" x14ac:dyDescent="0.25">
      <c r="B36" s="10" t="s">
        <v>22</v>
      </c>
    </row>
    <row r="37" spans="2:2" ht="15.75" x14ac:dyDescent="0.25">
      <c r="B37" s="6" t="s">
        <v>221</v>
      </c>
    </row>
    <row r="38" spans="2:2" ht="15.75" x14ac:dyDescent="0.25">
      <c r="B38" s="6" t="s">
        <v>222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0" spans="2:2" ht="15.75" x14ac:dyDescent="0.25">
      <c r="B40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1" spans="2:2" ht="15.75" x14ac:dyDescent="0.25">
      <c r="B41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2" spans="2:2" ht="15.75" x14ac:dyDescent="0.25">
      <c r="B42" s="10" t="s">
        <v>23</v>
      </c>
    </row>
    <row r="43" spans="2:2" ht="15.75" x14ac:dyDescent="0.25">
      <c r="B43" s="6" t="s">
        <v>223</v>
      </c>
    </row>
    <row r="44" spans="2:2" ht="15.75" x14ac:dyDescent="0.25">
      <c r="B44" s="6" t="s">
        <v>224</v>
      </c>
    </row>
    <row r="45" spans="2:2" ht="15.75" x14ac:dyDescent="0.25">
      <c r="B45" s="10" t="s">
        <v>24</v>
      </c>
    </row>
    <row r="46" spans="2:2" ht="15.75" x14ac:dyDescent="0.25">
      <c r="B46" s="6" t="s">
        <v>225</v>
      </c>
    </row>
    <row r="47" spans="2:2" ht="15.75" x14ac:dyDescent="0.25">
      <c r="B47" s="10" t="s">
        <v>25</v>
      </c>
    </row>
    <row r="48" spans="2:2" ht="31.5" x14ac:dyDescent="0.25">
      <c r="B48" s="11" t="s">
        <v>26</v>
      </c>
    </row>
    <row r="49" spans="2:2" ht="15.75" x14ac:dyDescent="0.25">
      <c r="B49" s="11" t="s">
        <v>27</v>
      </c>
    </row>
    <row r="50" spans="2:2" ht="15.75" x14ac:dyDescent="0.25">
      <c r="B50" s="11" t="s">
        <v>28</v>
      </c>
    </row>
    <row r="51" spans="2:2" ht="15.75" x14ac:dyDescent="0.25">
      <c r="B51" s="10" t="s">
        <v>29</v>
      </c>
    </row>
    <row r="52" spans="2:2" ht="15.75" x14ac:dyDescent="0.25">
      <c r="B52" s="6" t="s">
        <v>226</v>
      </c>
    </row>
    <row r="53" spans="2:2" ht="15.75" x14ac:dyDescent="0.25">
      <c r="B53" s="6" t="s">
        <v>227</v>
      </c>
    </row>
    <row r="54" spans="2:2" ht="15.75" x14ac:dyDescent="0.25">
      <c r="B54" s="6" t="s">
        <v>228</v>
      </c>
    </row>
    <row r="55" spans="2:2" ht="15.75" x14ac:dyDescent="0.25">
      <c r="B55" s="6" t="s">
        <v>229</v>
      </c>
    </row>
    <row r="56" spans="2:2" ht="15.75" x14ac:dyDescent="0.25">
      <c r="B56" s="6" t="s">
        <v>30</v>
      </c>
    </row>
    <row r="57" spans="2:2" ht="15.75" x14ac:dyDescent="0.25">
      <c r="B57" s="6" t="s">
        <v>31</v>
      </c>
    </row>
    <row r="58" spans="2:2" ht="15.75" x14ac:dyDescent="0.25">
      <c r="B58" s="6" t="s">
        <v>32</v>
      </c>
    </row>
  </sheetData>
  <hyperlinks>
    <hyperlink ref="B13" location="'Plazas aloj islas cat y tipolog'!A1" tooltip="Plazas alojativas Canarias e islas" display="Plazas alojativas Canarias e islas" xr:uid="{B6985560-7CAF-4734-8B22-EAF84950F8B9}"/>
    <hyperlink ref="B19" location="'Viajeros entr evol mensu TF'!A1" tooltip="Evolución mensual de viajeros entrentrados en Tenerife según lugar de residencia" display="Evolución mensual de viajeros entrados en Tenerife según lugar de residencia" xr:uid="{747BA512-DCA3-4E8F-86D8-33798A762DC1}"/>
    <hyperlink ref="B14" location="'Establecim aloj islas cat y tip'!A1" tooltip="Establecimientos alojativos Canarias e islas" display="Establecimientos alojativos Canarias e islas" xr:uid="{DF93CCF7-6151-40A7-89F1-AE2A48B3CC6C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09D9FEF7-C6EC-4DF7-A316-8C21941BE4A0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1758769-51A4-4D55-9ED2-363EC4D8D6F0}"/>
    <hyperlink ref="B39" location="'Pernoctaciones lugar reside'!A1" tooltip="Pernoctaciones registradas en establecimientos alojativos de Canarias e islas según tipología y categoría" display="'Pernoctaciones lugar reside'!A1" xr:uid="{11C7C3C3-2BA9-41AC-B089-30000A1CB344}"/>
    <hyperlink ref="B8" location="'Resumen indicadores (aloj)'!A1" tooltip="Resumen indicadores Tenerife" display="'Resumen indicadores (aloj)'!A1" xr:uid="{4B0B647C-7307-4C05-BD1F-69058ACE080B}"/>
    <hyperlink ref="B9" location="'Resumen indicadores municipios '!A1" tooltip="Resumen indicadores municipios Tenerife" display="Resumen indicadores municipios Tenerife" xr:uid="{527DB31F-2C36-4FDB-83D2-80FD7FA848A7}"/>
    <hyperlink ref="B20" location="'Viajeros entr evol mensu TF cat'!A1" tooltip="Evolución mensual de viajeros entrentrados en Tenerife según lugar de residencia" display="'Viajeros entr evol mensu TF cat'!A1" xr:uid="{7A13F59C-D100-4764-843A-4376D70A5042}"/>
    <hyperlink ref="B21" location="'Viajeros entr evol anual TF cat'!A1" tooltip="Evolución mensual de viajeros entrentrados en Tenerife según lugar de residencia" display="'Viajeros entr evol anual TF cat'!A1" xr:uid="{500136A1-AAF7-4A99-90A4-DDD3B1C81B48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BC17B107-0E0C-4773-9ECB-518FA5E463E1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23D66BCB-38AB-4E9F-8D93-B55AB2654894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4C2E499A-B159-4AE4-8807-706DDE1A4F7A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03F2CCD4-AE1C-4CF6-BD51-A9B86AF6C129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C5DA9A43-C1C9-40C1-ABB0-E783524F5E3A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136C5E98-5E0F-4F2A-A0B0-593CC29459A1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BD22CB70-D793-44A1-91CA-4463E47E6807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644D40D5-1CBC-447D-8100-5CD176CE19D8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FBE1ED14-2585-4B8C-86E7-D28BA51A495D}"/>
    <hyperlink ref="B52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7754AFC0-DC00-4046-84FC-6F56490887CF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E00D0221-2A53-43AA-9896-CF5FCBA2F6AB}"/>
    <hyperlink ref="B55" location="'distribución canarias x munici'!A1" tooltip="=CONCATENAR(&quot;Viajeros canarios entrados en los hoteles y apartamentos de &quot;;Actualizaciones!$B$3;&quot; por tipología y categoría de alojamiento&quot;)" display="'distribución canarias x munici'!A1" xr:uid="{0A1E2220-A9D6-446A-AB5F-DE2AEFEE2634}"/>
    <hyperlink ref="B37" location="'Pernoctaciones evol mensu TF'!A1" tooltip="Evolución mensual de pernoctaciones en Tenerife según lugar de residencia" display="'Pernoctaciones evol mensu TF'!A1" xr:uid="{72189461-8266-4071-B015-B12E5AF2AFA0}"/>
    <hyperlink ref="B38" location="'Pernocta evol mensu TF cat'!A1" tooltip="Evolución mensual de pernoctaciones en Tenerife según lugar de residencia" display="'Pernocta evol mensu TF cat'!A1" xr:uid="{756D5CF3-D963-4E7A-AD64-D840816B7564}"/>
    <hyperlink ref="B40" location="'Pernoctaciones lugar residen ac'!A1" tooltip="Pernoctaciones registradas en establecimientos alojativos de Canarias e islas según tipología y categoría" display="'Pernoctaciones lugar residen ac'!A1" xr:uid="{A089D064-8F44-4F7F-899E-5306BA25F02D}"/>
    <hyperlink ref="B41" location="'Pernoctaciones lugar reside año'!A1" tooltip="Pernoctaciones registradas en establecimientos alojativos de Canarias e islas según tipología y categoría" display="'Pernoctaciones lugar reside año'!A1" xr:uid="{CBE39627-2443-4071-BA9C-F5F11F11AAD7}"/>
    <hyperlink ref="B4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B62857EA-B6AE-42C3-BF19-8396D7D3BFA5}"/>
    <hyperlink ref="B43" location="'EM evol menusual lugar resd'!A1" tooltip="Evolución mensual de estancia media en Tenerife según lugar de residencia" display="'EM evol menusual lugar resd'!A1" xr:uid="{9C8FB0FD-059D-49FC-AA49-C0F8C2A7A5AD}"/>
    <hyperlink ref="B44" location="'EM evol mensu TF cat '!A1" tooltip="Evolución mensual de estancia media en Tenerife según lugar de residencia" display="'EM evol mensu TF cat '!A1" xr:uid="{4C361C9F-98FF-4CE5-B57B-B1FE2F82FF1C}"/>
    <hyperlink ref="B46" location="'tasa de ocupación evol mens'!A1" tooltip="Evolución mensual de estancia media en Tenerife según lugar de residencia" display="'tasa de ocupación evol mens'!A1" xr:uid="{F6F4787D-A746-40B3-9167-D56EBBFD73E2}"/>
    <hyperlink ref="B54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FF264912-44B9-4829-AA83-E2F19217E131}"/>
    <hyperlink ref="B53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73E9B107-A412-46BF-8DDC-F44C80EC2E10}"/>
    <hyperlink ref="B56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D266BC77-1021-4823-AD0D-391DA3C5DF7F}"/>
    <hyperlink ref="B57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8D1E811-5405-41F8-BDEE-21940940A844}"/>
    <hyperlink ref="B58" location="'evolución anual viaj ent canari'!A1" tooltip="Viajeros canarios entrados en los hoteles y apartamentos de Tenerife por municipio de alojamiento" display="Viajeros canarios entrados en los hoteles y apartamentos de Tenerife por municipio de alojamiento" xr:uid="{03D0B43D-5265-41C5-A7BC-F6C4258960EA}"/>
    <hyperlink ref="B49" location="'ADR municipios'!A1" display="Tarifa media diaria (ADR) Tenerife y municipios" xr:uid="{E7246595-AD4E-40B5-A87D-40B234D46F75}"/>
    <hyperlink ref="B50" location="'RevPAR  municipios'!A1" display="Ingresos medios por habitación (RevPar) Tenerife y municipios" xr:uid="{19B25727-66E6-4263-BBD0-D0A545F7BE14}"/>
    <hyperlink ref="B34" location="'viaj aloj lugar resid año'!A1" tooltip="Viajeros alojados en los establecimientos alojativos de Tenerife según lugar de residencia y municipio de alojamiento" display="Viajeros alojados en los establecimientos alojativos de Tenerife según lugar de residencia y municipio de alojamiento - año" xr:uid="{E8208D18-1E07-4EEC-B11B-F9DA046F0AD0}"/>
    <hyperlink ref="B35" location="'Viajeros aloj evol anual TF'!A1" tooltip="Evolución mensual de viajeros entrentrados en Tenerife según lugar de residencia" display="'Viajeros aloj evol anual TF'!A1" xr:uid="{62F917EC-3C7E-4B70-A9EC-C56A8242722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7109B-56A6-490C-A561-05A1E5BB1FB2}">
  <sheetPr>
    <tabColor theme="7" tint="0.79998168889431442"/>
  </sheetPr>
  <dimension ref="A4:O114"/>
  <sheetViews>
    <sheetView showGridLines="0" topLeftCell="E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61311</v>
      </c>
      <c r="D9" s="121">
        <v>6.9048490871998824E-2</v>
      </c>
      <c r="E9" s="120">
        <v>4603</v>
      </c>
      <c r="F9" s="121">
        <f t="shared" ref="F9:L21" si="3">IFERROR(E9/C9-1,"-")</f>
        <v>-0.9249237494087521</v>
      </c>
      <c r="G9" s="120">
        <v>36105</v>
      </c>
      <c r="H9" s="121">
        <f t="shared" si="3"/>
        <v>6.8437975233543344</v>
      </c>
      <c r="I9" s="120">
        <v>60088</v>
      </c>
      <c r="J9" s="121">
        <f t="shared" si="3"/>
        <v>0.6642570281124498</v>
      </c>
      <c r="K9" s="120">
        <v>66083</v>
      </c>
      <c r="L9" s="121">
        <f t="shared" si="3"/>
        <v>9.9770336839302365E-2</v>
      </c>
      <c r="M9" s="120">
        <v>65410</v>
      </c>
      <c r="N9" s="121">
        <f t="shared" ref="N9" si="4">IFERROR(M9/K9-1,"-")</f>
        <v>-1.0184162341298042E-2</v>
      </c>
    </row>
    <row r="10" spans="1:15" x14ac:dyDescent="0.25">
      <c r="A10" s="1" t="s">
        <v>75</v>
      </c>
      <c r="B10" s="119" t="s">
        <v>76</v>
      </c>
      <c r="C10" s="120">
        <v>57643</v>
      </c>
      <c r="D10" s="121">
        <v>8.7952739557971338E-2</v>
      </c>
      <c r="E10" s="120">
        <v>6183</v>
      </c>
      <c r="F10" s="121">
        <f t="shared" si="3"/>
        <v>-0.89273632531270053</v>
      </c>
      <c r="G10" s="120">
        <v>50459</v>
      </c>
      <c r="H10" s="121">
        <f t="shared" si="3"/>
        <v>7.1609251172569941</v>
      </c>
      <c r="I10" s="120">
        <v>57829</v>
      </c>
      <c r="J10" s="121">
        <f t="shared" si="3"/>
        <v>0.14605917675736735</v>
      </c>
      <c r="K10" s="120">
        <v>66869</v>
      </c>
      <c r="L10" s="121">
        <f t="shared" si="3"/>
        <v>0.1563229521520344</v>
      </c>
      <c r="M10" s="120">
        <v>68685</v>
      </c>
      <c r="N10" s="121">
        <f>IFERROR(M10/K10-1,"-")</f>
        <v>2.7157576754549995E-2</v>
      </c>
    </row>
    <row r="11" spans="1:15" x14ac:dyDescent="0.25">
      <c r="A11" s="1" t="s">
        <v>77</v>
      </c>
      <c r="B11" s="119" t="s">
        <v>78</v>
      </c>
      <c r="C11" s="120">
        <v>23288</v>
      </c>
      <c r="D11" s="121">
        <v>-0.65823304960375695</v>
      </c>
      <c r="E11" s="120">
        <v>8151</v>
      </c>
      <c r="F11" s="121">
        <f t="shared" si="3"/>
        <v>-0.64999141188594978</v>
      </c>
      <c r="G11" s="120">
        <v>57186</v>
      </c>
      <c r="H11" s="121">
        <f t="shared" si="3"/>
        <v>6.0158262789841741</v>
      </c>
      <c r="I11" s="120">
        <v>66430</v>
      </c>
      <c r="J11" s="121">
        <f t="shared" si="3"/>
        <v>0.1616479557933761</v>
      </c>
      <c r="K11" s="120">
        <v>76278</v>
      </c>
      <c r="L11" s="121">
        <f t="shared" si="3"/>
        <v>0.14824627427367143</v>
      </c>
      <c r="M11" s="120">
        <v>79107</v>
      </c>
      <c r="N11" s="121">
        <f>IFERROR(M11/K11-1,"-")</f>
        <v>3.7088020136867739E-2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8112</v>
      </c>
      <c r="F12" s="121" t="str">
        <f t="shared" si="3"/>
        <v>-</v>
      </c>
      <c r="G12" s="120">
        <v>60780</v>
      </c>
      <c r="H12" s="121">
        <f t="shared" si="3"/>
        <v>6.4926035502958577</v>
      </c>
      <c r="I12" s="120">
        <v>65148</v>
      </c>
      <c r="J12" s="121">
        <f t="shared" si="3"/>
        <v>7.1865745310957463E-2</v>
      </c>
      <c r="K12" s="120">
        <v>66545</v>
      </c>
      <c r="L12" s="121">
        <f t="shared" si="3"/>
        <v>2.1443482532080838E-2</v>
      </c>
      <c r="M12" s="120">
        <v>76454</v>
      </c>
      <c r="N12" s="121">
        <f>IFERROR(M12/K12-1,"-")</f>
        <v>0.14890675482756022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18010</v>
      </c>
      <c r="F13" s="121" t="str">
        <f t="shared" si="3"/>
        <v>-</v>
      </c>
      <c r="G13" s="120">
        <v>53595</v>
      </c>
      <c r="H13" s="121">
        <f t="shared" si="3"/>
        <v>1.975846751804553</v>
      </c>
      <c r="I13" s="120">
        <v>58098</v>
      </c>
      <c r="J13" s="121">
        <f t="shared" si="3"/>
        <v>8.4019031626084484E-2</v>
      </c>
      <c r="K13" s="120">
        <v>77065</v>
      </c>
      <c r="L13" s="121">
        <f t="shared" si="3"/>
        <v>0.32646562704396032</v>
      </c>
      <c r="M13" s="120">
        <v>77025</v>
      </c>
      <c r="N13" s="121">
        <f>IFERROR(M13/K13-1,"-")</f>
        <v>-5.1904236683320004E-4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25023</v>
      </c>
      <c r="F14" s="121" t="str">
        <f t="shared" si="3"/>
        <v>-</v>
      </c>
      <c r="G14" s="120">
        <v>63207</v>
      </c>
      <c r="H14" s="121">
        <f t="shared" si="3"/>
        <v>1.5259561203692602</v>
      </c>
      <c r="I14" s="120">
        <v>71344</v>
      </c>
      <c r="J14" s="121">
        <f t="shared" si="3"/>
        <v>0.12873574129447696</v>
      </c>
      <c r="K14" s="120">
        <v>83393</v>
      </c>
      <c r="L14" s="121">
        <f t="shared" si="3"/>
        <v>0.16888596097779773</v>
      </c>
      <c r="M14" s="120">
        <v>77257</v>
      </c>
      <c r="N14" s="121">
        <f t="shared" ref="N14:N20" si="5">IFERROR(M14/K14-1,"-")</f>
        <v>-7.3579317208878448E-2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41575</v>
      </c>
      <c r="F15" s="121" t="str">
        <f t="shared" si="3"/>
        <v>-</v>
      </c>
      <c r="G15" s="120">
        <v>73949</v>
      </c>
      <c r="H15" s="121">
        <f t="shared" si="3"/>
        <v>0.77868911605532176</v>
      </c>
      <c r="I15" s="120">
        <v>76772</v>
      </c>
      <c r="J15" s="121">
        <f t="shared" si="3"/>
        <v>3.8174958417287685E-2</v>
      </c>
      <c r="K15" s="120">
        <v>90048</v>
      </c>
      <c r="L15" s="121">
        <f t="shared" si="3"/>
        <v>0.17292762986505505</v>
      </c>
      <c r="M15" s="120">
        <v>93840</v>
      </c>
      <c r="N15" s="121">
        <f t="shared" si="5"/>
        <v>4.2110874200426363E-2</v>
      </c>
    </row>
    <row r="16" spans="1:15" x14ac:dyDescent="0.25">
      <c r="A16" s="1" t="s">
        <v>87</v>
      </c>
      <c r="B16" s="119" t="s">
        <v>88</v>
      </c>
      <c r="C16" s="120">
        <v>21705</v>
      </c>
      <c r="D16" s="121">
        <v>-0.71468570076504456</v>
      </c>
      <c r="E16" s="120">
        <v>50036</v>
      </c>
      <c r="F16" s="121">
        <f t="shared" si="3"/>
        <v>1.3052752821930431</v>
      </c>
      <c r="G16" s="120">
        <v>65748</v>
      </c>
      <c r="H16" s="121">
        <f t="shared" si="3"/>
        <v>0.31401390998481093</v>
      </c>
      <c r="I16" s="120">
        <v>73184</v>
      </c>
      <c r="J16" s="121">
        <f t="shared" si="3"/>
        <v>0.11309849729269339</v>
      </c>
      <c r="K16" s="120">
        <v>89034</v>
      </c>
      <c r="L16" s="121">
        <f t="shared" si="3"/>
        <v>0.21657739396589415</v>
      </c>
      <c r="M16" s="120">
        <v>94925</v>
      </c>
      <c r="N16" s="121">
        <f t="shared" si="5"/>
        <v>6.6165734438529133E-2</v>
      </c>
    </row>
    <row r="17" spans="1:15" x14ac:dyDescent="0.25">
      <c r="A17" s="1" t="s">
        <v>89</v>
      </c>
      <c r="B17" s="119" t="s">
        <v>90</v>
      </c>
      <c r="C17" s="120">
        <v>17561</v>
      </c>
      <c r="D17" s="121">
        <v>-0.74576173034325999</v>
      </c>
      <c r="E17" s="120">
        <v>48518</v>
      </c>
      <c r="F17" s="121">
        <f t="shared" si="3"/>
        <v>1.7628267182962247</v>
      </c>
      <c r="G17" s="120">
        <v>62173</v>
      </c>
      <c r="H17" s="121">
        <f t="shared" si="3"/>
        <v>0.28144193907415804</v>
      </c>
      <c r="I17" s="120">
        <v>71851</v>
      </c>
      <c r="J17" s="121">
        <f t="shared" si="3"/>
        <v>0.15566242581184753</v>
      </c>
      <c r="K17" s="120">
        <v>77584</v>
      </c>
      <c r="L17" s="121">
        <f t="shared" si="3"/>
        <v>7.9790121223086707E-2</v>
      </c>
      <c r="M17" s="120">
        <v>79102</v>
      </c>
      <c r="N17" s="121">
        <f t="shared" si="5"/>
        <v>1.9565889874200826E-2</v>
      </c>
    </row>
    <row r="18" spans="1:15" x14ac:dyDescent="0.25">
      <c r="A18" s="1" t="s">
        <v>91</v>
      </c>
      <c r="B18" s="119" t="s">
        <v>92</v>
      </c>
      <c r="C18" s="120">
        <v>14861</v>
      </c>
      <c r="D18" s="121">
        <v>-0.77816423101610666</v>
      </c>
      <c r="E18" s="120">
        <v>52374</v>
      </c>
      <c r="F18" s="121">
        <f t="shared" si="3"/>
        <v>2.5242581252943945</v>
      </c>
      <c r="G18" s="120">
        <v>64171</v>
      </c>
      <c r="H18" s="121">
        <f t="shared" si="3"/>
        <v>0.22524535074655372</v>
      </c>
      <c r="I18" s="120">
        <v>70925</v>
      </c>
      <c r="J18" s="121"/>
      <c r="K18" s="120">
        <v>81853</v>
      </c>
      <c r="L18" s="121">
        <f t="shared" si="3"/>
        <v>0.15407825167430378</v>
      </c>
      <c r="M18" s="120">
        <v>83480</v>
      </c>
      <c r="N18" s="121">
        <f t="shared" si="5"/>
        <v>1.9877096746606648E-2</v>
      </c>
    </row>
    <row r="19" spans="1:15" x14ac:dyDescent="0.25">
      <c r="A19" s="1" t="s">
        <v>93</v>
      </c>
      <c r="B19" s="119" t="s">
        <v>94</v>
      </c>
      <c r="C19" s="120">
        <v>6170</v>
      </c>
      <c r="D19" s="121">
        <v>-0.90751566387864613</v>
      </c>
      <c r="E19" s="120">
        <v>47468</v>
      </c>
      <c r="F19" s="121">
        <f t="shared" si="3"/>
        <v>6.6933549432739063</v>
      </c>
      <c r="G19" s="120">
        <v>61752</v>
      </c>
      <c r="H19" s="121">
        <f t="shared" si="3"/>
        <v>0.30091851352490107</v>
      </c>
      <c r="I19" s="120">
        <v>66055</v>
      </c>
      <c r="J19" s="121">
        <f t="shared" si="3"/>
        <v>6.9681953620935433E-2</v>
      </c>
      <c r="K19" s="120">
        <v>73285</v>
      </c>
      <c r="L19" s="121">
        <f t="shared" si="3"/>
        <v>0.10945424267655746</v>
      </c>
      <c r="M19" s="120">
        <v>72077</v>
      </c>
      <c r="N19" s="121">
        <f t="shared" si="5"/>
        <v>-1.6483591458006375E-2</v>
      </c>
    </row>
    <row r="20" spans="1:15" x14ac:dyDescent="0.25">
      <c r="A20" s="1" t="s">
        <v>95</v>
      </c>
      <c r="B20" s="119" t="s">
        <v>96</v>
      </c>
      <c r="C20" s="120">
        <v>8912</v>
      </c>
      <c r="D20" s="121">
        <v>-0.85629283237926312</v>
      </c>
      <c r="E20" s="120">
        <v>44151</v>
      </c>
      <c r="F20" s="121">
        <f t="shared" si="3"/>
        <v>3.9541068222621183</v>
      </c>
      <c r="G20" s="120">
        <v>61100</v>
      </c>
      <c r="H20" s="121">
        <f t="shared" si="3"/>
        <v>0.38388711467463921</v>
      </c>
      <c r="I20" s="120">
        <v>62539</v>
      </c>
      <c r="J20" s="121">
        <f t="shared" si="3"/>
        <v>2.3551554828150634E-2</v>
      </c>
      <c r="K20" s="120">
        <v>67921</v>
      </c>
      <c r="L20" s="121">
        <f t="shared" si="3"/>
        <v>8.6058299621036394E-2</v>
      </c>
      <c r="M20" s="120">
        <v>70034</v>
      </c>
      <c r="N20" s="121">
        <f t="shared" si="5"/>
        <v>3.1109671530159977E-2</v>
      </c>
    </row>
    <row r="21" spans="1:15" ht="15.75" x14ac:dyDescent="0.25">
      <c r="A21" s="1" t="s">
        <v>0</v>
      </c>
      <c r="B21" s="122" t="s">
        <v>33</v>
      </c>
      <c r="C21" s="123">
        <v>225835</v>
      </c>
      <c r="D21" s="124">
        <v>-0.71475431370394371</v>
      </c>
      <c r="E21" s="123">
        <v>354204</v>
      </c>
      <c r="F21" s="124">
        <f t="shared" si="3"/>
        <v>0.56841942125888378</v>
      </c>
      <c r="G21" s="123">
        <v>710225</v>
      </c>
      <c r="H21" s="124">
        <f t="shared" si="3"/>
        <v>1.0051298121986201</v>
      </c>
      <c r="I21" s="123">
        <v>800263</v>
      </c>
      <c r="J21" s="124">
        <f t="shared" si="3"/>
        <v>0.12677390967651103</v>
      </c>
      <c r="K21" s="123">
        <v>915958</v>
      </c>
      <c r="L21" s="124">
        <f t="shared" si="3"/>
        <v>0.14457122221069829</v>
      </c>
      <c r="M21" s="123">
        <v>937396</v>
      </c>
      <c r="N21" s="124">
        <v>2.3405003286176784E-2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256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49163</v>
      </c>
      <c r="D31" s="121">
        <v>8.6067112907857846E-2</v>
      </c>
      <c r="E31" s="120">
        <v>3370</v>
      </c>
      <c r="F31" s="121">
        <f t="shared" ref="F31:L43" si="9">IFERROR(E31/C31-1,"-")</f>
        <v>-0.93145251510282123</v>
      </c>
      <c r="G31" s="120">
        <v>28358</v>
      </c>
      <c r="H31" s="121">
        <f t="shared" si="9"/>
        <v>7.4148367952522261</v>
      </c>
      <c r="I31" s="120">
        <v>49540</v>
      </c>
      <c r="J31" s="121">
        <f t="shared" si="9"/>
        <v>0.74694971436631641</v>
      </c>
      <c r="K31" s="120">
        <v>55891</v>
      </c>
      <c r="L31" s="121">
        <f t="shared" si="9"/>
        <v>0.12819943480016138</v>
      </c>
      <c r="M31" s="120">
        <v>54883</v>
      </c>
      <c r="N31" s="121">
        <f t="shared" ref="N31:N42" si="10">IFERROR(M31/K31-1,"-")</f>
        <v>-1.8035104041795647E-2</v>
      </c>
    </row>
    <row r="32" spans="1:15" x14ac:dyDescent="0.25">
      <c r="B32" s="119" t="s">
        <v>76</v>
      </c>
      <c r="C32" s="120">
        <v>47980</v>
      </c>
      <c r="D32" s="121">
        <v>0.12223417691911864</v>
      </c>
      <c r="E32" s="120">
        <v>4401</v>
      </c>
      <c r="F32" s="121">
        <f t="shared" si="9"/>
        <v>-0.90827428095039597</v>
      </c>
      <c r="G32" s="120">
        <v>41758</v>
      </c>
      <c r="H32" s="121">
        <f t="shared" si="9"/>
        <v>8.4882981140649854</v>
      </c>
      <c r="I32" s="120">
        <v>48085</v>
      </c>
      <c r="J32" s="121">
        <f t="shared" si="9"/>
        <v>0.15151587719718385</v>
      </c>
      <c r="K32" s="120">
        <v>56657</v>
      </c>
      <c r="L32" s="121">
        <f t="shared" si="9"/>
        <v>0.17826765103462616</v>
      </c>
      <c r="M32" s="120">
        <v>57448</v>
      </c>
      <c r="N32" s="121">
        <f t="shared" si="10"/>
        <v>1.3961205146760358E-2</v>
      </c>
    </row>
    <row r="33" spans="2:15" x14ac:dyDescent="0.25">
      <c r="B33" s="119" t="s">
        <v>78</v>
      </c>
      <c r="C33" s="120">
        <v>19076</v>
      </c>
      <c r="D33" s="121">
        <v>-0.64390517080455478</v>
      </c>
      <c r="E33" s="120">
        <v>5962</v>
      </c>
      <c r="F33" s="121">
        <f t="shared" si="9"/>
        <v>-0.68746068358146362</v>
      </c>
      <c r="G33" s="120">
        <v>46880</v>
      </c>
      <c r="H33" s="121">
        <f t="shared" si="9"/>
        <v>6.8631331767863131</v>
      </c>
      <c r="I33" s="120">
        <v>53645</v>
      </c>
      <c r="J33" s="121">
        <f t="shared" si="9"/>
        <v>0.14430460750853236</v>
      </c>
      <c r="K33" s="120">
        <v>62724</v>
      </c>
      <c r="L33" s="121">
        <f t="shared" si="9"/>
        <v>0.16924224065616555</v>
      </c>
      <c r="M33" s="120">
        <v>63058</v>
      </c>
      <c r="N33" s="121">
        <f t="shared" si="10"/>
        <v>5.3249155028378681E-3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5604</v>
      </c>
      <c r="F34" s="121" t="str">
        <f t="shared" si="9"/>
        <v>-</v>
      </c>
      <c r="G34" s="120">
        <v>49231</v>
      </c>
      <c r="H34" s="121">
        <f t="shared" si="9"/>
        <v>7.7849750178443973</v>
      </c>
      <c r="I34" s="120">
        <v>51684</v>
      </c>
      <c r="J34" s="121">
        <f t="shared" si="9"/>
        <v>4.9826328939083009E-2</v>
      </c>
      <c r="K34" s="120">
        <v>51569</v>
      </c>
      <c r="L34" s="121">
        <f t="shared" si="9"/>
        <v>-2.2250599798777637E-3</v>
      </c>
      <c r="M34" s="120">
        <v>58240</v>
      </c>
      <c r="N34" s="121">
        <f t="shared" si="10"/>
        <v>0.12936066241346555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13367</v>
      </c>
      <c r="F35" s="121" t="str">
        <f t="shared" si="9"/>
        <v>-</v>
      </c>
      <c r="G35" s="120">
        <v>43875</v>
      </c>
      <c r="H35" s="121">
        <f t="shared" si="9"/>
        <v>2.2823370988254656</v>
      </c>
      <c r="I35" s="120">
        <v>46378</v>
      </c>
      <c r="J35" s="121">
        <f t="shared" si="9"/>
        <v>5.70484330484331E-2</v>
      </c>
      <c r="K35" s="120">
        <v>61791</v>
      </c>
      <c r="L35" s="121">
        <f t="shared" si="9"/>
        <v>0.33233429643365398</v>
      </c>
      <c r="M35" s="120">
        <v>59345</v>
      </c>
      <c r="N35" s="121">
        <f t="shared" si="10"/>
        <v>-3.9585052839410273E-2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18500</v>
      </c>
      <c r="F36" s="121" t="str">
        <f t="shared" si="9"/>
        <v>-</v>
      </c>
      <c r="G36" s="120">
        <v>51223</v>
      </c>
      <c r="H36" s="121">
        <f t="shared" si="9"/>
        <v>1.7688108108108107</v>
      </c>
      <c r="I36" s="120">
        <v>57186</v>
      </c>
      <c r="J36" s="121">
        <f t="shared" si="9"/>
        <v>0.11641254905023124</v>
      </c>
      <c r="K36" s="120">
        <v>66284</v>
      </c>
      <c r="L36" s="121">
        <f t="shared" si="9"/>
        <v>0.15909488336306099</v>
      </c>
      <c r="M36" s="120">
        <v>58629</v>
      </c>
      <c r="N36" s="121">
        <f t="shared" si="10"/>
        <v>-0.11548790054915214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34096</v>
      </c>
      <c r="F37" s="121" t="str">
        <f t="shared" si="9"/>
        <v>-</v>
      </c>
      <c r="G37" s="120">
        <v>58059</v>
      </c>
      <c r="H37" s="121">
        <f t="shared" si="9"/>
        <v>0.70280971374941337</v>
      </c>
      <c r="I37" s="120">
        <v>63711</v>
      </c>
      <c r="J37" s="121">
        <f t="shared" si="9"/>
        <v>9.734924817857693E-2</v>
      </c>
      <c r="K37" s="120">
        <v>71595</v>
      </c>
      <c r="L37" s="121">
        <f t="shared" si="9"/>
        <v>0.12374629184913122</v>
      </c>
      <c r="M37" s="120">
        <v>73870</v>
      </c>
      <c r="N37" s="121">
        <f t="shared" si="10"/>
        <v>3.1775962008520064E-2</v>
      </c>
    </row>
    <row r="38" spans="2:15" x14ac:dyDescent="0.25">
      <c r="B38" s="119" t="s">
        <v>88</v>
      </c>
      <c r="C38" s="120">
        <v>17316</v>
      </c>
      <c r="D38" s="121">
        <v>-0.71684599535598648</v>
      </c>
      <c r="E38" s="120">
        <v>41535</v>
      </c>
      <c r="F38" s="121">
        <f t="shared" si="9"/>
        <v>1.3986486486486487</v>
      </c>
      <c r="G38" s="120">
        <v>52300</v>
      </c>
      <c r="H38" s="121">
        <f t="shared" si="9"/>
        <v>0.25917900565787888</v>
      </c>
      <c r="I38" s="120">
        <v>61320</v>
      </c>
      <c r="J38" s="121">
        <f t="shared" si="9"/>
        <v>0.17246653919694066</v>
      </c>
      <c r="K38" s="120">
        <v>71470</v>
      </c>
      <c r="L38" s="121">
        <f t="shared" si="9"/>
        <v>0.16552511415525117</v>
      </c>
      <c r="M38" s="120">
        <v>76089</v>
      </c>
      <c r="N38" s="121">
        <f t="shared" si="10"/>
        <v>6.4628515461032654E-2</v>
      </c>
    </row>
    <row r="39" spans="2:15" x14ac:dyDescent="0.25">
      <c r="B39" s="119" t="s">
        <v>90</v>
      </c>
      <c r="C39" s="120">
        <v>13941</v>
      </c>
      <c r="D39" s="121">
        <v>-0.75379697654704714</v>
      </c>
      <c r="E39" s="120">
        <v>40728</v>
      </c>
      <c r="F39" s="121">
        <f t="shared" si="9"/>
        <v>1.9214547019582526</v>
      </c>
      <c r="G39" s="120">
        <v>51986</v>
      </c>
      <c r="H39" s="121">
        <f t="shared" si="9"/>
        <v>0.27641917108623071</v>
      </c>
      <c r="I39" s="120">
        <v>58014</v>
      </c>
      <c r="J39" s="121">
        <f t="shared" si="9"/>
        <v>0.11595429538721969</v>
      </c>
      <c r="K39" s="120">
        <v>60705</v>
      </c>
      <c r="L39" s="121">
        <f t="shared" si="9"/>
        <v>4.6385355259075389E-2</v>
      </c>
      <c r="M39" s="120">
        <v>62523</v>
      </c>
      <c r="N39" s="121">
        <f t="shared" si="10"/>
        <v>2.9948109710896897E-2</v>
      </c>
    </row>
    <row r="40" spans="2:15" x14ac:dyDescent="0.25">
      <c r="B40" s="119" t="s">
        <v>92</v>
      </c>
      <c r="C40" s="120">
        <v>10972</v>
      </c>
      <c r="D40" s="121">
        <v>-0.80026214228500692</v>
      </c>
      <c r="E40" s="120">
        <v>43181</v>
      </c>
      <c r="F40" s="121">
        <f t="shared" si="9"/>
        <v>2.9355632519139627</v>
      </c>
      <c r="G40" s="120">
        <v>50768</v>
      </c>
      <c r="H40" s="121">
        <f t="shared" si="9"/>
        <v>0.17570227646418557</v>
      </c>
      <c r="I40" s="120">
        <v>58960</v>
      </c>
      <c r="J40" s="121">
        <f t="shared" si="9"/>
        <v>0.16136148755121327</v>
      </c>
      <c r="K40" s="120">
        <v>66534</v>
      </c>
      <c r="L40" s="121">
        <f t="shared" si="9"/>
        <v>0.12845997286295785</v>
      </c>
      <c r="M40" s="120">
        <v>66177</v>
      </c>
      <c r="N40" s="121">
        <f t="shared" si="10"/>
        <v>-5.3656776986202859E-3</v>
      </c>
    </row>
    <row r="41" spans="2:15" x14ac:dyDescent="0.25">
      <c r="B41" s="119" t="s">
        <v>94</v>
      </c>
      <c r="C41" s="120">
        <v>4036</v>
      </c>
      <c r="D41" s="121">
        <v>-0.92567492910021731</v>
      </c>
      <c r="E41" s="120">
        <v>39333</v>
      </c>
      <c r="F41" s="121">
        <f t="shared" si="9"/>
        <v>8.7455401387512381</v>
      </c>
      <c r="G41" s="120">
        <v>50254</v>
      </c>
      <c r="H41" s="121">
        <f t="shared" si="9"/>
        <v>0.27765489538046939</v>
      </c>
      <c r="I41" s="120">
        <v>55542</v>
      </c>
      <c r="J41" s="121">
        <f t="shared" si="9"/>
        <v>0.10522545469017386</v>
      </c>
      <c r="K41" s="120">
        <v>60936</v>
      </c>
      <c r="L41" s="121">
        <f t="shared" si="9"/>
        <v>9.7115696229880033E-2</v>
      </c>
      <c r="M41" s="120">
        <v>59677</v>
      </c>
      <c r="N41" s="121">
        <f t="shared" si="10"/>
        <v>-2.0661021399501101E-2</v>
      </c>
    </row>
    <row r="42" spans="2:15" x14ac:dyDescent="0.25">
      <c r="B42" s="119" t="s">
        <v>96</v>
      </c>
      <c r="C42" s="120">
        <v>5448</v>
      </c>
      <c r="D42" s="121">
        <v>-0.8901391409558379</v>
      </c>
      <c r="E42" s="120">
        <v>35179</v>
      </c>
      <c r="F42" s="121">
        <f t="shared" si="9"/>
        <v>5.45723201174743</v>
      </c>
      <c r="G42" s="120">
        <v>50108</v>
      </c>
      <c r="H42" s="121">
        <f t="shared" si="9"/>
        <v>0.42437249495437612</v>
      </c>
      <c r="I42" s="120">
        <v>50998</v>
      </c>
      <c r="J42" s="121">
        <f t="shared" si="9"/>
        <v>1.776163486868354E-2</v>
      </c>
      <c r="K42" s="120">
        <v>56389</v>
      </c>
      <c r="L42" s="121">
        <f t="shared" si="9"/>
        <v>0.10571002784422912</v>
      </c>
      <c r="M42" s="120">
        <v>57188</v>
      </c>
      <c r="N42" s="121">
        <f t="shared" si="10"/>
        <v>1.4169430208019307E-2</v>
      </c>
    </row>
    <row r="43" spans="2:15" ht="15.75" x14ac:dyDescent="0.25">
      <c r="B43" s="122" t="s">
        <v>33</v>
      </c>
      <c r="C43" s="123">
        <v>177177</v>
      </c>
      <c r="D43" s="124">
        <v>-0.71990438836535409</v>
      </c>
      <c r="E43" s="123">
        <v>285256</v>
      </c>
      <c r="F43" s="124">
        <f t="shared" si="9"/>
        <v>0.61000581339564386</v>
      </c>
      <c r="G43" s="123">
        <v>574800</v>
      </c>
      <c r="H43" s="124">
        <f t="shared" si="9"/>
        <v>1.0150321115068568</v>
      </c>
      <c r="I43" s="123">
        <v>655063</v>
      </c>
      <c r="J43" s="124">
        <f t="shared" si="9"/>
        <v>0.13963639526791938</v>
      </c>
      <c r="K43" s="123">
        <v>742545</v>
      </c>
      <c r="L43" s="124">
        <f t="shared" si="9"/>
        <v>0.13354746032061038</v>
      </c>
      <c r="M43" s="123">
        <v>747127</v>
      </c>
      <c r="N43" s="124">
        <v>6.1706697910564046E-3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257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39435</v>
      </c>
      <c r="D53" s="121">
        <v>0.13110945387792561</v>
      </c>
      <c r="E53" s="120">
        <v>1750</v>
      </c>
      <c r="F53" s="121">
        <f t="shared" ref="F53:L65" si="14">IFERROR(E53/C53-1,"-")</f>
        <v>-0.95562317738049951</v>
      </c>
      <c r="G53" s="120">
        <v>21891</v>
      </c>
      <c r="H53" s="121">
        <f t="shared" si="14"/>
        <v>11.509142857142857</v>
      </c>
      <c r="I53" s="120">
        <v>42127</v>
      </c>
      <c r="J53" s="121">
        <f t="shared" si="14"/>
        <v>0.92439815449271401</v>
      </c>
      <c r="K53" s="120">
        <v>47668</v>
      </c>
      <c r="L53" s="121">
        <f t="shared" si="14"/>
        <v>0.13153084720013286</v>
      </c>
      <c r="M53" s="120">
        <v>46073</v>
      </c>
      <c r="N53" s="121">
        <f t="shared" ref="N53:N64" si="15">IFERROR(M53/K53-1,"-")</f>
        <v>-3.3460602500629322E-2</v>
      </c>
    </row>
    <row r="54" spans="1:15" x14ac:dyDescent="0.25">
      <c r="A54" s="1">
        <v>2</v>
      </c>
      <c r="B54" s="119" t="s">
        <v>76</v>
      </c>
      <c r="C54" s="120">
        <v>38553</v>
      </c>
      <c r="D54" s="121">
        <v>0.16053582179409998</v>
      </c>
      <c r="E54" s="120">
        <v>2499</v>
      </c>
      <c r="F54" s="121">
        <f t="shared" si="14"/>
        <v>-0.93518014162321994</v>
      </c>
      <c r="G54" s="120">
        <v>31654</v>
      </c>
      <c r="H54" s="121">
        <f t="shared" si="14"/>
        <v>11.666666666666666</v>
      </c>
      <c r="I54" s="120">
        <v>40353</v>
      </c>
      <c r="J54" s="121">
        <f t="shared" si="14"/>
        <v>0.27481518923358816</v>
      </c>
      <c r="K54" s="120">
        <v>48431</v>
      </c>
      <c r="L54" s="121">
        <f t="shared" si="14"/>
        <v>0.2001833816568781</v>
      </c>
      <c r="M54" s="120">
        <v>48494</v>
      </c>
      <c r="N54" s="121">
        <f t="shared" si="15"/>
        <v>1.3008197229047447E-3</v>
      </c>
    </row>
    <row r="55" spans="1:15" x14ac:dyDescent="0.25">
      <c r="A55" s="1">
        <v>3</v>
      </c>
      <c r="B55" s="119" t="s">
        <v>78</v>
      </c>
      <c r="C55" s="120">
        <v>15406</v>
      </c>
      <c r="D55" s="121">
        <v>-0.62886051553842448</v>
      </c>
      <c r="E55" s="120">
        <v>2959</v>
      </c>
      <c r="F55" s="121">
        <f t="shared" si="14"/>
        <v>-0.80793197455536803</v>
      </c>
      <c r="G55" s="120">
        <v>36530</v>
      </c>
      <c r="H55" s="121">
        <f t="shared" si="14"/>
        <v>11.345386955052383</v>
      </c>
      <c r="I55" s="120">
        <v>44700</v>
      </c>
      <c r="J55" s="121">
        <f t="shared" si="14"/>
        <v>0.22365179304681093</v>
      </c>
      <c r="K55" s="120">
        <v>53005</v>
      </c>
      <c r="L55" s="121">
        <f t="shared" si="14"/>
        <v>0.18579418344519016</v>
      </c>
      <c r="M55" s="120">
        <v>52616</v>
      </c>
      <c r="N55" s="121">
        <f t="shared" si="15"/>
        <v>-7.3389302895953135E-3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4609</v>
      </c>
      <c r="F56" s="121" t="str">
        <f t="shared" si="14"/>
        <v>-</v>
      </c>
      <c r="G56" s="120">
        <v>40420</v>
      </c>
      <c r="H56" s="121">
        <f t="shared" si="14"/>
        <v>7.7697982208722074</v>
      </c>
      <c r="I56" s="120">
        <v>43079</v>
      </c>
      <c r="J56" s="121">
        <f t="shared" si="14"/>
        <v>6.5784265215240056E-2</v>
      </c>
      <c r="K56" s="120">
        <v>42442</v>
      </c>
      <c r="L56" s="121">
        <f t="shared" si="14"/>
        <v>-1.4786787065623641E-2</v>
      </c>
      <c r="M56" s="120">
        <v>48720</v>
      </c>
      <c r="N56" s="121">
        <f t="shared" si="15"/>
        <v>0.14791951368927014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6922</v>
      </c>
      <c r="F57" s="121" t="str">
        <f t="shared" si="14"/>
        <v>-</v>
      </c>
      <c r="G57" s="120">
        <v>36270</v>
      </c>
      <c r="H57" s="121">
        <f t="shared" si="14"/>
        <v>4.2398150823461425</v>
      </c>
      <c r="I57" s="120">
        <v>38430</v>
      </c>
      <c r="J57" s="121">
        <f t="shared" si="14"/>
        <v>5.9553349875930417E-2</v>
      </c>
      <c r="K57" s="120">
        <v>51394</v>
      </c>
      <c r="L57" s="121">
        <f t="shared" si="14"/>
        <v>0.33734061930783232</v>
      </c>
      <c r="M57" s="120">
        <v>48554</v>
      </c>
      <c r="N57" s="121">
        <f t="shared" si="15"/>
        <v>-5.5259368797914155E-2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12260</v>
      </c>
      <c r="F58" s="121" t="str">
        <f t="shared" si="14"/>
        <v>-</v>
      </c>
      <c r="G58" s="120">
        <v>43291</v>
      </c>
      <c r="H58" s="121">
        <f t="shared" si="14"/>
        <v>2.5310766721044047</v>
      </c>
      <c r="I58" s="120">
        <v>47732</v>
      </c>
      <c r="J58" s="121">
        <f t="shared" si="14"/>
        <v>0.10258483287519349</v>
      </c>
      <c r="K58" s="120">
        <v>55532</v>
      </c>
      <c r="L58" s="121">
        <f t="shared" si="14"/>
        <v>0.16341238582083295</v>
      </c>
      <c r="M58" s="120">
        <v>47404</v>
      </c>
      <c r="N58" s="121">
        <f t="shared" si="15"/>
        <v>-0.14636605920910462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27521</v>
      </c>
      <c r="F59" s="121" t="str">
        <f t="shared" si="14"/>
        <v>-</v>
      </c>
      <c r="G59" s="120">
        <v>49808</v>
      </c>
      <c r="H59" s="121">
        <f t="shared" si="14"/>
        <v>0.80981795719632288</v>
      </c>
      <c r="I59" s="120">
        <v>52374</v>
      </c>
      <c r="J59" s="121">
        <f t="shared" si="14"/>
        <v>5.1517828461291382E-2</v>
      </c>
      <c r="K59" s="120">
        <v>60327</v>
      </c>
      <c r="L59" s="121">
        <f t="shared" si="14"/>
        <v>0.15185015465689089</v>
      </c>
      <c r="M59" s="120">
        <v>60437</v>
      </c>
      <c r="N59" s="121">
        <f t="shared" si="15"/>
        <v>1.8233958260811534E-3</v>
      </c>
    </row>
    <row r="60" spans="1:15" x14ac:dyDescent="0.25">
      <c r="A60" s="1">
        <v>8</v>
      </c>
      <c r="B60" s="119" t="s">
        <v>88</v>
      </c>
      <c r="C60" s="120">
        <v>15102</v>
      </c>
      <c r="D60" s="121">
        <v>-0.6892720464178429</v>
      </c>
      <c r="E60" s="120">
        <v>33953</v>
      </c>
      <c r="F60" s="121">
        <f t="shared" si="14"/>
        <v>1.2482452655277445</v>
      </c>
      <c r="G60" s="120">
        <v>43951</v>
      </c>
      <c r="H60" s="121">
        <f t="shared" si="14"/>
        <v>0.29446587930374335</v>
      </c>
      <c r="I60" s="120">
        <v>52333</v>
      </c>
      <c r="J60" s="121">
        <f t="shared" si="14"/>
        <v>0.19071238424609227</v>
      </c>
      <c r="K60" s="120">
        <v>61133</v>
      </c>
      <c r="L60" s="121">
        <f t="shared" si="14"/>
        <v>0.16815393728622485</v>
      </c>
      <c r="M60" s="120">
        <v>63418</v>
      </c>
      <c r="N60" s="121">
        <f t="shared" si="15"/>
        <v>3.7377521142427206E-2</v>
      </c>
    </row>
    <row r="61" spans="1:15" x14ac:dyDescent="0.25">
      <c r="A61" s="1">
        <v>9</v>
      </c>
      <c r="B61" s="119" t="s">
        <v>90</v>
      </c>
      <c r="C61" s="120">
        <v>11726</v>
      </c>
      <c r="D61" s="121">
        <v>-0.73912076176915553</v>
      </c>
      <c r="E61" s="120">
        <v>31875</v>
      </c>
      <c r="F61" s="121">
        <f t="shared" si="14"/>
        <v>1.7183182670987551</v>
      </c>
      <c r="G61" s="120">
        <v>44396</v>
      </c>
      <c r="H61" s="121">
        <f t="shared" si="14"/>
        <v>0.3928156862745098</v>
      </c>
      <c r="I61" s="120">
        <v>49248</v>
      </c>
      <c r="J61" s="121">
        <f t="shared" si="14"/>
        <v>0.10928912514640965</v>
      </c>
      <c r="K61" s="120">
        <v>51449</v>
      </c>
      <c r="L61" s="121">
        <f t="shared" si="14"/>
        <v>4.469217024041594E-2</v>
      </c>
      <c r="M61" s="120">
        <v>51820</v>
      </c>
      <c r="N61" s="121">
        <f t="shared" si="15"/>
        <v>7.2110245097085635E-3</v>
      </c>
    </row>
    <row r="62" spans="1:15" x14ac:dyDescent="0.25">
      <c r="A62" s="1">
        <v>10</v>
      </c>
      <c r="B62" s="119" t="s">
        <v>92</v>
      </c>
      <c r="C62" s="120">
        <v>8592</v>
      </c>
      <c r="D62" s="121">
        <v>-0.80728080209945496</v>
      </c>
      <c r="E62" s="120">
        <v>33204</v>
      </c>
      <c r="F62" s="121">
        <f t="shared" si="14"/>
        <v>2.8645251396648046</v>
      </c>
      <c r="G62" s="120">
        <v>43447</v>
      </c>
      <c r="H62" s="121">
        <f t="shared" si="14"/>
        <v>0.30848692928562826</v>
      </c>
      <c r="I62" s="120">
        <v>50542</v>
      </c>
      <c r="J62" s="121">
        <f t="shared" si="14"/>
        <v>0.16330241443597937</v>
      </c>
      <c r="K62" s="120">
        <v>55323</v>
      </c>
      <c r="L62" s="121">
        <f t="shared" si="14"/>
        <v>9.4594594594594517E-2</v>
      </c>
      <c r="M62" s="120">
        <v>54859</v>
      </c>
      <c r="N62" s="121">
        <f t="shared" si="15"/>
        <v>-8.3871084359127268E-3</v>
      </c>
    </row>
    <row r="63" spans="1:15" x14ac:dyDescent="0.25">
      <c r="A63" s="1">
        <v>11</v>
      </c>
      <c r="B63" s="119" t="s">
        <v>94</v>
      </c>
      <c r="C63" s="120">
        <v>2617</v>
      </c>
      <c r="D63" s="121">
        <v>-0.93814554822850926</v>
      </c>
      <c r="E63" s="120">
        <v>29537</v>
      </c>
      <c r="F63" s="121">
        <f t="shared" si="14"/>
        <v>10.286587695834925</v>
      </c>
      <c r="G63" s="120">
        <v>41928</v>
      </c>
      <c r="H63" s="121">
        <f t="shared" si="14"/>
        <v>0.41950773605985714</v>
      </c>
      <c r="I63" s="120">
        <v>46726</v>
      </c>
      <c r="J63" s="121">
        <f t="shared" si="14"/>
        <v>0.11443426826941416</v>
      </c>
      <c r="K63" s="120">
        <v>49692</v>
      </c>
      <c r="L63" s="121">
        <f t="shared" si="14"/>
        <v>6.3476437101399608E-2</v>
      </c>
      <c r="M63" s="120">
        <v>49479</v>
      </c>
      <c r="N63" s="121">
        <f t="shared" si="15"/>
        <v>-4.2864042501811195E-3</v>
      </c>
    </row>
    <row r="64" spans="1:15" x14ac:dyDescent="0.25">
      <c r="A64" s="1">
        <v>12</v>
      </c>
      <c r="B64" s="119" t="s">
        <v>96</v>
      </c>
      <c r="C64" s="120">
        <v>3713</v>
      </c>
      <c r="D64" s="121">
        <v>-0.90663582187130676</v>
      </c>
      <c r="E64" s="120">
        <v>27340</v>
      </c>
      <c r="F64" s="121">
        <f t="shared" si="14"/>
        <v>6.3633180716401831</v>
      </c>
      <c r="G64" s="120">
        <v>42758</v>
      </c>
      <c r="H64" s="121">
        <f t="shared" si="14"/>
        <v>0.56393562545720566</v>
      </c>
      <c r="I64" s="120">
        <v>42526</v>
      </c>
      <c r="J64" s="121">
        <f t="shared" si="14"/>
        <v>-5.4258852144627445E-3</v>
      </c>
      <c r="K64" s="120">
        <v>47307</v>
      </c>
      <c r="L64" s="121">
        <f t="shared" si="14"/>
        <v>0.1124253397921271</v>
      </c>
      <c r="M64" s="120">
        <v>47553</v>
      </c>
      <c r="N64" s="121">
        <f t="shared" si="15"/>
        <v>5.2000760986745664E-3</v>
      </c>
    </row>
    <row r="65" spans="1:15" ht="15.75" x14ac:dyDescent="0.25">
      <c r="B65" s="122" t="s">
        <v>33</v>
      </c>
      <c r="C65" s="123">
        <v>143122</v>
      </c>
      <c r="D65" s="124">
        <v>-0.71444532897585233</v>
      </c>
      <c r="E65" s="123">
        <v>214429</v>
      </c>
      <c r="F65" s="124">
        <f t="shared" si="14"/>
        <v>0.4982252903117621</v>
      </c>
      <c r="G65" s="123">
        <v>476344</v>
      </c>
      <c r="H65" s="124">
        <f t="shared" si="14"/>
        <v>1.2214532549235413</v>
      </c>
      <c r="I65" s="123">
        <v>550170</v>
      </c>
      <c r="J65" s="124">
        <f t="shared" si="14"/>
        <v>0.15498463295433562</v>
      </c>
      <c r="K65" s="123">
        <v>623703</v>
      </c>
      <c r="L65" s="124">
        <f t="shared" si="14"/>
        <v>0.13365505207481321</v>
      </c>
      <c r="M65" s="123">
        <v>619427</v>
      </c>
      <c r="N65" s="124">
        <v>-6.8558272126316711E-3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258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9728</v>
      </c>
      <c r="D75" s="121">
        <v>-6.4885129289627974E-2</v>
      </c>
      <c r="E75" s="120">
        <v>1620</v>
      </c>
      <c r="F75" s="121">
        <f t="shared" ref="F75:L87" si="19">IFERROR(E75/C75-1,"-")</f>
        <v>-0.83347039473684215</v>
      </c>
      <c r="G75" s="120">
        <v>6467</v>
      </c>
      <c r="H75" s="121">
        <f t="shared" si="19"/>
        <v>2.9919753086419751</v>
      </c>
      <c r="I75" s="120">
        <v>7413</v>
      </c>
      <c r="J75" s="121">
        <f t="shared" si="19"/>
        <v>0.14628111952992118</v>
      </c>
      <c r="K75" s="120">
        <v>8223</v>
      </c>
      <c r="L75" s="121">
        <f t="shared" si="19"/>
        <v>0.10926750303520838</v>
      </c>
      <c r="M75" s="120">
        <v>8810</v>
      </c>
      <c r="N75" s="121">
        <f t="shared" ref="N75:N86" si="20">IFERROR(M75/K75-1,"-")</f>
        <v>7.1385139243585138E-2</v>
      </c>
    </row>
    <row r="76" spans="1:15" x14ac:dyDescent="0.25">
      <c r="A76" s="1">
        <v>2</v>
      </c>
      <c r="B76" s="119" t="s">
        <v>76</v>
      </c>
      <c r="C76" s="120">
        <v>9427</v>
      </c>
      <c r="D76" s="121">
        <v>-1.1222991399202797E-2</v>
      </c>
      <c r="E76" s="120">
        <v>1902</v>
      </c>
      <c r="F76" s="121">
        <f t="shared" si="19"/>
        <v>-0.79823910045613666</v>
      </c>
      <c r="G76" s="120">
        <v>10104</v>
      </c>
      <c r="H76" s="121">
        <f t="shared" si="19"/>
        <v>4.3123028391167191</v>
      </c>
      <c r="I76" s="120">
        <v>7732</v>
      </c>
      <c r="J76" s="121">
        <f t="shared" si="19"/>
        <v>-0.23475851148060178</v>
      </c>
      <c r="K76" s="120">
        <v>8226</v>
      </c>
      <c r="L76" s="121">
        <f t="shared" si="19"/>
        <v>6.3890325918261714E-2</v>
      </c>
      <c r="M76" s="120">
        <v>8954</v>
      </c>
      <c r="N76" s="121">
        <f t="shared" si="20"/>
        <v>8.8499878434233015E-2</v>
      </c>
    </row>
    <row r="77" spans="1:15" x14ac:dyDescent="0.25">
      <c r="A77" s="1">
        <v>3</v>
      </c>
      <c r="B77" s="119" t="s">
        <v>78</v>
      </c>
      <c r="C77" s="120">
        <v>3670</v>
      </c>
      <c r="D77" s="121">
        <v>-0.69568822553897181</v>
      </c>
      <c r="E77" s="120">
        <v>3003</v>
      </c>
      <c r="F77" s="121">
        <f t="shared" si="19"/>
        <v>-0.18174386920980923</v>
      </c>
      <c r="G77" s="120">
        <v>10350</v>
      </c>
      <c r="H77" s="121">
        <f t="shared" si="19"/>
        <v>2.4465534465534464</v>
      </c>
      <c r="I77" s="120">
        <v>8945</v>
      </c>
      <c r="J77" s="121">
        <f t="shared" si="19"/>
        <v>-0.13574879227053138</v>
      </c>
      <c r="K77" s="120">
        <v>9719</v>
      </c>
      <c r="L77" s="121">
        <f t="shared" si="19"/>
        <v>8.6528787031861398E-2</v>
      </c>
      <c r="M77" s="120">
        <v>10442</v>
      </c>
      <c r="N77" s="121">
        <f t="shared" si="20"/>
        <v>7.4390369379565779E-2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995</v>
      </c>
      <c r="F78" s="121" t="str">
        <f t="shared" si="19"/>
        <v>-</v>
      </c>
      <c r="G78" s="120">
        <v>8811</v>
      </c>
      <c r="H78" s="121">
        <f t="shared" si="19"/>
        <v>7.8552763819095475</v>
      </c>
      <c r="I78" s="120">
        <v>8605</v>
      </c>
      <c r="J78" s="121">
        <f t="shared" si="19"/>
        <v>-2.3379866076495337E-2</v>
      </c>
      <c r="K78" s="120">
        <v>9127</v>
      </c>
      <c r="L78" s="121">
        <f t="shared" si="19"/>
        <v>6.0662405578152168E-2</v>
      </c>
      <c r="M78" s="120">
        <v>9520</v>
      </c>
      <c r="N78" s="121">
        <f t="shared" si="20"/>
        <v>4.3059055549468539E-2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6445</v>
      </c>
      <c r="F79" s="121" t="str">
        <f t="shared" si="19"/>
        <v>-</v>
      </c>
      <c r="G79" s="120">
        <v>7605</v>
      </c>
      <c r="H79" s="121">
        <f t="shared" si="19"/>
        <v>0.1799844840961986</v>
      </c>
      <c r="I79" s="120">
        <v>7948</v>
      </c>
      <c r="J79" s="121">
        <f t="shared" si="19"/>
        <v>4.5101906640368172E-2</v>
      </c>
      <c r="K79" s="120">
        <v>10397</v>
      </c>
      <c r="L79" s="121">
        <f t="shared" si="19"/>
        <v>0.30812783090085549</v>
      </c>
      <c r="M79" s="120">
        <v>10791</v>
      </c>
      <c r="N79" s="121">
        <f t="shared" si="20"/>
        <v>3.7895546792343859E-2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6240</v>
      </c>
      <c r="F80" s="121" t="str">
        <f t="shared" si="19"/>
        <v>-</v>
      </c>
      <c r="G80" s="120">
        <v>7932</v>
      </c>
      <c r="H80" s="121">
        <f t="shared" si="19"/>
        <v>0.27115384615384608</v>
      </c>
      <c r="I80" s="120">
        <v>9454</v>
      </c>
      <c r="J80" s="121">
        <f t="shared" si="19"/>
        <v>0.1918809884014121</v>
      </c>
      <c r="K80" s="120">
        <v>10752</v>
      </c>
      <c r="L80" s="121">
        <f t="shared" si="19"/>
        <v>0.13729638248360487</v>
      </c>
      <c r="M80" s="120">
        <v>11225</v>
      </c>
      <c r="N80" s="121">
        <f t="shared" si="20"/>
        <v>4.3991815476190466E-2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6575</v>
      </c>
      <c r="F81" s="121" t="str">
        <f t="shared" si="19"/>
        <v>-</v>
      </c>
      <c r="G81" s="120">
        <v>8251</v>
      </c>
      <c r="H81" s="121">
        <f t="shared" si="19"/>
        <v>0.25490494296577948</v>
      </c>
      <c r="I81" s="120">
        <v>11337</v>
      </c>
      <c r="J81" s="121">
        <f t="shared" si="19"/>
        <v>0.37401527087625741</v>
      </c>
      <c r="K81" s="120">
        <v>11268</v>
      </c>
      <c r="L81" s="121">
        <f t="shared" si="19"/>
        <v>-6.0862662079915752E-3</v>
      </c>
      <c r="M81" s="120">
        <v>13433</v>
      </c>
      <c r="N81" s="121">
        <f t="shared" si="20"/>
        <v>0.19213702520411791</v>
      </c>
    </row>
    <row r="82" spans="1:15" x14ac:dyDescent="0.25">
      <c r="A82" s="1">
        <v>8</v>
      </c>
      <c r="B82" s="119" t="s">
        <v>88</v>
      </c>
      <c r="C82" s="120">
        <v>2214</v>
      </c>
      <c r="D82" s="121">
        <v>-0.82361376673040154</v>
      </c>
      <c r="E82" s="120">
        <v>7582</v>
      </c>
      <c r="F82" s="121">
        <f t="shared" si="19"/>
        <v>2.4245709123757906</v>
      </c>
      <c r="G82" s="120">
        <v>8349</v>
      </c>
      <c r="H82" s="121">
        <f t="shared" si="19"/>
        <v>0.10116064362964927</v>
      </c>
      <c r="I82" s="120">
        <v>8987</v>
      </c>
      <c r="J82" s="121">
        <f t="shared" si="19"/>
        <v>7.641633728590258E-2</v>
      </c>
      <c r="K82" s="120">
        <v>10337</v>
      </c>
      <c r="L82" s="121">
        <f t="shared" si="19"/>
        <v>0.15021698008234119</v>
      </c>
      <c r="M82" s="120">
        <v>12671</v>
      </c>
      <c r="N82" s="121">
        <f t="shared" si="20"/>
        <v>0.22579084840862929</v>
      </c>
    </row>
    <row r="83" spans="1:15" x14ac:dyDescent="0.25">
      <c r="A83" s="1">
        <v>9</v>
      </c>
      <c r="B83" s="119" t="s">
        <v>90</v>
      </c>
      <c r="C83" s="120">
        <v>2215</v>
      </c>
      <c r="D83" s="121">
        <v>-0.81029462144570052</v>
      </c>
      <c r="E83" s="120">
        <v>8853</v>
      </c>
      <c r="F83" s="121">
        <f t="shared" si="19"/>
        <v>2.9968397291196389</v>
      </c>
      <c r="G83" s="120">
        <v>7590</v>
      </c>
      <c r="H83" s="121">
        <f t="shared" si="19"/>
        <v>-0.14266350389698412</v>
      </c>
      <c r="I83" s="120">
        <v>8766</v>
      </c>
      <c r="J83" s="121">
        <f t="shared" si="19"/>
        <v>0.15494071146245059</v>
      </c>
      <c r="K83" s="120">
        <v>9256</v>
      </c>
      <c r="L83" s="121">
        <f t="shared" si="19"/>
        <v>5.5897786903946978E-2</v>
      </c>
      <c r="M83" s="120">
        <v>10703</v>
      </c>
      <c r="N83" s="121">
        <f t="shared" si="20"/>
        <v>0.15633102852203984</v>
      </c>
    </row>
    <row r="84" spans="1:15" x14ac:dyDescent="0.25">
      <c r="A84" s="1">
        <v>10</v>
      </c>
      <c r="B84" s="119" t="s">
        <v>92</v>
      </c>
      <c r="C84" s="120">
        <v>2380</v>
      </c>
      <c r="D84" s="121">
        <v>-0.77002608947724416</v>
      </c>
      <c r="E84" s="120">
        <v>9977</v>
      </c>
      <c r="F84" s="121">
        <f t="shared" si="19"/>
        <v>3.1920168067226893</v>
      </c>
      <c r="G84" s="120">
        <v>7321</v>
      </c>
      <c r="H84" s="121">
        <f t="shared" si="19"/>
        <v>-0.26621228826300491</v>
      </c>
      <c r="I84" s="120">
        <v>8418</v>
      </c>
      <c r="J84" s="121">
        <f t="shared" si="19"/>
        <v>0.14984291763420288</v>
      </c>
      <c r="K84" s="120">
        <v>11211</v>
      </c>
      <c r="L84" s="121">
        <f t="shared" si="19"/>
        <v>0.33178902352102635</v>
      </c>
      <c r="M84" s="120">
        <v>11318</v>
      </c>
      <c r="N84" s="121">
        <f t="shared" si="20"/>
        <v>9.5441976630095127E-3</v>
      </c>
    </row>
    <row r="85" spans="1:15" x14ac:dyDescent="0.25">
      <c r="A85" s="1">
        <v>11</v>
      </c>
      <c r="B85" s="119" t="s">
        <v>94</v>
      </c>
      <c r="C85" s="120">
        <v>1419</v>
      </c>
      <c r="D85" s="121">
        <v>-0.88168098057200028</v>
      </c>
      <c r="E85" s="120">
        <v>9796</v>
      </c>
      <c r="F85" s="121">
        <f t="shared" si="19"/>
        <v>5.9034531360112759</v>
      </c>
      <c r="G85" s="120">
        <v>8326</v>
      </c>
      <c r="H85" s="121">
        <f t="shared" si="19"/>
        <v>-0.15006124948958754</v>
      </c>
      <c r="I85" s="120">
        <v>8816</v>
      </c>
      <c r="J85" s="121">
        <f t="shared" si="19"/>
        <v>5.8851789574825952E-2</v>
      </c>
      <c r="K85" s="120">
        <v>11244</v>
      </c>
      <c r="L85" s="121">
        <f t="shared" si="19"/>
        <v>0.27540834845735018</v>
      </c>
      <c r="M85" s="120">
        <v>10198</v>
      </c>
      <c r="N85" s="121">
        <f t="shared" si="20"/>
        <v>-9.3027392387050822E-2</v>
      </c>
    </row>
    <row r="86" spans="1:15" x14ac:dyDescent="0.25">
      <c r="A86" s="1">
        <v>12</v>
      </c>
      <c r="B86" s="119" t="s">
        <v>96</v>
      </c>
      <c r="C86" s="120">
        <v>1735</v>
      </c>
      <c r="D86" s="121">
        <v>-0.82333774564708273</v>
      </c>
      <c r="E86" s="120">
        <v>7839</v>
      </c>
      <c r="F86" s="121">
        <f t="shared" si="19"/>
        <v>3.5181556195965422</v>
      </c>
      <c r="G86" s="120">
        <v>7350</v>
      </c>
      <c r="H86" s="121">
        <f t="shared" si="19"/>
        <v>-6.2380405663987726E-2</v>
      </c>
      <c r="I86" s="120">
        <v>8472</v>
      </c>
      <c r="J86" s="121">
        <f t="shared" si="19"/>
        <v>0.15265306122448985</v>
      </c>
      <c r="K86" s="120">
        <v>9082</v>
      </c>
      <c r="L86" s="121">
        <f t="shared" si="19"/>
        <v>7.2001888574126482E-2</v>
      </c>
      <c r="M86" s="120">
        <v>9635</v>
      </c>
      <c r="N86" s="121">
        <f t="shared" si="20"/>
        <v>6.0889671878440854E-2</v>
      </c>
    </row>
    <row r="87" spans="1:15" ht="15.75" x14ac:dyDescent="0.25">
      <c r="B87" s="122" t="s">
        <v>33</v>
      </c>
      <c r="C87" s="123">
        <v>34055</v>
      </c>
      <c r="D87" s="124">
        <v>-0.74073481941652963</v>
      </c>
      <c r="E87" s="123">
        <v>70827</v>
      </c>
      <c r="F87" s="124">
        <f t="shared" si="19"/>
        <v>1.0797827044486858</v>
      </c>
      <c r="G87" s="123">
        <v>98456</v>
      </c>
      <c r="H87" s="124">
        <f t="shared" si="19"/>
        <v>0.39009134934417666</v>
      </c>
      <c r="I87" s="123">
        <v>104893</v>
      </c>
      <c r="J87" s="124">
        <f t="shared" si="19"/>
        <v>6.5379458844559979E-2</v>
      </c>
      <c r="K87" s="123">
        <v>118842</v>
      </c>
      <c r="L87" s="124">
        <f t="shared" si="19"/>
        <v>0.13298313519491289</v>
      </c>
      <c r="M87" s="123">
        <v>127700</v>
      </c>
      <c r="N87" s="124">
        <v>7.4535938472930496E-2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259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>
        <v>12148</v>
      </c>
      <c r="D97" s="121">
        <v>5.2962595167163062E-3</v>
      </c>
      <c r="E97" s="120">
        <v>1233</v>
      </c>
      <c r="F97" s="121">
        <f t="shared" ref="F97:L109" si="24">IFERROR(E97/C97-1,"-")</f>
        <v>-0.89850181099769511</v>
      </c>
      <c r="G97" s="120">
        <v>7747</v>
      </c>
      <c r="H97" s="121">
        <f t="shared" si="24"/>
        <v>5.2830494728304949</v>
      </c>
      <c r="I97" s="120">
        <v>10548</v>
      </c>
      <c r="J97" s="121">
        <f t="shared" si="24"/>
        <v>0.36155931328256097</v>
      </c>
      <c r="K97" s="120">
        <v>10192</v>
      </c>
      <c r="L97" s="121">
        <f t="shared" si="24"/>
        <v>-3.3750474023511612E-2</v>
      </c>
      <c r="M97" s="120">
        <v>10527</v>
      </c>
      <c r="N97" s="121">
        <f t="shared" ref="N97:N108" si="25">IFERROR(M97/K97-1,"-")</f>
        <v>3.2868916797488268E-2</v>
      </c>
    </row>
    <row r="98" spans="2:14" x14ac:dyDescent="0.25">
      <c r="B98" s="119" t="s">
        <v>76</v>
      </c>
      <c r="C98" s="120">
        <v>9663</v>
      </c>
      <c r="D98" s="121">
        <v>-5.5332877114087409E-2</v>
      </c>
      <c r="E98" s="120">
        <v>1782</v>
      </c>
      <c r="F98" s="121">
        <f t="shared" si="24"/>
        <v>-0.81558522198075134</v>
      </c>
      <c r="G98" s="120">
        <v>8701</v>
      </c>
      <c r="H98" s="121">
        <f t="shared" si="24"/>
        <v>3.882716049382716</v>
      </c>
      <c r="I98" s="120">
        <v>9744</v>
      </c>
      <c r="J98" s="121">
        <f t="shared" si="24"/>
        <v>0.11987127916331453</v>
      </c>
      <c r="K98" s="120">
        <v>10212</v>
      </c>
      <c r="L98" s="121">
        <f t="shared" si="24"/>
        <v>4.8029556650246219E-2</v>
      </c>
      <c r="M98" s="120">
        <v>11237</v>
      </c>
      <c r="N98" s="121">
        <f t="shared" si="25"/>
        <v>0.10037211124167644</v>
      </c>
    </row>
    <row r="99" spans="2:14" x14ac:dyDescent="0.25">
      <c r="B99" s="119" t="s">
        <v>78</v>
      </c>
      <c r="C99" s="120">
        <v>4212</v>
      </c>
      <c r="D99" s="121">
        <v>-0.71091283459162669</v>
      </c>
      <c r="E99" s="120">
        <v>2189</v>
      </c>
      <c r="F99" s="121">
        <f t="shared" si="24"/>
        <v>-0.48029439696106357</v>
      </c>
      <c r="G99" s="120">
        <v>10306</v>
      </c>
      <c r="H99" s="121">
        <f t="shared" si="24"/>
        <v>3.708085883965281</v>
      </c>
      <c r="I99" s="120">
        <v>12785</v>
      </c>
      <c r="J99" s="121">
        <f t="shared" si="24"/>
        <v>0.24053949155831544</v>
      </c>
      <c r="K99" s="120">
        <v>13554</v>
      </c>
      <c r="L99" s="121">
        <f t="shared" si="24"/>
        <v>6.0148611654282425E-2</v>
      </c>
      <c r="M99" s="120">
        <v>16049</v>
      </c>
      <c r="N99" s="121">
        <f t="shared" si="25"/>
        <v>0.18407850081156862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2508</v>
      </c>
      <c r="F100" s="121" t="str">
        <f t="shared" si="24"/>
        <v>-</v>
      </c>
      <c r="G100" s="120">
        <v>11549</v>
      </c>
      <c r="H100" s="121">
        <f t="shared" si="24"/>
        <v>3.6048644338118025</v>
      </c>
      <c r="I100" s="120">
        <v>13464</v>
      </c>
      <c r="J100" s="121">
        <f t="shared" si="24"/>
        <v>0.16581522209715116</v>
      </c>
      <c r="K100" s="120">
        <v>14976</v>
      </c>
      <c r="L100" s="121">
        <f t="shared" si="24"/>
        <v>0.11229946524064172</v>
      </c>
      <c r="M100" s="120">
        <v>18214</v>
      </c>
      <c r="N100" s="121">
        <f t="shared" si="25"/>
        <v>0.2162126068376069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4643</v>
      </c>
      <c r="F101" s="121" t="str">
        <f t="shared" si="24"/>
        <v>-</v>
      </c>
      <c r="G101" s="120">
        <v>9720</v>
      </c>
      <c r="H101" s="121">
        <f t="shared" si="24"/>
        <v>1.0934740469524016</v>
      </c>
      <c r="I101" s="120">
        <v>11720</v>
      </c>
      <c r="J101" s="121">
        <f t="shared" si="24"/>
        <v>0.20576131687242794</v>
      </c>
      <c r="K101" s="120">
        <v>15274</v>
      </c>
      <c r="L101" s="121">
        <f t="shared" si="24"/>
        <v>0.30324232081911262</v>
      </c>
      <c r="M101" s="120">
        <v>17680</v>
      </c>
      <c r="N101" s="121">
        <f t="shared" si="25"/>
        <v>0.15752258740343072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6523</v>
      </c>
      <c r="F102" s="121" t="str">
        <f t="shared" si="24"/>
        <v>-</v>
      </c>
      <c r="G102" s="120">
        <v>11984</v>
      </c>
      <c r="H102" s="121">
        <f t="shared" si="24"/>
        <v>0.83719147631457913</v>
      </c>
      <c r="I102" s="120">
        <v>14158</v>
      </c>
      <c r="J102" s="121">
        <f t="shared" si="24"/>
        <v>0.18140854472630163</v>
      </c>
      <c r="K102" s="120">
        <v>17109</v>
      </c>
      <c r="L102" s="121">
        <f t="shared" si="24"/>
        <v>0.20843339454725252</v>
      </c>
      <c r="M102" s="120">
        <v>18628</v>
      </c>
      <c r="N102" s="121">
        <f t="shared" si="25"/>
        <v>8.8783681103512757E-2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7479</v>
      </c>
      <c r="F103" s="121" t="str">
        <f t="shared" si="24"/>
        <v>-</v>
      </c>
      <c r="G103" s="120">
        <v>15890</v>
      </c>
      <c r="H103" s="121">
        <f t="shared" si="24"/>
        <v>1.1246155903195616</v>
      </c>
      <c r="I103" s="120">
        <v>13061</v>
      </c>
      <c r="J103" s="121">
        <f t="shared" si="24"/>
        <v>-0.17803650094398993</v>
      </c>
      <c r="K103" s="120">
        <v>18453</v>
      </c>
      <c r="L103" s="121">
        <f t="shared" si="24"/>
        <v>0.41283209555164224</v>
      </c>
      <c r="M103" s="120">
        <v>19970</v>
      </c>
      <c r="N103" s="121">
        <f t="shared" si="25"/>
        <v>8.2208854928737862E-2</v>
      </c>
    </row>
    <row r="104" spans="2:14" x14ac:dyDescent="0.25">
      <c r="B104" s="119" t="s">
        <v>88</v>
      </c>
      <c r="C104" s="120">
        <v>4389</v>
      </c>
      <c r="D104" s="121">
        <v>-0.70583109919571041</v>
      </c>
      <c r="E104" s="120">
        <v>8501</v>
      </c>
      <c r="F104" s="121">
        <f t="shared" si="24"/>
        <v>0.9368876737297791</v>
      </c>
      <c r="G104" s="120">
        <v>13448</v>
      </c>
      <c r="H104" s="121">
        <f t="shared" si="24"/>
        <v>0.58193153746618043</v>
      </c>
      <c r="I104" s="120">
        <v>11864</v>
      </c>
      <c r="J104" s="121">
        <f t="shared" si="24"/>
        <v>-0.11778703152885184</v>
      </c>
      <c r="K104" s="120">
        <v>17564</v>
      </c>
      <c r="L104" s="121">
        <f t="shared" si="24"/>
        <v>0.48044504383007425</v>
      </c>
      <c r="M104" s="120">
        <v>18836</v>
      </c>
      <c r="N104" s="121">
        <f t="shared" si="25"/>
        <v>7.2420860851742264E-2</v>
      </c>
    </row>
    <row r="105" spans="2:14" x14ac:dyDescent="0.25">
      <c r="B105" s="119" t="s">
        <v>90</v>
      </c>
      <c r="C105" s="120">
        <v>3620</v>
      </c>
      <c r="D105" s="121">
        <v>-0.70921359145312879</v>
      </c>
      <c r="E105" s="120">
        <v>7790</v>
      </c>
      <c r="F105" s="121">
        <f t="shared" si="24"/>
        <v>1.1519337016574585</v>
      </c>
      <c r="G105" s="120">
        <v>10187</v>
      </c>
      <c r="H105" s="121">
        <f t="shared" si="24"/>
        <v>0.30770218228498081</v>
      </c>
      <c r="I105" s="120">
        <v>13837</v>
      </c>
      <c r="J105" s="121">
        <f t="shared" si="24"/>
        <v>0.35829979385491306</v>
      </c>
      <c r="K105" s="120">
        <v>16879</v>
      </c>
      <c r="L105" s="121">
        <f t="shared" si="24"/>
        <v>0.21984534219845342</v>
      </c>
      <c r="M105" s="120">
        <v>16579</v>
      </c>
      <c r="N105" s="121">
        <f t="shared" si="25"/>
        <v>-1.7773564784643647E-2</v>
      </c>
    </row>
    <row r="106" spans="2:14" x14ac:dyDescent="0.25">
      <c r="B106" s="119" t="s">
        <v>92</v>
      </c>
      <c r="C106" s="120">
        <v>3889</v>
      </c>
      <c r="D106" s="121">
        <v>-0.67750228045443239</v>
      </c>
      <c r="E106" s="120">
        <v>9193</v>
      </c>
      <c r="F106" s="121">
        <f t="shared" si="24"/>
        <v>1.3638467472357934</v>
      </c>
      <c r="G106" s="120">
        <v>13403</v>
      </c>
      <c r="H106" s="121">
        <f t="shared" si="24"/>
        <v>0.45795714130316556</v>
      </c>
      <c r="I106" s="120">
        <v>11965</v>
      </c>
      <c r="J106" s="121">
        <f t="shared" si="24"/>
        <v>-0.10728941281802584</v>
      </c>
      <c r="K106" s="120">
        <v>15319</v>
      </c>
      <c r="L106" s="121">
        <f t="shared" si="24"/>
        <v>0.28031759297952363</v>
      </c>
      <c r="M106" s="120">
        <v>17303</v>
      </c>
      <c r="N106" s="121">
        <f t="shared" si="25"/>
        <v>0.12951237025915541</v>
      </c>
    </row>
    <row r="107" spans="2:14" x14ac:dyDescent="0.25">
      <c r="B107" s="119" t="s">
        <v>94</v>
      </c>
      <c r="C107" s="120">
        <v>2134</v>
      </c>
      <c r="D107" s="121">
        <v>-0.82806961005478574</v>
      </c>
      <c r="E107" s="120">
        <v>8135</v>
      </c>
      <c r="F107" s="121">
        <f t="shared" si="24"/>
        <v>2.8120899718837862</v>
      </c>
      <c r="G107" s="120">
        <v>11498</v>
      </c>
      <c r="H107" s="121">
        <f t="shared" si="24"/>
        <v>0.41339889366933003</v>
      </c>
      <c r="I107" s="120">
        <v>10513</v>
      </c>
      <c r="J107" s="121">
        <f t="shared" si="24"/>
        <v>-8.5667072534353794E-2</v>
      </c>
      <c r="K107" s="120">
        <v>12349</v>
      </c>
      <c r="L107" s="121">
        <f t="shared" si="24"/>
        <v>0.17464092076476745</v>
      </c>
      <c r="M107" s="120">
        <v>12400</v>
      </c>
      <c r="N107" s="121">
        <f t="shared" si="25"/>
        <v>4.1298890598429061E-3</v>
      </c>
    </row>
    <row r="108" spans="2:14" x14ac:dyDescent="0.25">
      <c r="B108" s="119" t="s">
        <v>96</v>
      </c>
      <c r="C108" s="120">
        <v>3464</v>
      </c>
      <c r="D108" s="121">
        <v>-0.72120724346076459</v>
      </c>
      <c r="E108" s="120">
        <v>8972</v>
      </c>
      <c r="F108" s="121">
        <f t="shared" si="24"/>
        <v>1.5900692840646653</v>
      </c>
      <c r="G108" s="120">
        <v>10992</v>
      </c>
      <c r="H108" s="121">
        <f t="shared" si="24"/>
        <v>0.22514489522960313</v>
      </c>
      <c r="I108" s="120">
        <v>11541</v>
      </c>
      <c r="J108" s="121">
        <f t="shared" si="24"/>
        <v>4.994541484716164E-2</v>
      </c>
      <c r="K108" s="120">
        <v>11532</v>
      </c>
      <c r="L108" s="121">
        <f t="shared" si="24"/>
        <v>-7.7982843774371258E-4</v>
      </c>
      <c r="M108" s="120">
        <v>12846</v>
      </c>
      <c r="N108" s="121">
        <f t="shared" si="25"/>
        <v>0.11394380853277841</v>
      </c>
    </row>
    <row r="109" spans="2:14" ht="15.75" x14ac:dyDescent="0.25">
      <c r="B109" s="122" t="s">
        <v>33</v>
      </c>
      <c r="C109" s="123">
        <v>48658</v>
      </c>
      <c r="D109" s="124">
        <v>-0.69428632462522466</v>
      </c>
      <c r="E109" s="123">
        <v>68948</v>
      </c>
      <c r="F109" s="124">
        <f t="shared" si="24"/>
        <v>0.41699206708043901</v>
      </c>
      <c r="G109" s="123">
        <v>135425</v>
      </c>
      <c r="H109" s="124">
        <f t="shared" si="24"/>
        <v>0.96416139699483661</v>
      </c>
      <c r="I109" s="123">
        <v>145200</v>
      </c>
      <c r="J109" s="124">
        <f t="shared" si="24"/>
        <v>7.2180173527782943E-2</v>
      </c>
      <c r="K109" s="123">
        <v>173413</v>
      </c>
      <c r="L109" s="124">
        <f t="shared" si="24"/>
        <v>0.19430440771349855</v>
      </c>
      <c r="M109" s="123">
        <v>190269</v>
      </c>
      <c r="N109" s="124">
        <v>9.7201478551204312E-2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83F2E-1378-4D65-89DA-2EDF4B180944}">
  <sheetPr>
    <tabColor theme="7" tint="0.79998168889431442"/>
  </sheetPr>
  <dimension ref="A4:E116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260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915958</v>
      </c>
      <c r="D8" s="121">
        <f t="shared" ref="D8:D10" si="0">C8/C9-1</f>
        <v>0.14457122221069829</v>
      </c>
    </row>
    <row r="9" spans="1:5" x14ac:dyDescent="0.25">
      <c r="A9" s="1"/>
      <c r="B9" s="119">
        <v>2023</v>
      </c>
      <c r="C9" s="120">
        <v>800263</v>
      </c>
      <c r="D9" s="121">
        <f t="shared" si="0"/>
        <v>0.12677390967651103</v>
      </c>
    </row>
    <row r="10" spans="1:5" x14ac:dyDescent="0.25">
      <c r="A10" s="1"/>
      <c r="B10" s="119">
        <v>2022</v>
      </c>
      <c r="C10" s="120">
        <v>710225</v>
      </c>
      <c r="D10" s="121">
        <f t="shared" si="0"/>
        <v>1.0051298121986201</v>
      </c>
    </row>
    <row r="11" spans="1:5" x14ac:dyDescent="0.25">
      <c r="A11" s="1"/>
      <c r="B11" s="119">
        <v>2021</v>
      </c>
      <c r="C11" s="120">
        <v>354204</v>
      </c>
      <c r="D11" s="121">
        <f>C11/C12-1</f>
        <v>0.56841942125888378</v>
      </c>
    </row>
    <row r="12" spans="1:5" x14ac:dyDescent="0.25">
      <c r="A12" s="1" t="s">
        <v>75</v>
      </c>
      <c r="B12" s="119">
        <v>2020</v>
      </c>
      <c r="C12" s="120">
        <v>225835</v>
      </c>
      <c r="D12" s="121">
        <f t="shared" ref="D12:D21" si="1">C12/C13-1</f>
        <v>-0.71475431370394371</v>
      </c>
    </row>
    <row r="13" spans="1:5" x14ac:dyDescent="0.25">
      <c r="A13" s="1" t="s">
        <v>77</v>
      </c>
      <c r="B13" s="119">
        <v>2019</v>
      </c>
      <c r="C13" s="120">
        <v>791721</v>
      </c>
      <c r="D13" s="121">
        <f t="shared" si="1"/>
        <v>-3.0745499397063059E-2</v>
      </c>
    </row>
    <row r="14" spans="1:5" x14ac:dyDescent="0.25">
      <c r="A14" s="1" t="s">
        <v>79</v>
      </c>
      <c r="B14" s="119">
        <v>2018</v>
      </c>
      <c r="C14" s="120">
        <v>816835</v>
      </c>
      <c r="D14" s="121">
        <f t="shared" si="1"/>
        <v>9.7939955461257E-6</v>
      </c>
    </row>
    <row r="15" spans="1:5" x14ac:dyDescent="0.25">
      <c r="A15" s="1" t="s">
        <v>81</v>
      </c>
      <c r="B15" s="119">
        <v>2017</v>
      </c>
      <c r="C15" s="120">
        <v>816827</v>
      </c>
      <c r="D15" s="121">
        <f>C15/C16-1</f>
        <v>4.8172239495846814E-2</v>
      </c>
    </row>
    <row r="16" spans="1:5" x14ac:dyDescent="0.25">
      <c r="A16" s="1" t="s">
        <v>83</v>
      </c>
      <c r="B16" s="119">
        <v>2016</v>
      </c>
      <c r="C16" s="120">
        <v>779287</v>
      </c>
      <c r="D16" s="121">
        <f>C16/C17-1</f>
        <v>0.12733303822262343</v>
      </c>
    </row>
    <row r="17" spans="1:5" x14ac:dyDescent="0.25">
      <c r="A17" s="1" t="s">
        <v>85</v>
      </c>
      <c r="B17" s="119">
        <v>2015</v>
      </c>
      <c r="C17" s="120">
        <v>691266</v>
      </c>
      <c r="D17" s="121">
        <f t="shared" si="1"/>
        <v>-3.5005625804434226E-2</v>
      </c>
    </row>
    <row r="18" spans="1:5" x14ac:dyDescent="0.25">
      <c r="A18" s="1" t="s">
        <v>87</v>
      </c>
      <c r="B18" s="119">
        <v>2014</v>
      </c>
      <c r="C18" s="120">
        <v>716342</v>
      </c>
      <c r="D18" s="121">
        <f t="shared" si="1"/>
        <v>8.8414565447620941E-3</v>
      </c>
    </row>
    <row r="19" spans="1:5" x14ac:dyDescent="0.25">
      <c r="A19" s="1" t="s">
        <v>89</v>
      </c>
      <c r="B19" s="119">
        <v>2013</v>
      </c>
      <c r="C19" s="120">
        <v>710064</v>
      </c>
      <c r="D19" s="121">
        <f t="shared" si="1"/>
        <v>3.8519760079680943E-2</v>
      </c>
    </row>
    <row r="20" spans="1:5" x14ac:dyDescent="0.25">
      <c r="A20" s="1" t="s">
        <v>91</v>
      </c>
      <c r="B20" s="119">
        <v>2012</v>
      </c>
      <c r="C20" s="120">
        <v>683727</v>
      </c>
      <c r="D20" s="121">
        <f>C20/C21-1</f>
        <v>-1.9914853358561913E-2</v>
      </c>
    </row>
    <row r="21" spans="1:5" x14ac:dyDescent="0.25">
      <c r="A21" s="1" t="s">
        <v>93</v>
      </c>
      <c r="B21" s="119">
        <v>2011</v>
      </c>
      <c r="C21" s="120">
        <v>697620</v>
      </c>
      <c r="D21" s="121">
        <f t="shared" si="1"/>
        <v>1.5196957988989679E-2</v>
      </c>
    </row>
    <row r="22" spans="1:5" x14ac:dyDescent="0.25">
      <c r="A22" s="1" t="s">
        <v>95</v>
      </c>
      <c r="B22" s="119">
        <v>2010</v>
      </c>
      <c r="C22" s="120">
        <v>687177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5" spans="1:5" x14ac:dyDescent="0.25">
      <c r="B25" t="s">
        <v>12</v>
      </c>
    </row>
    <row r="27" spans="1:5" ht="48.75" customHeight="1" thickBot="1" x14ac:dyDescent="0.3">
      <c r="B27" s="283" t="s">
        <v>261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141</v>
      </c>
      <c r="D30" s="117" t="s">
        <v>142</v>
      </c>
    </row>
    <row r="31" spans="1:5" x14ac:dyDescent="0.25">
      <c r="B31" s="119">
        <v>2024</v>
      </c>
      <c r="C31" s="120">
        <v>742545</v>
      </c>
      <c r="D31" s="121">
        <f t="shared" ref="D31:D44" si="2">C31/C32-1</f>
        <v>0.13354746032061038</v>
      </c>
    </row>
    <row r="32" spans="1:5" x14ac:dyDescent="0.25">
      <c r="B32" s="119">
        <v>2023</v>
      </c>
      <c r="C32" s="120">
        <v>655063</v>
      </c>
      <c r="D32" s="121">
        <f t="shared" si="2"/>
        <v>0.13963639526791938</v>
      </c>
    </row>
    <row r="33" spans="2:4" x14ac:dyDescent="0.25">
      <c r="B33" s="119">
        <v>2022</v>
      </c>
      <c r="C33" s="120">
        <v>574800</v>
      </c>
      <c r="D33" s="121">
        <f t="shared" si="2"/>
        <v>1.0150321115068568</v>
      </c>
    </row>
    <row r="34" spans="2:4" x14ac:dyDescent="0.25">
      <c r="B34" s="119">
        <v>2021</v>
      </c>
      <c r="C34" s="120">
        <v>285256</v>
      </c>
      <c r="D34" s="121">
        <f t="shared" si="2"/>
        <v>0.61000581339564386</v>
      </c>
    </row>
    <row r="35" spans="2:4" x14ac:dyDescent="0.25">
      <c r="B35" s="119">
        <v>2020</v>
      </c>
      <c r="C35" s="120">
        <v>177177</v>
      </c>
      <c r="D35" s="121">
        <f t="shared" si="2"/>
        <v>-0.71990438836535409</v>
      </c>
    </row>
    <row r="36" spans="2:4" x14ac:dyDescent="0.25">
      <c r="B36" s="119">
        <v>2019</v>
      </c>
      <c r="C36" s="120">
        <v>632559</v>
      </c>
      <c r="D36" s="121">
        <f t="shared" si="2"/>
        <v>-1.6618758832116387E-2</v>
      </c>
    </row>
    <row r="37" spans="2:4" x14ac:dyDescent="0.25">
      <c r="B37" s="119">
        <v>2018</v>
      </c>
      <c r="C37" s="120">
        <v>643249</v>
      </c>
      <c r="D37" s="121">
        <f t="shared" si="2"/>
        <v>1.6925331558486967E-2</v>
      </c>
    </row>
    <row r="38" spans="2:4" x14ac:dyDescent="0.25">
      <c r="B38" s="119">
        <v>2017</v>
      </c>
      <c r="C38" s="120">
        <v>632543</v>
      </c>
      <c r="D38" s="121">
        <f>C38/C39-1</f>
        <v>7.4612995732419973E-2</v>
      </c>
    </row>
    <row r="39" spans="2:4" x14ac:dyDescent="0.25">
      <c r="B39" s="119">
        <v>2016</v>
      </c>
      <c r="C39" s="120">
        <v>588624</v>
      </c>
      <c r="D39" s="121">
        <f>C39/C40-1</f>
        <v>0.11416403248092966</v>
      </c>
    </row>
    <row r="40" spans="2:4" x14ac:dyDescent="0.25">
      <c r="B40" s="119">
        <v>2015</v>
      </c>
      <c r="C40" s="120">
        <v>528310</v>
      </c>
      <c r="D40" s="121">
        <f t="shared" si="2"/>
        <v>-5.375901132852734E-2</v>
      </c>
    </row>
    <row r="41" spans="2:4" x14ac:dyDescent="0.25">
      <c r="B41" s="119">
        <v>2014</v>
      </c>
      <c r="C41" s="120">
        <v>558325</v>
      </c>
      <c r="D41" s="121">
        <f t="shared" si="2"/>
        <v>-8.9392059443234029E-3</v>
      </c>
    </row>
    <row r="42" spans="2:4" x14ac:dyDescent="0.25">
      <c r="B42" s="119">
        <v>2013</v>
      </c>
      <c r="C42" s="120">
        <v>563361</v>
      </c>
      <c r="D42" s="121">
        <f t="shared" si="2"/>
        <v>3.4056096929738322E-2</v>
      </c>
    </row>
    <row r="43" spans="2:4" x14ac:dyDescent="0.25">
      <c r="B43" s="119">
        <v>2012</v>
      </c>
      <c r="C43" s="120">
        <v>544807</v>
      </c>
      <c r="D43" s="121">
        <f>C43/C44-1</f>
        <v>-4.7296655437745194E-3</v>
      </c>
    </row>
    <row r="44" spans="2:4" x14ac:dyDescent="0.25">
      <c r="B44" s="119">
        <v>2011</v>
      </c>
      <c r="C44" s="120">
        <v>547396</v>
      </c>
      <c r="D44" s="121">
        <f t="shared" si="2"/>
        <v>3.9493048790445906E-2</v>
      </c>
    </row>
    <row r="45" spans="2:4" x14ac:dyDescent="0.25">
      <c r="B45" s="119">
        <v>2010</v>
      </c>
      <c r="C45" s="120">
        <v>526599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262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141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623703</v>
      </c>
      <c r="D54" s="121">
        <f t="shared" ref="D54:D56" si="3">C54/C55-1</f>
        <v>0.13365505207481321</v>
      </c>
    </row>
    <row r="55" spans="1:5" x14ac:dyDescent="0.25">
      <c r="A55" s="1"/>
      <c r="B55" s="119">
        <v>2023</v>
      </c>
      <c r="C55" s="120">
        <v>550170</v>
      </c>
      <c r="D55" s="121">
        <f t="shared" si="3"/>
        <v>0.15498463295433562</v>
      </c>
    </row>
    <row r="56" spans="1:5" x14ac:dyDescent="0.25">
      <c r="A56" s="1"/>
      <c r="B56" s="119">
        <v>2022</v>
      </c>
      <c r="C56" s="120">
        <v>476344</v>
      </c>
      <c r="D56" s="121">
        <f t="shared" si="3"/>
        <v>1.2214532549235413</v>
      </c>
    </row>
    <row r="57" spans="1:5" x14ac:dyDescent="0.25">
      <c r="A57" s="1"/>
      <c r="B57" s="119">
        <v>2021</v>
      </c>
      <c r="C57" s="120">
        <v>214429</v>
      </c>
      <c r="D57" s="121">
        <f>C57/C58-1</f>
        <v>0.4982252903117621</v>
      </c>
    </row>
    <row r="58" spans="1:5" x14ac:dyDescent="0.25">
      <c r="A58" s="1">
        <v>2</v>
      </c>
      <c r="B58" s="119">
        <v>2020</v>
      </c>
      <c r="C58" s="120">
        <v>143122</v>
      </c>
      <c r="D58" s="121">
        <f t="shared" ref="D58:D67" si="4">C58/C59-1</f>
        <v>-0.71444532897585233</v>
      </c>
    </row>
    <row r="59" spans="1:5" x14ac:dyDescent="0.25">
      <c r="A59" s="1">
        <v>3</v>
      </c>
      <c r="B59" s="119">
        <v>2019</v>
      </c>
      <c r="C59" s="120">
        <v>501207</v>
      </c>
      <c r="D59" s="121">
        <f t="shared" si="4"/>
        <v>-1.5000786101721508E-2</v>
      </c>
    </row>
    <row r="60" spans="1:5" x14ac:dyDescent="0.25">
      <c r="A60" s="1">
        <v>4</v>
      </c>
      <c r="B60" s="119">
        <v>2018</v>
      </c>
      <c r="C60" s="120">
        <v>508840</v>
      </c>
      <c r="D60" s="121">
        <f t="shared" si="4"/>
        <v>5.5231466984096089E-2</v>
      </c>
    </row>
    <row r="61" spans="1:5" x14ac:dyDescent="0.25">
      <c r="A61" s="1">
        <v>5</v>
      </c>
      <c r="B61" s="119">
        <v>2017</v>
      </c>
      <c r="C61" s="120">
        <v>482207</v>
      </c>
      <c r="D61" s="121">
        <f>C61/C62-1</f>
        <v>8.6756725082936637E-2</v>
      </c>
    </row>
    <row r="62" spans="1:5" x14ac:dyDescent="0.25">
      <c r="A62" s="1">
        <v>6</v>
      </c>
      <c r="B62" s="119">
        <v>2016</v>
      </c>
      <c r="C62" s="120">
        <v>443712</v>
      </c>
      <c r="D62" s="121">
        <f>C62/C63-1</f>
        <v>7.6067186295004641E-2</v>
      </c>
    </row>
    <row r="63" spans="1:5" x14ac:dyDescent="0.25">
      <c r="A63" s="1">
        <v>7</v>
      </c>
      <c r="B63" s="119">
        <v>2015</v>
      </c>
      <c r="C63" s="120">
        <v>412346</v>
      </c>
      <c r="D63" s="121">
        <f t="shared" si="4"/>
        <v>-6.2112479358768513E-2</v>
      </c>
    </row>
    <row r="64" spans="1:5" x14ac:dyDescent="0.25">
      <c r="A64" s="1">
        <v>8</v>
      </c>
      <c r="B64" s="119">
        <v>2014</v>
      </c>
      <c r="C64" s="120">
        <v>439654</v>
      </c>
      <c r="D64" s="121">
        <f t="shared" si="4"/>
        <v>-2.5688870372258199E-2</v>
      </c>
    </row>
    <row r="65" spans="1:5" x14ac:dyDescent="0.25">
      <c r="A65" s="1">
        <v>9</v>
      </c>
      <c r="B65" s="119">
        <v>2013</v>
      </c>
      <c r="C65" s="120">
        <v>451246</v>
      </c>
      <c r="D65" s="121">
        <f t="shared" si="4"/>
        <v>3.6334615605442933E-2</v>
      </c>
    </row>
    <row r="66" spans="1:5" x14ac:dyDescent="0.25">
      <c r="A66" s="1">
        <v>10</v>
      </c>
      <c r="B66" s="119">
        <v>2012</v>
      </c>
      <c r="C66" s="120">
        <v>435425</v>
      </c>
      <c r="D66" s="121">
        <f>C66/C67-1</f>
        <v>1.0482515989491903E-2</v>
      </c>
    </row>
    <row r="67" spans="1:5" x14ac:dyDescent="0.25">
      <c r="A67" s="1">
        <v>11</v>
      </c>
      <c r="B67" s="119">
        <v>2011</v>
      </c>
      <c r="C67" s="120">
        <v>430908</v>
      </c>
      <c r="D67" s="121">
        <f t="shared" si="4"/>
        <v>2.0650202316170319E-3</v>
      </c>
    </row>
    <row r="68" spans="1:5" x14ac:dyDescent="0.25">
      <c r="A68" s="1">
        <v>12</v>
      </c>
      <c r="B68" s="119">
        <v>2010</v>
      </c>
      <c r="C68" s="120">
        <v>430020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144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141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118842</v>
      </c>
      <c r="D77" s="121">
        <f t="shared" ref="D77:D83" si="5">C77/C78-1</f>
        <v>0.13298313519491289</v>
      </c>
    </row>
    <row r="78" spans="1:5" x14ac:dyDescent="0.25">
      <c r="A78" s="1"/>
      <c r="B78" s="119">
        <v>2023</v>
      </c>
      <c r="C78" s="120">
        <v>104893</v>
      </c>
      <c r="D78" s="121">
        <f t="shared" si="5"/>
        <v>6.5379458844559979E-2</v>
      </c>
    </row>
    <row r="79" spans="1:5" x14ac:dyDescent="0.25">
      <c r="A79" s="1"/>
      <c r="B79" s="119">
        <v>2022</v>
      </c>
      <c r="C79" s="120">
        <v>98456</v>
      </c>
      <c r="D79" s="121">
        <f t="shared" si="5"/>
        <v>0.39009134934417666</v>
      </c>
    </row>
    <row r="80" spans="1:5" x14ac:dyDescent="0.25">
      <c r="A80" s="1"/>
      <c r="B80" s="119">
        <v>2021</v>
      </c>
      <c r="C80" s="120">
        <v>70827</v>
      </c>
      <c r="D80" s="121">
        <f t="shared" si="5"/>
        <v>1.0797827044486858</v>
      </c>
    </row>
    <row r="81" spans="1:5" x14ac:dyDescent="0.25">
      <c r="A81" s="1">
        <v>2</v>
      </c>
      <c r="B81" s="119">
        <v>2020</v>
      </c>
      <c r="C81" s="120">
        <v>34055</v>
      </c>
      <c r="D81" s="121">
        <f t="shared" si="5"/>
        <v>-0.74073481941652963</v>
      </c>
    </row>
    <row r="82" spans="1:5" x14ac:dyDescent="0.25">
      <c r="A82" s="1">
        <v>3</v>
      </c>
      <c r="B82" s="119">
        <v>2019</v>
      </c>
      <c r="C82" s="120">
        <v>131352</v>
      </c>
      <c r="D82" s="121">
        <f t="shared" si="5"/>
        <v>-2.2744012677722525E-2</v>
      </c>
    </row>
    <row r="83" spans="1:5" x14ac:dyDescent="0.25">
      <c r="A83" s="1">
        <v>4</v>
      </c>
      <c r="B83" s="119">
        <v>2018</v>
      </c>
      <c r="C83" s="120">
        <v>134409</v>
      </c>
      <c r="D83" s="121">
        <f t="shared" si="5"/>
        <v>-0.10594268837803322</v>
      </c>
    </row>
    <row r="84" spans="1:5" x14ac:dyDescent="0.25">
      <c r="A84" s="1">
        <v>5</v>
      </c>
      <c r="B84" s="119">
        <v>2017</v>
      </c>
      <c r="C84" s="120">
        <v>150336</v>
      </c>
      <c r="D84" s="121">
        <f>C84/C85-1</f>
        <v>3.7429612454455086E-2</v>
      </c>
    </row>
    <row r="85" spans="1:5" x14ac:dyDescent="0.25">
      <c r="A85" s="1">
        <v>6</v>
      </c>
      <c r="B85" s="119">
        <v>2016</v>
      </c>
      <c r="C85" s="120">
        <v>144912</v>
      </c>
      <c r="D85" s="121">
        <f>C85/C86-1</f>
        <v>0.24962919526749672</v>
      </c>
    </row>
    <row r="86" spans="1:5" x14ac:dyDescent="0.25">
      <c r="A86" s="1">
        <v>7</v>
      </c>
      <c r="B86" s="119">
        <v>2015</v>
      </c>
      <c r="C86" s="120">
        <v>115964</v>
      </c>
      <c r="D86" s="121">
        <f t="shared" ref="D86:D88" si="6">C86/C87-1</f>
        <v>-2.2810964768140485E-2</v>
      </c>
    </row>
    <row r="87" spans="1:5" x14ac:dyDescent="0.25">
      <c r="A87" s="1">
        <v>8</v>
      </c>
      <c r="B87" s="119">
        <v>2014</v>
      </c>
      <c r="C87" s="120">
        <v>118671</v>
      </c>
      <c r="D87" s="121">
        <f t="shared" si="6"/>
        <v>5.8475672300762671E-2</v>
      </c>
    </row>
    <row r="88" spans="1:5" x14ac:dyDescent="0.25">
      <c r="A88" s="1">
        <v>9</v>
      </c>
      <c r="B88" s="119">
        <v>2013</v>
      </c>
      <c r="C88" s="120">
        <v>112115</v>
      </c>
      <c r="D88" s="121">
        <f t="shared" si="6"/>
        <v>2.4985829478342048E-2</v>
      </c>
    </row>
    <row r="89" spans="1:5" x14ac:dyDescent="0.25">
      <c r="A89" s="1">
        <v>10</v>
      </c>
      <c r="B89" s="119">
        <v>2012</v>
      </c>
      <c r="C89" s="120">
        <v>109382</v>
      </c>
      <c r="D89" s="121">
        <f>C89/C90-1</f>
        <v>-6.1001991621454588E-2</v>
      </c>
    </row>
    <row r="90" spans="1:5" x14ac:dyDescent="0.25">
      <c r="A90" s="1">
        <v>11</v>
      </c>
      <c r="B90" s="119">
        <v>2011</v>
      </c>
      <c r="C90" s="120">
        <v>116488</v>
      </c>
      <c r="D90" s="121">
        <f t="shared" ref="D90" si="7">C90/C91-1</f>
        <v>0.2061421219933941</v>
      </c>
    </row>
    <row r="91" spans="1:5" x14ac:dyDescent="0.25">
      <c r="A91" s="1">
        <v>12</v>
      </c>
      <c r="B91" s="119">
        <v>2010</v>
      </c>
      <c r="C91" s="120">
        <v>96579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263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141</v>
      </c>
      <c r="D99" s="117" t="s">
        <v>142</v>
      </c>
    </row>
    <row r="100" spans="2:5" x14ac:dyDescent="0.25">
      <c r="B100" s="119">
        <v>2024</v>
      </c>
      <c r="C100" s="120">
        <v>173413</v>
      </c>
      <c r="D100" s="121">
        <f t="shared" ref="D100:D113" si="8">C100/C101-1</f>
        <v>0.19430440771349855</v>
      </c>
    </row>
    <row r="101" spans="2:5" x14ac:dyDescent="0.25">
      <c r="B101" s="119">
        <v>2023</v>
      </c>
      <c r="C101" s="120">
        <v>145200</v>
      </c>
      <c r="D101" s="121">
        <f t="shared" si="8"/>
        <v>7.2180173527782943E-2</v>
      </c>
    </row>
    <row r="102" spans="2:5" x14ac:dyDescent="0.25">
      <c r="B102" s="119">
        <v>2022</v>
      </c>
      <c r="C102" s="120">
        <v>135425</v>
      </c>
      <c r="D102" s="121">
        <f t="shared" si="8"/>
        <v>0.96416139699483661</v>
      </c>
    </row>
    <row r="103" spans="2:5" x14ac:dyDescent="0.25">
      <c r="B103" s="119">
        <v>2021</v>
      </c>
      <c r="C103" s="120">
        <v>68948</v>
      </c>
      <c r="D103" s="121">
        <f t="shared" si="8"/>
        <v>0.41699206708043901</v>
      </c>
    </row>
    <row r="104" spans="2:5" x14ac:dyDescent="0.25">
      <c r="B104" s="119">
        <v>2020</v>
      </c>
      <c r="C104" s="120">
        <v>48658</v>
      </c>
      <c r="D104" s="121">
        <f t="shared" si="8"/>
        <v>-0.69428632462522466</v>
      </c>
    </row>
    <row r="105" spans="2:5" x14ac:dyDescent="0.25">
      <c r="B105" s="119">
        <v>2019</v>
      </c>
      <c r="C105" s="120">
        <v>159162</v>
      </c>
      <c r="D105" s="121">
        <f t="shared" si="8"/>
        <v>-8.3094258753586114E-2</v>
      </c>
    </row>
    <row r="106" spans="2:5" x14ac:dyDescent="0.25">
      <c r="B106" s="119">
        <v>2018</v>
      </c>
      <c r="C106" s="120">
        <v>173586</v>
      </c>
      <c r="D106" s="121">
        <f t="shared" si="8"/>
        <v>-5.8051702806537708E-2</v>
      </c>
    </row>
    <row r="107" spans="2:5" x14ac:dyDescent="0.25">
      <c r="B107" s="119">
        <v>2017</v>
      </c>
      <c r="C107" s="120">
        <v>184284</v>
      </c>
      <c r="D107" s="121">
        <f t="shared" si="8"/>
        <v>-3.3456937108930385E-2</v>
      </c>
    </row>
    <row r="108" spans="2:5" x14ac:dyDescent="0.25">
      <c r="B108" s="119">
        <v>2016</v>
      </c>
      <c r="C108" s="120">
        <v>190663</v>
      </c>
      <c r="D108" s="121">
        <f t="shared" si="8"/>
        <v>0.17002749208375256</v>
      </c>
    </row>
    <row r="109" spans="2:5" x14ac:dyDescent="0.25">
      <c r="B109" s="119">
        <v>2015</v>
      </c>
      <c r="C109" s="120">
        <v>162956</v>
      </c>
      <c r="D109" s="121">
        <f t="shared" si="8"/>
        <v>3.1256130669484961E-2</v>
      </c>
    </row>
    <row r="110" spans="2:5" x14ac:dyDescent="0.25">
      <c r="B110" s="119">
        <v>2014</v>
      </c>
      <c r="C110" s="120">
        <v>158017</v>
      </c>
      <c r="D110" s="121">
        <f t="shared" si="8"/>
        <v>7.7121803916756937E-2</v>
      </c>
    </row>
    <row r="111" spans="2:5" x14ac:dyDescent="0.25">
      <c r="B111" s="119">
        <v>2013</v>
      </c>
      <c r="C111" s="120">
        <v>146703</v>
      </c>
      <c r="D111" s="121">
        <f t="shared" si="8"/>
        <v>5.6025050388712971E-2</v>
      </c>
    </row>
    <row r="112" spans="2:5" x14ac:dyDescent="0.25">
      <c r="B112" s="119">
        <v>2012</v>
      </c>
      <c r="C112" s="120">
        <v>138920</v>
      </c>
      <c r="D112" s="121">
        <f t="shared" si="8"/>
        <v>-7.524763020555969E-2</v>
      </c>
    </row>
    <row r="113" spans="2:4" x14ac:dyDescent="0.25">
      <c r="B113" s="119">
        <v>2011</v>
      </c>
      <c r="C113" s="120">
        <v>150224</v>
      </c>
      <c r="D113" s="121">
        <f t="shared" si="8"/>
        <v>-6.447956756218165E-2</v>
      </c>
    </row>
    <row r="114" spans="2:4" x14ac:dyDescent="0.25">
      <c r="B114" s="119">
        <v>2010</v>
      </c>
      <c r="C114" s="120">
        <v>160578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112AF-CD2B-476D-89CF-A82193DDAC56}">
  <sheetPr>
    <tabColor theme="7" tint="0.79998168889431442"/>
  </sheetPr>
  <dimension ref="A1:V59"/>
  <sheetViews>
    <sheetView showGridLines="0" topLeftCell="A2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4" t="s">
        <v>146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264</v>
      </c>
      <c r="D5" s="131" t="s">
        <v>236</v>
      </c>
      <c r="E5" s="131" t="s">
        <v>237</v>
      </c>
      <c r="F5" s="131" t="s">
        <v>238</v>
      </c>
      <c r="G5" s="131" t="s">
        <v>239</v>
      </c>
      <c r="H5" s="131" t="s">
        <v>240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diciembre 2025</v>
      </c>
      <c r="L5" s="14" t="str">
        <f>CONCATENATE("cuota/ total municipio ",RIGHT(H5,2))</f>
        <v>cuota/ total municipio 25</v>
      </c>
      <c r="M5" s="13" t="s">
        <v>265</v>
      </c>
      <c r="N5" s="13" t="s">
        <v>231</v>
      </c>
      <c r="O5" s="13" t="s">
        <v>232</v>
      </c>
      <c r="P5" s="13" t="s">
        <v>233</v>
      </c>
      <c r="Q5" s="13" t="s">
        <v>234</v>
      </c>
      <c r="R5" s="13" t="s">
        <v>235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diciembre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46</v>
      </c>
      <c r="C6" s="135">
        <v>1565030</v>
      </c>
      <c r="D6" s="135">
        <v>2335438</v>
      </c>
      <c r="E6" s="135">
        <v>4757683</v>
      </c>
      <c r="F6" s="135">
        <v>5189113</v>
      </c>
      <c r="G6" s="135">
        <v>5483293</v>
      </c>
      <c r="H6" s="135">
        <v>5451268</v>
      </c>
      <c r="I6" s="136">
        <f>IFERROR(H6/G6-1,"-")</f>
        <v>-5.8404684921998795E-3</v>
      </c>
      <c r="J6" s="135">
        <f>IFERROR(H6-G6,"-")</f>
        <v>-32025</v>
      </c>
      <c r="K6" s="136">
        <f t="shared" ref="K6:K57" si="0">IFERROR(H6/$H$6,"-")</f>
        <v>1</v>
      </c>
      <c r="L6" s="137">
        <f>H6/H6</f>
        <v>1</v>
      </c>
      <c r="M6" s="135">
        <v>86477</v>
      </c>
      <c r="N6" s="135">
        <v>313914</v>
      </c>
      <c r="O6" s="135">
        <v>423458</v>
      </c>
      <c r="P6" s="135">
        <v>434399</v>
      </c>
      <c r="Q6" s="135">
        <v>444661</v>
      </c>
      <c r="R6" s="135">
        <v>439399</v>
      </c>
      <c r="S6" s="136">
        <f>IFERROR(R6/Q6-1,"-")</f>
        <v>-1.1833734013102171E-2</v>
      </c>
      <c r="T6" s="135">
        <f t="shared" ref="T6:T57" si="1">R6-Q6</f>
        <v>-5262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63</v>
      </c>
      <c r="C7" s="139">
        <v>1195819</v>
      </c>
      <c r="D7" s="139">
        <v>1858031</v>
      </c>
      <c r="E7" s="139">
        <v>3776873</v>
      </c>
      <c r="F7" s="139">
        <v>4088864</v>
      </c>
      <c r="G7" s="139">
        <v>4282545</v>
      </c>
      <c r="H7" s="139">
        <v>4198849</v>
      </c>
      <c r="I7" s="140">
        <f t="shared" ref="I7:I57" si="2">IFERROR(H7/G7-1,"-")</f>
        <v>-1.9543519099040396E-2</v>
      </c>
      <c r="J7" s="139">
        <f t="shared" ref="J7:J57" si="3">IFERROR(H7-G7,"-")</f>
        <v>-83696</v>
      </c>
      <c r="K7" s="140">
        <f t="shared" si="0"/>
        <v>0.77025180196607468</v>
      </c>
      <c r="L7" s="140">
        <f>H7/H6</f>
        <v>0.77025180196607468</v>
      </c>
      <c r="M7" s="139">
        <v>67414</v>
      </c>
      <c r="N7" s="139">
        <v>247406</v>
      </c>
      <c r="O7" s="139">
        <v>336260</v>
      </c>
      <c r="P7" s="139">
        <v>337584</v>
      </c>
      <c r="Q7" s="139">
        <v>345861</v>
      </c>
      <c r="R7" s="139">
        <v>339992</v>
      </c>
      <c r="S7" s="140">
        <f t="shared" ref="S7:S57" si="4">IFERROR(R7/Q7-1,"-")</f>
        <v>-1.6969244870048916E-2</v>
      </c>
      <c r="T7" s="139">
        <f t="shared" si="1"/>
        <v>-5869</v>
      </c>
      <c r="U7" s="140">
        <f t="shared" ref="U7:U57" si="5">IFERROR(P7/$P$6,"-")</f>
        <v>0.77712886079387844</v>
      </c>
      <c r="V7" s="140">
        <f>IFERROR(R7/R6,"-")</f>
        <v>0.77376598490210491</v>
      </c>
    </row>
    <row r="8" spans="1:22" x14ac:dyDescent="0.25">
      <c r="B8" s="99" t="s">
        <v>143</v>
      </c>
      <c r="C8" s="54">
        <v>952608</v>
      </c>
      <c r="D8" s="54">
        <v>1525176</v>
      </c>
      <c r="E8" s="54">
        <v>3104390</v>
      </c>
      <c r="F8" s="54">
        <v>3348191</v>
      </c>
      <c r="G8" s="54">
        <v>3522695</v>
      </c>
      <c r="H8" s="54">
        <v>3438737</v>
      </c>
      <c r="I8" s="100">
        <f t="shared" si="2"/>
        <v>-2.3833457054896923E-2</v>
      </c>
      <c r="J8" s="54">
        <f t="shared" si="3"/>
        <v>-83958</v>
      </c>
      <c r="K8" s="100">
        <f t="shared" si="0"/>
        <v>0.63081415186338297</v>
      </c>
      <c r="L8" s="100">
        <f>H8/H6</f>
        <v>0.63081415186338297</v>
      </c>
      <c r="M8" s="54">
        <v>54924</v>
      </c>
      <c r="N8" s="54">
        <v>202213</v>
      </c>
      <c r="O8" s="54">
        <v>274301</v>
      </c>
      <c r="P8" s="54">
        <v>274342</v>
      </c>
      <c r="Q8" s="54">
        <v>280848</v>
      </c>
      <c r="R8" s="54">
        <v>276756</v>
      </c>
      <c r="S8" s="100">
        <f t="shared" si="4"/>
        <v>-1.4570158947188494E-2</v>
      </c>
      <c r="T8" s="54">
        <f t="shared" si="1"/>
        <v>-4092</v>
      </c>
      <c r="U8" s="100">
        <f t="shared" si="5"/>
        <v>0.6315438111045375</v>
      </c>
      <c r="V8" s="100">
        <f>IFERROR(R8/R6,"-")</f>
        <v>0.62985122860998777</v>
      </c>
    </row>
    <row r="9" spans="1:22" x14ac:dyDescent="0.25">
      <c r="B9" s="99" t="s">
        <v>145</v>
      </c>
      <c r="C9" s="54">
        <v>243211</v>
      </c>
      <c r="D9" s="54">
        <v>332855</v>
      </c>
      <c r="E9" s="54">
        <v>672483</v>
      </c>
      <c r="F9" s="54">
        <v>740673</v>
      </c>
      <c r="G9" s="54">
        <v>759850</v>
      </c>
      <c r="H9" s="54">
        <v>760112</v>
      </c>
      <c r="I9" s="100">
        <f t="shared" si="2"/>
        <v>3.4480489570309913E-4</v>
      </c>
      <c r="J9" s="54">
        <f t="shared" si="3"/>
        <v>262</v>
      </c>
      <c r="K9" s="100">
        <f t="shared" si="0"/>
        <v>0.13943765010269171</v>
      </c>
      <c r="L9" s="100">
        <f>H9/H6</f>
        <v>0.13943765010269171</v>
      </c>
      <c r="M9" s="54">
        <v>12490</v>
      </c>
      <c r="N9" s="54">
        <v>45193</v>
      </c>
      <c r="O9" s="54">
        <v>61959</v>
      </c>
      <c r="P9" s="54">
        <v>63242</v>
      </c>
      <c r="Q9" s="54">
        <v>65013</v>
      </c>
      <c r="R9" s="54">
        <v>63236</v>
      </c>
      <c r="S9" s="100">
        <f t="shared" si="4"/>
        <v>-2.7332994939473609E-2</v>
      </c>
      <c r="T9" s="54">
        <f t="shared" si="1"/>
        <v>-1777</v>
      </c>
      <c r="U9" s="100">
        <f t="shared" si="5"/>
        <v>0.14558504968934091</v>
      </c>
      <c r="V9" s="100">
        <f>IFERROR(R9/R6,"-")</f>
        <v>0.1439147562921172</v>
      </c>
    </row>
    <row r="10" spans="1:22" ht="16.5" thickBot="1" x14ac:dyDescent="0.3">
      <c r="B10" s="141" t="s">
        <v>66</v>
      </c>
      <c r="C10" s="142">
        <v>363484</v>
      </c>
      <c r="D10" s="142">
        <v>477407</v>
      </c>
      <c r="E10" s="142">
        <v>980810</v>
      </c>
      <c r="F10" s="142">
        <v>1100249</v>
      </c>
      <c r="G10" s="142">
        <v>1200748</v>
      </c>
      <c r="H10" s="142">
        <v>1252419</v>
      </c>
      <c r="I10" s="143">
        <f t="shared" si="2"/>
        <v>4.3032343172755727E-2</v>
      </c>
      <c r="J10" s="142">
        <f t="shared" si="3"/>
        <v>51671</v>
      </c>
      <c r="K10" s="143">
        <f t="shared" si="0"/>
        <v>0.22974819803392532</v>
      </c>
      <c r="L10" s="143">
        <f>H10/H6</f>
        <v>0.22974819803392532</v>
      </c>
      <c r="M10" s="142">
        <v>19063</v>
      </c>
      <c r="N10" s="142">
        <v>66508</v>
      </c>
      <c r="O10" s="142">
        <v>87198</v>
      </c>
      <c r="P10" s="142">
        <v>96815</v>
      </c>
      <c r="Q10" s="142">
        <v>98800</v>
      </c>
      <c r="R10" s="142">
        <v>99407</v>
      </c>
      <c r="S10" s="143">
        <f t="shared" si="4"/>
        <v>6.1437246963562675E-3</v>
      </c>
      <c r="T10" s="142">
        <f t="shared" si="1"/>
        <v>607</v>
      </c>
      <c r="U10" s="143">
        <f t="shared" si="5"/>
        <v>0.22287113920612156</v>
      </c>
      <c r="V10" s="143">
        <f>IFERROR(R10/R6,"-")</f>
        <v>0.22623401509789509</v>
      </c>
    </row>
    <row r="11" spans="1:22" ht="15.75" x14ac:dyDescent="0.25">
      <c r="A11" s="144">
        <f>G11/$G$11</f>
        <v>1</v>
      </c>
      <c r="B11" s="134" t="s">
        <v>47</v>
      </c>
      <c r="C11" s="135">
        <v>514095</v>
      </c>
      <c r="D11" s="135">
        <v>881045</v>
      </c>
      <c r="E11" s="135">
        <v>1757049</v>
      </c>
      <c r="F11" s="135">
        <v>1888751</v>
      </c>
      <c r="G11" s="135">
        <v>1938929</v>
      </c>
      <c r="H11" s="135">
        <v>1858237</v>
      </c>
      <c r="I11" s="136">
        <f t="shared" si="2"/>
        <v>-4.1616789475014349E-2</v>
      </c>
      <c r="J11" s="135">
        <f t="shared" si="3"/>
        <v>-80692</v>
      </c>
      <c r="K11" s="136">
        <f t="shared" si="0"/>
        <v>0.34088160772869724</v>
      </c>
      <c r="L11" s="137">
        <f>H11/H11</f>
        <v>1</v>
      </c>
      <c r="M11" s="135">
        <v>27724</v>
      </c>
      <c r="N11" s="135">
        <v>114122</v>
      </c>
      <c r="O11" s="135">
        <v>153975</v>
      </c>
      <c r="P11" s="135">
        <v>161770</v>
      </c>
      <c r="Q11" s="135">
        <v>159454</v>
      </c>
      <c r="R11" s="135">
        <v>155221</v>
      </c>
      <c r="S11" s="136">
        <f t="shared" si="4"/>
        <v>-2.6546841095237528E-2</v>
      </c>
      <c r="T11" s="135">
        <f t="shared" si="1"/>
        <v>-4233</v>
      </c>
      <c r="U11" s="136">
        <f t="shared" si="5"/>
        <v>0.37239956813896902</v>
      </c>
      <c r="V11" s="137">
        <f>IFERROR(R11/R11,"-")</f>
        <v>1</v>
      </c>
    </row>
    <row r="12" spans="1:22" ht="15.75" x14ac:dyDescent="0.25">
      <c r="A12" s="144">
        <f>G12/$G$11</f>
        <v>0.81174710368455982</v>
      </c>
      <c r="B12" s="138" t="s">
        <v>63</v>
      </c>
      <c r="C12" s="139">
        <v>414401</v>
      </c>
      <c r="D12" s="139">
        <v>752768</v>
      </c>
      <c r="E12" s="139">
        <v>1490629</v>
      </c>
      <c r="F12" s="139">
        <v>1543522</v>
      </c>
      <c r="G12" s="139">
        <v>1573920</v>
      </c>
      <c r="H12" s="139">
        <v>1478445</v>
      </c>
      <c r="I12" s="140">
        <f t="shared" si="2"/>
        <v>-6.0660643488868571E-2</v>
      </c>
      <c r="J12" s="139">
        <f t="shared" si="3"/>
        <v>-95475</v>
      </c>
      <c r="K12" s="140">
        <f t="shared" si="0"/>
        <v>0.27121121177678292</v>
      </c>
      <c r="L12" s="140">
        <f>H12/H11</f>
        <v>0.79561702839842285</v>
      </c>
      <c r="M12" s="139">
        <v>22293</v>
      </c>
      <c r="N12" s="139">
        <v>98566</v>
      </c>
      <c r="O12" s="139">
        <v>126581</v>
      </c>
      <c r="P12" s="139">
        <v>129836</v>
      </c>
      <c r="Q12" s="139">
        <v>127791</v>
      </c>
      <c r="R12" s="139">
        <v>124215</v>
      </c>
      <c r="S12" s="140">
        <f t="shared" si="4"/>
        <v>-2.7983191304551958E-2</v>
      </c>
      <c r="T12" s="139">
        <f t="shared" si="1"/>
        <v>-3576</v>
      </c>
      <c r="U12" s="140">
        <f t="shared" si="5"/>
        <v>0.29888650756562513</v>
      </c>
      <c r="V12" s="140">
        <f>IFERROR(R12/R11,"-")</f>
        <v>0.80024610072090763</v>
      </c>
    </row>
    <row r="13" spans="1:22" x14ac:dyDescent="0.25">
      <c r="A13" s="144">
        <f>G13/$G$11</f>
        <v>0.73288965196765843</v>
      </c>
      <c r="B13" s="99" t="s">
        <v>143</v>
      </c>
      <c r="C13" s="54">
        <v>373186</v>
      </c>
      <c r="D13" s="54">
        <v>687822</v>
      </c>
      <c r="E13" s="54">
        <v>1325364</v>
      </c>
      <c r="F13" s="54">
        <v>1377896</v>
      </c>
      <c r="G13" s="54">
        <v>1421021</v>
      </c>
      <c r="H13" s="54">
        <v>1317842</v>
      </c>
      <c r="I13" s="100">
        <f t="shared" si="2"/>
        <v>-7.2609060668350378E-2</v>
      </c>
      <c r="J13" s="54">
        <f t="shared" si="3"/>
        <v>-103179</v>
      </c>
      <c r="K13" s="100">
        <f t="shared" si="0"/>
        <v>0.24174962595858432</v>
      </c>
      <c r="L13" s="100">
        <f>H13/H11</f>
        <v>0.7091894091012072</v>
      </c>
      <c r="M13" s="54">
        <v>21712</v>
      </c>
      <c r="N13" s="54">
        <v>87439</v>
      </c>
      <c r="O13" s="54">
        <v>110632</v>
      </c>
      <c r="P13" s="54">
        <v>116159</v>
      </c>
      <c r="Q13" s="54">
        <v>115661</v>
      </c>
      <c r="R13" s="54">
        <v>111415</v>
      </c>
      <c r="S13" s="100">
        <f t="shared" si="4"/>
        <v>-3.6710732226074461E-2</v>
      </c>
      <c r="T13" s="54">
        <f t="shared" si="1"/>
        <v>-4246</v>
      </c>
      <c r="U13" s="100">
        <f t="shared" si="5"/>
        <v>0.26740162845678744</v>
      </c>
      <c r="V13" s="100">
        <f>IFERROR(R13/R11,"-")</f>
        <v>0.71778303193511184</v>
      </c>
    </row>
    <row r="14" spans="1:22" x14ac:dyDescent="0.25">
      <c r="A14" s="144">
        <f>G14/$G$11</f>
        <v>7.885745171690145E-2</v>
      </c>
      <c r="B14" s="99" t="s">
        <v>145</v>
      </c>
      <c r="C14" s="54">
        <v>41215</v>
      </c>
      <c r="D14" s="54">
        <v>64946</v>
      </c>
      <c r="E14" s="54">
        <v>165265</v>
      </c>
      <c r="F14" s="54">
        <v>165626</v>
      </c>
      <c r="G14" s="54">
        <v>152899</v>
      </c>
      <c r="H14" s="54">
        <v>160603</v>
      </c>
      <c r="I14" s="100">
        <f t="shared" si="2"/>
        <v>5.0386202656655721E-2</v>
      </c>
      <c r="J14" s="54">
        <f t="shared" si="3"/>
        <v>7704</v>
      </c>
      <c r="K14" s="100">
        <f t="shared" si="0"/>
        <v>2.9461585818198629E-2</v>
      </c>
      <c r="L14" s="100">
        <f>H14/H11</f>
        <v>8.6427619297215583E-2</v>
      </c>
      <c r="M14" s="54">
        <v>581</v>
      </c>
      <c r="N14" s="54">
        <v>11127</v>
      </c>
      <c r="O14" s="54">
        <v>15949</v>
      </c>
      <c r="P14" s="54">
        <v>13677</v>
      </c>
      <c r="Q14" s="54">
        <v>12130</v>
      </c>
      <c r="R14" s="54">
        <v>12800</v>
      </c>
      <c r="S14" s="100">
        <f t="shared" si="4"/>
        <v>5.5234954657872981E-2</v>
      </c>
      <c r="T14" s="54">
        <f t="shared" si="1"/>
        <v>670</v>
      </c>
      <c r="U14" s="100">
        <f t="shared" si="5"/>
        <v>3.1484879108837731E-2</v>
      </c>
      <c r="V14" s="100">
        <f>IFERROR(R14/R11,"-")</f>
        <v>8.2463068785795735E-2</v>
      </c>
    </row>
    <row r="15" spans="1:22" ht="16.5" thickBot="1" x14ac:dyDescent="0.3">
      <c r="A15" s="144">
        <f>G15/$G$11</f>
        <v>0.18825289631544012</v>
      </c>
      <c r="B15" s="141" t="s">
        <v>66</v>
      </c>
      <c r="C15" s="142">
        <v>99694</v>
      </c>
      <c r="D15" s="142">
        <v>128277</v>
      </c>
      <c r="E15" s="142">
        <v>266420</v>
      </c>
      <c r="F15" s="142">
        <v>345229</v>
      </c>
      <c r="G15" s="142">
        <v>365009</v>
      </c>
      <c r="H15" s="142">
        <v>379792</v>
      </c>
      <c r="I15" s="143">
        <f t="shared" si="2"/>
        <v>4.0500371223723297E-2</v>
      </c>
      <c r="J15" s="142">
        <f t="shared" si="3"/>
        <v>14783</v>
      </c>
      <c r="K15" s="143">
        <f t="shared" si="0"/>
        <v>6.9670395951914307E-2</v>
      </c>
      <c r="L15" s="143">
        <f>H15/H11</f>
        <v>0.2043829716015772</v>
      </c>
      <c r="M15" s="142">
        <v>5431</v>
      </c>
      <c r="N15" s="142">
        <v>15556</v>
      </c>
      <c r="O15" s="142">
        <v>27394</v>
      </c>
      <c r="P15" s="142">
        <v>31934</v>
      </c>
      <c r="Q15" s="142">
        <v>31663</v>
      </c>
      <c r="R15" s="142">
        <v>31006</v>
      </c>
      <c r="S15" s="143">
        <f t="shared" si="4"/>
        <v>-2.0749771026118857E-2</v>
      </c>
      <c r="T15" s="142">
        <f t="shared" si="1"/>
        <v>-657</v>
      </c>
      <c r="U15" s="143">
        <f t="shared" si="5"/>
        <v>7.3513060573343864E-2</v>
      </c>
      <c r="V15" s="143">
        <f>IFERROR(R15/R11,"-")</f>
        <v>0.1997538992790924</v>
      </c>
    </row>
    <row r="16" spans="1:22" ht="15.75" x14ac:dyDescent="0.25">
      <c r="A16" s="81"/>
      <c r="B16" s="134" t="s">
        <v>48</v>
      </c>
      <c r="C16" s="135">
        <v>353830</v>
      </c>
      <c r="D16" s="135">
        <v>492258</v>
      </c>
      <c r="E16" s="135">
        <v>1243535</v>
      </c>
      <c r="F16" s="135">
        <v>1320376</v>
      </c>
      <c r="G16" s="135">
        <v>1387795</v>
      </c>
      <c r="H16" s="135">
        <v>1421549</v>
      </c>
      <c r="I16" s="136">
        <f t="shared" si="2"/>
        <v>2.4322036035581585E-2</v>
      </c>
      <c r="J16" s="135">
        <f t="shared" si="3"/>
        <v>33754</v>
      </c>
      <c r="K16" s="136">
        <f t="shared" si="0"/>
        <v>0.26077400707505116</v>
      </c>
      <c r="L16" s="137">
        <f>H16/H16</f>
        <v>1</v>
      </c>
      <c r="M16" s="135">
        <v>17398</v>
      </c>
      <c r="N16" s="135">
        <v>78855</v>
      </c>
      <c r="O16" s="135">
        <v>108917</v>
      </c>
      <c r="P16" s="135">
        <v>111619</v>
      </c>
      <c r="Q16" s="135">
        <v>115450</v>
      </c>
      <c r="R16" s="135">
        <v>110730</v>
      </c>
      <c r="S16" s="136">
        <f t="shared" si="4"/>
        <v>-4.0883499350368169E-2</v>
      </c>
      <c r="T16" s="135">
        <f t="shared" si="1"/>
        <v>-4720</v>
      </c>
      <c r="U16" s="136">
        <f t="shared" si="5"/>
        <v>0.25695040734439994</v>
      </c>
      <c r="V16" s="137">
        <f>IFERROR(R16/R16,"-")</f>
        <v>1</v>
      </c>
    </row>
    <row r="17" spans="2:22" ht="15.75" x14ac:dyDescent="0.25">
      <c r="B17" s="138" t="s">
        <v>63</v>
      </c>
      <c r="C17" s="139">
        <v>195507</v>
      </c>
      <c r="D17" s="139">
        <v>256749</v>
      </c>
      <c r="E17" s="139">
        <v>752557</v>
      </c>
      <c r="F17" s="139">
        <v>810911</v>
      </c>
      <c r="G17" s="139">
        <v>861439</v>
      </c>
      <c r="H17" s="139">
        <v>876767</v>
      </c>
      <c r="I17" s="140">
        <f t="shared" si="2"/>
        <v>1.7793482765465773E-2</v>
      </c>
      <c r="J17" s="139">
        <f t="shared" si="3"/>
        <v>15328</v>
      </c>
      <c r="K17" s="140">
        <f t="shared" si="0"/>
        <v>0.1608372584140057</v>
      </c>
      <c r="L17" s="140">
        <f>H17/H16</f>
        <v>0.61676875014508825</v>
      </c>
      <c r="M17" s="139">
        <v>8227</v>
      </c>
      <c r="N17" s="139">
        <v>45371</v>
      </c>
      <c r="O17" s="139">
        <v>68554</v>
      </c>
      <c r="P17" s="139">
        <v>67674</v>
      </c>
      <c r="Q17" s="139">
        <v>71887</v>
      </c>
      <c r="R17" s="139">
        <v>66314</v>
      </c>
      <c r="S17" s="140">
        <f t="shared" si="4"/>
        <v>-7.7524448092144649E-2</v>
      </c>
      <c r="T17" s="139">
        <f t="shared" si="1"/>
        <v>-5573</v>
      </c>
      <c r="U17" s="140">
        <f t="shared" si="5"/>
        <v>0.15578765144486981</v>
      </c>
      <c r="V17" s="140">
        <f>IFERROR(R17/R16,"-")</f>
        <v>0.59888015894518198</v>
      </c>
    </row>
    <row r="18" spans="2:22" x14ac:dyDescent="0.25">
      <c r="B18" s="99" t="s">
        <v>143</v>
      </c>
      <c r="C18" s="54">
        <v>144560</v>
      </c>
      <c r="D18" s="54">
        <v>206077</v>
      </c>
      <c r="E18" s="54">
        <v>573367</v>
      </c>
      <c r="F18" s="54">
        <v>609879</v>
      </c>
      <c r="G18" s="54">
        <v>651234</v>
      </c>
      <c r="H18" s="54">
        <v>686791</v>
      </c>
      <c r="I18" s="100">
        <f t="shared" si="2"/>
        <v>5.4599422020348953E-2</v>
      </c>
      <c r="J18" s="54"/>
      <c r="K18" s="100">
        <f t="shared" si="0"/>
        <v>0.12598738495337231</v>
      </c>
      <c r="L18" s="100">
        <f>H18/H16</f>
        <v>0.48312861533439933</v>
      </c>
      <c r="M18" s="54">
        <v>6600</v>
      </c>
      <c r="N18" s="54">
        <v>35773</v>
      </c>
      <c r="O18" s="54">
        <v>52615</v>
      </c>
      <c r="P18" s="54">
        <v>51027</v>
      </c>
      <c r="Q18" s="54">
        <v>53638</v>
      </c>
      <c r="R18" s="54">
        <v>50741</v>
      </c>
      <c r="S18" s="100">
        <f t="shared" si="4"/>
        <v>-5.401021663745853E-2</v>
      </c>
      <c r="T18" s="54">
        <f t="shared" si="1"/>
        <v>-2897</v>
      </c>
      <c r="U18" s="100">
        <f t="shared" si="5"/>
        <v>0.11746574002242179</v>
      </c>
      <c r="V18" s="100">
        <f>IFERROR(R18/R16,"-")</f>
        <v>0.45824076582678586</v>
      </c>
    </row>
    <row r="19" spans="2:22" x14ac:dyDescent="0.25">
      <c r="B19" s="99" t="s">
        <v>145</v>
      </c>
      <c r="C19" s="54">
        <v>50947</v>
      </c>
      <c r="D19" s="54">
        <v>50672</v>
      </c>
      <c r="E19" s="54">
        <v>179190</v>
      </c>
      <c r="F19" s="54">
        <v>201032</v>
      </c>
      <c r="G19" s="54">
        <v>210205</v>
      </c>
      <c r="H19" s="54">
        <v>189976</v>
      </c>
      <c r="I19" s="100">
        <f t="shared" si="2"/>
        <v>-9.6234628101139363E-2</v>
      </c>
      <c r="J19" s="54">
        <f t="shared" si="3"/>
        <v>-20229</v>
      </c>
      <c r="K19" s="100">
        <f t="shared" si="0"/>
        <v>3.4849873460633382E-2</v>
      </c>
      <c r="L19" s="100">
        <f>H19/H16</f>
        <v>0.1336401348106889</v>
      </c>
      <c r="M19" s="54">
        <v>1627</v>
      </c>
      <c r="N19" s="54">
        <v>9598</v>
      </c>
      <c r="O19" s="54">
        <v>15939</v>
      </c>
      <c r="P19" s="54">
        <v>16647</v>
      </c>
      <c r="Q19" s="54">
        <v>18249</v>
      </c>
      <c r="R19" s="54">
        <v>15573</v>
      </c>
      <c r="S19" s="100">
        <f t="shared" si="4"/>
        <v>-0.14663817195462769</v>
      </c>
      <c r="T19" s="54">
        <f t="shared" si="1"/>
        <v>-2676</v>
      </c>
      <c r="U19" s="100">
        <f t="shared" si="5"/>
        <v>3.8321911422448028E-2</v>
      </c>
      <c r="V19" s="100">
        <f>IFERROR(R19/R16,"-")</f>
        <v>0.1406393931183961</v>
      </c>
    </row>
    <row r="20" spans="2:22" ht="16.5" thickBot="1" x14ac:dyDescent="0.3">
      <c r="B20" s="141" t="s">
        <v>66</v>
      </c>
      <c r="C20" s="142">
        <v>158323</v>
      </c>
      <c r="D20" s="142">
        <v>235509</v>
      </c>
      <c r="E20" s="142">
        <v>490978</v>
      </c>
      <c r="F20" s="142">
        <v>509465</v>
      </c>
      <c r="G20" s="142">
        <v>526356</v>
      </c>
      <c r="H20" s="142">
        <v>544782</v>
      </c>
      <c r="I20" s="143">
        <f t="shared" si="2"/>
        <v>3.5006725486172785E-2</v>
      </c>
      <c r="J20" s="142">
        <f t="shared" si="3"/>
        <v>18426</v>
      </c>
      <c r="K20" s="143">
        <f t="shared" si="0"/>
        <v>9.993674866104546E-2</v>
      </c>
      <c r="L20" s="143">
        <f>H20/H16</f>
        <v>0.3832312498549118</v>
      </c>
      <c r="M20" s="142">
        <v>9171</v>
      </c>
      <c r="N20" s="142">
        <v>33484</v>
      </c>
      <c r="O20" s="142">
        <v>40363</v>
      </c>
      <c r="P20" s="142">
        <v>43945</v>
      </c>
      <c r="Q20" s="142">
        <v>43563</v>
      </c>
      <c r="R20" s="142">
        <v>44416</v>
      </c>
      <c r="S20" s="143">
        <f t="shared" si="4"/>
        <v>1.9580836948786873E-2</v>
      </c>
      <c r="T20" s="142">
        <f t="shared" si="1"/>
        <v>853</v>
      </c>
      <c r="U20" s="143">
        <f t="shared" si="5"/>
        <v>0.10116275589953015</v>
      </c>
      <c r="V20" s="143">
        <f>IFERROR(R20/R16,"-")</f>
        <v>0.40111984105481802</v>
      </c>
    </row>
    <row r="21" spans="2:22" ht="15.75" x14ac:dyDescent="0.25">
      <c r="B21" s="134" t="s">
        <v>49</v>
      </c>
      <c r="C21" s="135">
        <v>12549</v>
      </c>
      <c r="D21" s="135">
        <v>20161</v>
      </c>
      <c r="E21" s="135">
        <v>37751</v>
      </c>
      <c r="F21" s="135">
        <v>51211</v>
      </c>
      <c r="G21" s="135">
        <v>45051</v>
      </c>
      <c r="H21" s="135">
        <v>44435</v>
      </c>
      <c r="I21" s="136">
        <f t="shared" si="2"/>
        <v>-1.3673392377527738E-2</v>
      </c>
      <c r="J21" s="135">
        <f t="shared" si="3"/>
        <v>-616</v>
      </c>
      <c r="K21" s="136">
        <f t="shared" si="0"/>
        <v>8.1513145198511619E-3</v>
      </c>
      <c r="L21" s="137">
        <f>H21/H21</f>
        <v>1</v>
      </c>
      <c r="M21" s="135">
        <v>469</v>
      </c>
      <c r="N21" s="135">
        <v>2479</v>
      </c>
      <c r="O21" s="135">
        <v>4675</v>
      </c>
      <c r="P21" s="135">
        <v>5492</v>
      </c>
      <c r="Q21" s="135">
        <v>4480</v>
      </c>
      <c r="R21" s="135">
        <v>3504</v>
      </c>
      <c r="S21" s="136">
        <f t="shared" si="4"/>
        <v>-0.21785714285714286</v>
      </c>
      <c r="T21" s="135">
        <f t="shared" si="1"/>
        <v>-976</v>
      </c>
      <c r="U21" s="136">
        <f t="shared" si="5"/>
        <v>1.2642754702473993E-2</v>
      </c>
      <c r="V21" s="137">
        <f>IFERROR(R21/R21,"-")</f>
        <v>1</v>
      </c>
    </row>
    <row r="22" spans="2:22" ht="15.75" x14ac:dyDescent="0.25">
      <c r="B22" s="138" t="s">
        <v>63</v>
      </c>
      <c r="C22" s="139">
        <v>10671</v>
      </c>
      <c r="D22" s="139">
        <v>20161</v>
      </c>
      <c r="E22" s="139">
        <v>37638</v>
      </c>
      <c r="F22" s="139">
        <v>50566</v>
      </c>
      <c r="G22" s="139">
        <v>44389</v>
      </c>
      <c r="H22" s="139">
        <v>43817</v>
      </c>
      <c r="I22" s="140">
        <f t="shared" si="2"/>
        <v>-1.28860753790353E-2</v>
      </c>
      <c r="J22" s="139">
        <f t="shared" si="3"/>
        <v>-572</v>
      </c>
      <c r="K22" s="140">
        <f t="shared" si="0"/>
        <v>8.0379464007273166E-3</v>
      </c>
      <c r="L22" s="140">
        <f>H22/H21</f>
        <v>0.98609204455946886</v>
      </c>
      <c r="M22" s="139">
        <v>469</v>
      </c>
      <c r="N22" s="139">
        <v>2479</v>
      </c>
      <c r="O22" s="139">
        <v>4607</v>
      </c>
      <c r="P22" s="139">
        <v>5428</v>
      </c>
      <c r="Q22" s="139">
        <v>4419</v>
      </c>
      <c r="R22" s="139">
        <v>3445</v>
      </c>
      <c r="S22" s="140">
        <f t="shared" si="4"/>
        <v>-0.22041185788639961</v>
      </c>
      <c r="T22" s="139">
        <f t="shared" si="1"/>
        <v>-974</v>
      </c>
      <c r="U22" s="140">
        <f t="shared" si="5"/>
        <v>1.2495424713224478E-2</v>
      </c>
      <c r="V22" s="140">
        <f>IFERROR(R22/R21,"-")</f>
        <v>0.983162100456621</v>
      </c>
    </row>
    <row r="23" spans="2:22" x14ac:dyDescent="0.25">
      <c r="B23" s="99" t="s">
        <v>143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100" t="str">
        <f t="shared" si="2"/>
        <v>-</v>
      </c>
      <c r="J23" s="54">
        <f t="shared" si="3"/>
        <v>0</v>
      </c>
      <c r="K23" s="100">
        <f t="shared" si="0"/>
        <v>0</v>
      </c>
      <c r="L23" s="100">
        <f>H23/H21</f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100" t="str">
        <f t="shared" si="4"/>
        <v>-</v>
      </c>
      <c r="T23" s="54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145</v>
      </c>
      <c r="C24" s="54">
        <v>2479</v>
      </c>
      <c r="D24" s="54">
        <v>3463</v>
      </c>
      <c r="E24" s="54">
        <v>0</v>
      </c>
      <c r="F24" s="54">
        <v>0</v>
      </c>
      <c r="G24" s="54">
        <v>0</v>
      </c>
      <c r="H24" s="54">
        <v>0</v>
      </c>
      <c r="I24" s="100" t="str">
        <f t="shared" si="2"/>
        <v>-</v>
      </c>
      <c r="J24" s="54">
        <f t="shared" si="3"/>
        <v>0</v>
      </c>
      <c r="K24" s="100">
        <f t="shared" si="0"/>
        <v>0</v>
      </c>
      <c r="L24" s="100">
        <f>H24/H21</f>
        <v>0</v>
      </c>
      <c r="M24" s="54">
        <v>469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100" t="str">
        <f t="shared" si="4"/>
        <v>-</v>
      </c>
      <c r="T24" s="54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12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50</v>
      </c>
      <c r="C26" s="135">
        <v>52633</v>
      </c>
      <c r="D26" s="135">
        <v>70304</v>
      </c>
      <c r="E26" s="135">
        <v>161080</v>
      </c>
      <c r="F26" s="135">
        <v>173648</v>
      </c>
      <c r="G26" s="135">
        <v>231856</v>
      </c>
      <c r="H26" s="135">
        <v>188676</v>
      </c>
      <c r="I26" s="136">
        <f t="shared" si="2"/>
        <v>-0.1862362845904354</v>
      </c>
      <c r="J26" s="135">
        <f t="shared" si="3"/>
        <v>-43180</v>
      </c>
      <c r="K26" s="136">
        <f t="shared" si="0"/>
        <v>3.461139683464471E-2</v>
      </c>
      <c r="L26" s="137">
        <f>H26/H26</f>
        <v>1</v>
      </c>
      <c r="M26" s="135">
        <v>8154</v>
      </c>
      <c r="N26" s="135">
        <v>9493</v>
      </c>
      <c r="O26" s="135">
        <v>14121</v>
      </c>
      <c r="P26" s="135">
        <v>12492</v>
      </c>
      <c r="Q26" s="135">
        <v>15575</v>
      </c>
      <c r="R26" s="135">
        <v>15082</v>
      </c>
      <c r="S26" s="136">
        <f t="shared" si="4"/>
        <v>-3.1653290529695011E-2</v>
      </c>
      <c r="T26" s="135">
        <f t="shared" si="1"/>
        <v>-493</v>
      </c>
      <c r="U26" s="136">
        <f t="shared" si="5"/>
        <v>2.8756972276639679E-2</v>
      </c>
      <c r="V26" s="137">
        <f>IFERROR(R26/R26,"-")</f>
        <v>1</v>
      </c>
    </row>
    <row r="27" spans="2:22" ht="15.75" x14ac:dyDescent="0.25">
      <c r="B27" s="138" t="s">
        <v>63</v>
      </c>
      <c r="C27" s="139">
        <v>51640</v>
      </c>
      <c r="D27" s="139">
        <v>62020</v>
      </c>
      <c r="E27" s="139">
        <v>151473</v>
      </c>
      <c r="F27" s="139">
        <v>164769</v>
      </c>
      <c r="G27" s="139">
        <v>191595</v>
      </c>
      <c r="H27" s="139">
        <v>151475</v>
      </c>
      <c r="I27" s="140">
        <f t="shared" si="2"/>
        <v>-0.20940003653540018</v>
      </c>
      <c r="J27" s="139">
        <f t="shared" si="3"/>
        <v>-40120</v>
      </c>
      <c r="K27" s="140">
        <f t="shared" si="0"/>
        <v>2.7787113016641267E-2</v>
      </c>
      <c r="L27" s="140">
        <f>H27/H26</f>
        <v>0.8028313086985096</v>
      </c>
      <c r="M27" s="139">
        <v>8080</v>
      </c>
      <c r="N27" s="139">
        <v>7535</v>
      </c>
      <c r="O27" s="139">
        <v>13354</v>
      </c>
      <c r="P27" s="139">
        <v>11656</v>
      </c>
      <c r="Q27" s="139">
        <v>12150</v>
      </c>
      <c r="R27" s="139">
        <v>12233</v>
      </c>
      <c r="S27" s="140">
        <f t="shared" si="4"/>
        <v>6.8312757201645091E-3</v>
      </c>
      <c r="T27" s="139">
        <f t="shared" si="1"/>
        <v>83</v>
      </c>
      <c r="U27" s="140">
        <f t="shared" si="5"/>
        <v>2.6832474292067893E-2</v>
      </c>
      <c r="V27" s="140">
        <f>IFERROR(R27/R26,"-")</f>
        <v>0.81109932369712234</v>
      </c>
    </row>
    <row r="28" spans="2:22" x14ac:dyDescent="0.25">
      <c r="B28" s="99" t="s">
        <v>143</v>
      </c>
      <c r="C28" s="54">
        <v>38963</v>
      </c>
      <c r="D28" s="54">
        <v>44291</v>
      </c>
      <c r="E28" s="54">
        <v>0</v>
      </c>
      <c r="F28" s="54">
        <v>85182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 t="shared" si="0"/>
        <v>0</v>
      </c>
      <c r="L28" s="100">
        <f>H28/H26</f>
        <v>0</v>
      </c>
      <c r="M28" s="54">
        <v>8080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100" t="str">
        <f t="shared" si="4"/>
        <v>-</v>
      </c>
      <c r="T28" s="54">
        <f t="shared" si="1"/>
        <v>0</v>
      </c>
      <c r="U28" s="100">
        <f t="shared" si="5"/>
        <v>0</v>
      </c>
      <c r="V28" s="100">
        <f>IFERROR(R28/R26,"-")</f>
        <v>0</v>
      </c>
    </row>
    <row r="29" spans="2:22" ht="15.75" thickBot="1" x14ac:dyDescent="0.3">
      <c r="B29" s="99" t="s">
        <v>145</v>
      </c>
      <c r="C29" s="54">
        <v>1940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100" t="str">
        <f t="shared" si="2"/>
        <v>-</v>
      </c>
      <c r="J29" s="54">
        <f t="shared" si="3"/>
        <v>0</v>
      </c>
      <c r="K29" s="100">
        <f t="shared" si="0"/>
        <v>0</v>
      </c>
      <c r="L29" s="100">
        <f>H29/H26</f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100" t="str">
        <f t="shared" si="4"/>
        <v>-</v>
      </c>
      <c r="T29" s="54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51</v>
      </c>
      <c r="C30" s="135">
        <v>211451</v>
      </c>
      <c r="D30" s="135">
        <v>354204</v>
      </c>
      <c r="E30" s="135">
        <v>710225</v>
      </c>
      <c r="F30" s="135">
        <v>800263</v>
      </c>
      <c r="G30" s="135">
        <v>915958</v>
      </c>
      <c r="H30" s="135">
        <v>937396</v>
      </c>
      <c r="I30" s="136">
        <f t="shared" si="2"/>
        <v>2.3405003286176784E-2</v>
      </c>
      <c r="J30" s="135">
        <f t="shared" si="3"/>
        <v>21438</v>
      </c>
      <c r="K30" s="136">
        <f t="shared" si="0"/>
        <v>0.17195925791944186</v>
      </c>
      <c r="L30" s="137">
        <f>H30/H30</f>
        <v>1</v>
      </c>
      <c r="M30" s="135">
        <v>8912</v>
      </c>
      <c r="N30" s="135">
        <v>44151</v>
      </c>
      <c r="O30" s="135">
        <v>61100</v>
      </c>
      <c r="P30" s="135">
        <v>62539</v>
      </c>
      <c r="Q30" s="135">
        <v>67921</v>
      </c>
      <c r="R30" s="135">
        <v>70034</v>
      </c>
      <c r="S30" s="136">
        <f t="shared" si="4"/>
        <v>3.1109671530159977E-2</v>
      </c>
      <c r="T30" s="135">
        <f t="shared" si="1"/>
        <v>2113</v>
      </c>
      <c r="U30" s="136">
        <f t="shared" si="5"/>
        <v>0.14396672183867826</v>
      </c>
      <c r="V30" s="137">
        <f>IFERROR(R30/R30,"-")</f>
        <v>1</v>
      </c>
    </row>
    <row r="31" spans="2:22" ht="15.75" x14ac:dyDescent="0.25">
      <c r="B31" s="138" t="s">
        <v>63</v>
      </c>
      <c r="C31" s="139">
        <v>167932</v>
      </c>
      <c r="D31" s="139">
        <v>285256</v>
      </c>
      <c r="E31" s="139">
        <v>574800</v>
      </c>
      <c r="F31" s="139">
        <v>655063</v>
      </c>
      <c r="G31" s="139">
        <v>742545</v>
      </c>
      <c r="H31" s="139">
        <v>747127</v>
      </c>
      <c r="I31" s="140">
        <f t="shared" si="2"/>
        <v>6.1706697910564046E-3</v>
      </c>
      <c r="J31" s="139">
        <f t="shared" si="3"/>
        <v>4582</v>
      </c>
      <c r="K31" s="140">
        <f t="shared" si="0"/>
        <v>0.1370556354961818</v>
      </c>
      <c r="L31" s="140">
        <f>H31/H30</f>
        <v>0.7970238831827744</v>
      </c>
      <c r="M31" s="139">
        <v>5448</v>
      </c>
      <c r="N31" s="139">
        <v>35179</v>
      </c>
      <c r="O31" s="139">
        <v>50108</v>
      </c>
      <c r="P31" s="139">
        <v>50998</v>
      </c>
      <c r="Q31" s="139">
        <v>56389</v>
      </c>
      <c r="R31" s="139">
        <v>57188</v>
      </c>
      <c r="S31" s="140">
        <f t="shared" si="4"/>
        <v>1.4169430208019307E-2</v>
      </c>
      <c r="T31" s="139">
        <f t="shared" si="1"/>
        <v>799</v>
      </c>
      <c r="U31" s="140">
        <f t="shared" si="5"/>
        <v>0.11739898112104309</v>
      </c>
      <c r="V31" s="140">
        <f>IFERROR(R31/R30,"-")</f>
        <v>0.81657480652254621</v>
      </c>
    </row>
    <row r="32" spans="2:22" x14ac:dyDescent="0.25">
      <c r="B32" s="99" t="s">
        <v>143</v>
      </c>
      <c r="C32" s="54">
        <v>135144</v>
      </c>
      <c r="D32" s="54">
        <v>214429</v>
      </c>
      <c r="E32" s="54">
        <v>476344</v>
      </c>
      <c r="F32" s="54">
        <v>550170</v>
      </c>
      <c r="G32" s="54">
        <v>623703</v>
      </c>
      <c r="H32" s="54">
        <v>619427</v>
      </c>
      <c r="I32" s="100">
        <f t="shared" si="2"/>
        <v>-6.8558272126316711E-3</v>
      </c>
      <c r="J32" s="54">
        <f t="shared" si="3"/>
        <v>-4276</v>
      </c>
      <c r="K32" s="100">
        <f t="shared" si="0"/>
        <v>0.11362989308175639</v>
      </c>
      <c r="L32" s="100">
        <f>H32/H30</f>
        <v>0.66079543757387482</v>
      </c>
      <c r="M32" s="54">
        <v>3713</v>
      </c>
      <c r="N32" s="54">
        <v>27340</v>
      </c>
      <c r="O32" s="54">
        <v>42758</v>
      </c>
      <c r="P32" s="54">
        <v>42526</v>
      </c>
      <c r="Q32" s="54">
        <v>47307</v>
      </c>
      <c r="R32" s="54">
        <v>47553</v>
      </c>
      <c r="S32" s="100">
        <f t="shared" si="4"/>
        <v>5.2000760986745664E-3</v>
      </c>
      <c r="T32" s="54">
        <f t="shared" si="1"/>
        <v>246</v>
      </c>
      <c r="U32" s="100">
        <f t="shared" si="5"/>
        <v>9.7896173794138563E-2</v>
      </c>
      <c r="V32" s="100">
        <f>IFERROR(R32/R30,"-")</f>
        <v>0.67899877202501646</v>
      </c>
    </row>
    <row r="33" spans="2:22" x14ac:dyDescent="0.25">
      <c r="B33" s="99" t="s">
        <v>145</v>
      </c>
      <c r="C33" s="54">
        <v>32788</v>
      </c>
      <c r="D33" s="54">
        <v>70827</v>
      </c>
      <c r="E33" s="54">
        <v>98456</v>
      </c>
      <c r="F33" s="54">
        <v>104893</v>
      </c>
      <c r="G33" s="54">
        <v>118842</v>
      </c>
      <c r="H33" s="54">
        <v>127700</v>
      </c>
      <c r="I33" s="100">
        <f t="shared" si="2"/>
        <v>7.4535938472930496E-2</v>
      </c>
      <c r="J33" s="54">
        <f t="shared" si="3"/>
        <v>8858</v>
      </c>
      <c r="K33" s="100">
        <f t="shared" si="0"/>
        <v>2.3425742414425414E-2</v>
      </c>
      <c r="L33" s="100">
        <f>H33/H30</f>
        <v>0.13622844560889955</v>
      </c>
      <c r="M33" s="54">
        <v>1735</v>
      </c>
      <c r="N33" s="54">
        <v>7839</v>
      </c>
      <c r="O33" s="54">
        <v>7350</v>
      </c>
      <c r="P33" s="54">
        <v>8472</v>
      </c>
      <c r="Q33" s="54">
        <v>9082</v>
      </c>
      <c r="R33" s="54">
        <v>9635</v>
      </c>
      <c r="S33" s="100">
        <f t="shared" si="4"/>
        <v>6.0889671878440854E-2</v>
      </c>
      <c r="T33" s="54">
        <f t="shared" si="1"/>
        <v>553</v>
      </c>
      <c r="U33" s="100">
        <f t="shared" si="5"/>
        <v>1.9502807326904528E-2</v>
      </c>
      <c r="V33" s="100">
        <f>IFERROR(R33/R30,"-")</f>
        <v>0.13757603449752978</v>
      </c>
    </row>
    <row r="34" spans="2:22" ht="16.5" thickBot="1" x14ac:dyDescent="0.3">
      <c r="B34" s="141" t="s">
        <v>66</v>
      </c>
      <c r="C34" s="142">
        <v>43519</v>
      </c>
      <c r="D34" s="142">
        <v>68948</v>
      </c>
      <c r="E34" s="142">
        <v>135425</v>
      </c>
      <c r="F34" s="142">
        <v>145200</v>
      </c>
      <c r="G34" s="142">
        <v>173413</v>
      </c>
      <c r="H34" s="142">
        <v>190269</v>
      </c>
      <c r="I34" s="143">
        <f t="shared" si="2"/>
        <v>9.7201478551204312E-2</v>
      </c>
      <c r="J34" s="142">
        <f t="shared" si="3"/>
        <v>16856</v>
      </c>
      <c r="K34" s="143">
        <f t="shared" si="0"/>
        <v>3.4903622423260054E-2</v>
      </c>
      <c r="L34" s="143">
        <f>H34/H30</f>
        <v>0.2029761168172256</v>
      </c>
      <c r="M34" s="142">
        <v>3464</v>
      </c>
      <c r="N34" s="142">
        <v>8972</v>
      </c>
      <c r="O34" s="142">
        <v>10992</v>
      </c>
      <c r="P34" s="142">
        <v>11541</v>
      </c>
      <c r="Q34" s="142">
        <v>11532</v>
      </c>
      <c r="R34" s="142">
        <v>12846</v>
      </c>
      <c r="S34" s="143">
        <f t="shared" si="4"/>
        <v>0.11394380853277841</v>
      </c>
      <c r="T34" s="142">
        <f t="shared" si="1"/>
        <v>1314</v>
      </c>
      <c r="U34" s="143">
        <f t="shared" si="5"/>
        <v>2.6567740717635169E-2</v>
      </c>
      <c r="V34" s="143">
        <f>IFERROR(R34/R30,"-")</f>
        <v>0.18342519347745381</v>
      </c>
    </row>
    <row r="35" spans="2:22" ht="15.75" x14ac:dyDescent="0.25">
      <c r="B35" s="134" t="s">
        <v>52</v>
      </c>
      <c r="C35" s="135">
        <v>22616</v>
      </c>
      <c r="D35" s="135">
        <v>33444</v>
      </c>
      <c r="E35" s="135">
        <v>51485</v>
      </c>
      <c r="F35" s="135">
        <v>58157</v>
      </c>
      <c r="G35" s="135">
        <v>57388</v>
      </c>
      <c r="H35" s="135">
        <v>56585</v>
      </c>
      <c r="I35" s="136">
        <f t="shared" si="2"/>
        <v>-1.3992472293859359E-2</v>
      </c>
      <c r="J35" s="135">
        <f t="shared" si="3"/>
        <v>-803</v>
      </c>
      <c r="K35" s="136">
        <f t="shared" si="0"/>
        <v>1.0380153755052952E-2</v>
      </c>
      <c r="L35" s="137">
        <f>H35/H35</f>
        <v>1</v>
      </c>
      <c r="M35" s="135">
        <v>1794</v>
      </c>
      <c r="N35" s="135">
        <v>4543</v>
      </c>
      <c r="O35" s="135">
        <v>5166</v>
      </c>
      <c r="P35" s="135">
        <v>4585</v>
      </c>
      <c r="Q35" s="135">
        <v>5228</v>
      </c>
      <c r="R35" s="135">
        <v>5221</v>
      </c>
      <c r="S35" s="136">
        <f t="shared" si="4"/>
        <v>-1.3389441469012775E-3</v>
      </c>
      <c r="T35" s="135">
        <f t="shared" si="1"/>
        <v>-7</v>
      </c>
      <c r="U35" s="136">
        <f t="shared" si="5"/>
        <v>1.0554812511078525E-2</v>
      </c>
      <c r="V35" s="137">
        <f>IFERROR(R35/R35,"-")</f>
        <v>1</v>
      </c>
    </row>
    <row r="36" spans="2:22" ht="15.75" x14ac:dyDescent="0.25">
      <c r="B36" s="138" t="s">
        <v>63</v>
      </c>
      <c r="C36" s="139">
        <v>22616</v>
      </c>
      <c r="D36" s="139">
        <v>33444</v>
      </c>
      <c r="E36" s="139">
        <v>51485</v>
      </c>
      <c r="F36" s="139">
        <v>58157</v>
      </c>
      <c r="G36" s="139">
        <v>57388</v>
      </c>
      <c r="H36" s="139">
        <v>56585</v>
      </c>
      <c r="I36" s="140">
        <f t="shared" si="2"/>
        <v>-1.3992472293859359E-2</v>
      </c>
      <c r="J36" s="139">
        <f t="shared" si="3"/>
        <v>-803</v>
      </c>
      <c r="K36" s="140">
        <f t="shared" si="0"/>
        <v>1.0380153755052952E-2</v>
      </c>
      <c r="L36" s="140">
        <f>H36/H35</f>
        <v>1</v>
      </c>
      <c r="M36" s="139">
        <v>1794</v>
      </c>
      <c r="N36" s="139">
        <v>4543</v>
      </c>
      <c r="O36" s="139">
        <v>5166</v>
      </c>
      <c r="P36" s="139">
        <v>4585</v>
      </c>
      <c r="Q36" s="139">
        <v>5228</v>
      </c>
      <c r="R36" s="139">
        <v>5221</v>
      </c>
      <c r="S36" s="140">
        <f t="shared" si="4"/>
        <v>-1.3389441469012775E-3</v>
      </c>
      <c r="T36" s="139">
        <f t="shared" si="1"/>
        <v>-7</v>
      </c>
      <c r="U36" s="140">
        <f t="shared" si="5"/>
        <v>1.0554812511078525E-2</v>
      </c>
      <c r="V36" s="140">
        <f>IFERROR(R36/R35,"-")</f>
        <v>1</v>
      </c>
    </row>
    <row r="37" spans="2:22" x14ac:dyDescent="0.25">
      <c r="B37" s="99" t="s">
        <v>143</v>
      </c>
      <c r="C37" s="54">
        <v>8693</v>
      </c>
      <c r="D37" s="54">
        <v>0</v>
      </c>
      <c r="E37" s="54">
        <v>34275</v>
      </c>
      <c r="F37" s="54">
        <v>46157</v>
      </c>
      <c r="G37" s="54">
        <v>49465</v>
      </c>
      <c r="H37" s="54">
        <v>47923</v>
      </c>
      <c r="I37" s="100">
        <f t="shared" si="2"/>
        <v>-3.1173557060547807E-2</v>
      </c>
      <c r="J37" s="54">
        <f t="shared" si="3"/>
        <v>-1542</v>
      </c>
      <c r="K37" s="100">
        <f t="shared" si="0"/>
        <v>8.7911656517346056E-3</v>
      </c>
      <c r="L37" s="100">
        <f>H37/H35</f>
        <v>0.84692056198639221</v>
      </c>
      <c r="M37" s="54">
        <v>0</v>
      </c>
      <c r="N37" s="54">
        <v>0</v>
      </c>
      <c r="O37" s="54">
        <v>4483</v>
      </c>
      <c r="P37" s="54">
        <v>3751</v>
      </c>
      <c r="Q37" s="54">
        <v>4415</v>
      </c>
      <c r="R37" s="54">
        <v>4191</v>
      </c>
      <c r="S37" s="100">
        <f t="shared" si="4"/>
        <v>-5.0736126840317142E-2</v>
      </c>
      <c r="T37" s="54">
        <f t="shared" si="1"/>
        <v>-224</v>
      </c>
      <c r="U37" s="100">
        <f t="shared" si="5"/>
        <v>8.6349185886707841E-3</v>
      </c>
      <c r="V37" s="100">
        <f>IFERROR(R37/R35,"-")</f>
        <v>0.80271978548170853</v>
      </c>
    </row>
    <row r="38" spans="2:22" ht="15.75" thickBot="1" x14ac:dyDescent="0.3">
      <c r="B38" s="99" t="s">
        <v>145</v>
      </c>
      <c r="C38" s="54">
        <v>4061</v>
      </c>
      <c r="D38" s="54">
        <v>0</v>
      </c>
      <c r="E38" s="54">
        <v>4766</v>
      </c>
      <c r="F38" s="54">
        <v>7355</v>
      </c>
      <c r="G38" s="54">
        <v>7923</v>
      </c>
      <c r="H38" s="54">
        <v>8662</v>
      </c>
      <c r="I38" s="100">
        <f t="shared" si="2"/>
        <v>9.3272750220875889E-2</v>
      </c>
      <c r="J38" s="54">
        <f t="shared" si="3"/>
        <v>739</v>
      </c>
      <c r="K38" s="100">
        <f t="shared" si="0"/>
        <v>1.5889881033183473E-3</v>
      </c>
      <c r="L38" s="100">
        <f>H38/H35</f>
        <v>0.15307943801360785</v>
      </c>
      <c r="M38" s="54">
        <v>0</v>
      </c>
      <c r="N38" s="54">
        <v>0</v>
      </c>
      <c r="O38" s="54">
        <v>683</v>
      </c>
      <c r="P38" s="54">
        <v>834</v>
      </c>
      <c r="Q38" s="54">
        <v>813</v>
      </c>
      <c r="R38" s="54">
        <v>1030</v>
      </c>
      <c r="S38" s="100">
        <f t="shared" si="4"/>
        <v>0.2669126691266912</v>
      </c>
      <c r="T38" s="54">
        <f t="shared" si="1"/>
        <v>217</v>
      </c>
      <c r="U38" s="100">
        <f t="shared" si="5"/>
        <v>1.9198939224077405E-3</v>
      </c>
      <c r="V38" s="100">
        <f>IFERROR(R38/R35,"-")</f>
        <v>0.1972802145182915</v>
      </c>
    </row>
    <row r="39" spans="2:22" ht="15.75" x14ac:dyDescent="0.25">
      <c r="B39" s="134" t="s">
        <v>53</v>
      </c>
      <c r="C39" s="135">
        <v>76081</v>
      </c>
      <c r="D39" s="135">
        <v>107459</v>
      </c>
      <c r="E39" s="135">
        <v>198873</v>
      </c>
      <c r="F39" s="135">
        <v>252588</v>
      </c>
      <c r="G39" s="135">
        <v>239146</v>
      </c>
      <c r="H39" s="135">
        <v>250668</v>
      </c>
      <c r="I39" s="136">
        <f t="shared" si="2"/>
        <v>4.8179773025682993E-2</v>
      </c>
      <c r="J39" s="135">
        <f t="shared" si="3"/>
        <v>11522</v>
      </c>
      <c r="K39" s="136">
        <f t="shared" si="0"/>
        <v>4.5983429910252074E-2</v>
      </c>
      <c r="L39" s="137">
        <f>H39/H39</f>
        <v>1</v>
      </c>
      <c r="M39" s="135">
        <v>6293</v>
      </c>
      <c r="N39" s="135">
        <v>13338</v>
      </c>
      <c r="O39" s="135">
        <v>17905</v>
      </c>
      <c r="P39" s="135">
        <v>20333</v>
      </c>
      <c r="Q39" s="135">
        <v>18315</v>
      </c>
      <c r="R39" s="135">
        <v>21025</v>
      </c>
      <c r="S39" s="136">
        <f t="shared" si="4"/>
        <v>0.14796614796614804</v>
      </c>
      <c r="T39" s="135">
        <f t="shared" si="1"/>
        <v>2710</v>
      </c>
      <c r="U39" s="136">
        <f t="shared" si="5"/>
        <v>4.6807197990787273E-2</v>
      </c>
      <c r="V39" s="137">
        <f>IFERROR(R39/R39,"-")</f>
        <v>1</v>
      </c>
    </row>
    <row r="40" spans="2:22" ht="15.75" x14ac:dyDescent="0.25">
      <c r="B40" s="138" t="s">
        <v>63</v>
      </c>
      <c r="C40" s="139">
        <v>62298</v>
      </c>
      <c r="D40" s="139">
        <v>94072</v>
      </c>
      <c r="E40" s="139">
        <v>169794</v>
      </c>
      <c r="F40" s="139">
        <v>220761</v>
      </c>
      <c r="G40" s="139">
        <v>207278</v>
      </c>
      <c r="H40" s="139">
        <v>217984</v>
      </c>
      <c r="I40" s="140">
        <f t="shared" si="2"/>
        <v>5.1650440471251224E-2</v>
      </c>
      <c r="J40" s="139">
        <f t="shared" si="3"/>
        <v>10706</v>
      </c>
      <c r="K40" s="140">
        <f t="shared" si="0"/>
        <v>3.9987760645780031E-2</v>
      </c>
      <c r="L40" s="140">
        <f>H40/H39</f>
        <v>0.86961239567874637</v>
      </c>
      <c r="M40" s="139">
        <v>6274</v>
      </c>
      <c r="N40" s="139">
        <v>11136</v>
      </c>
      <c r="O40" s="139">
        <v>15138</v>
      </c>
      <c r="P40" s="139">
        <v>17513</v>
      </c>
      <c r="Q40" s="139">
        <v>15560</v>
      </c>
      <c r="R40" s="139">
        <v>18388</v>
      </c>
      <c r="S40" s="140">
        <f t="shared" si="4"/>
        <v>0.18174807197943443</v>
      </c>
      <c r="T40" s="139">
        <f t="shared" si="1"/>
        <v>2828</v>
      </c>
      <c r="U40" s="140">
        <f t="shared" si="5"/>
        <v>4.0315470339480526E-2</v>
      </c>
      <c r="V40" s="140">
        <f>IFERROR(R40/R39,"-")</f>
        <v>0.87457788347205712</v>
      </c>
    </row>
    <row r="41" spans="2:22" x14ac:dyDescent="0.25">
      <c r="B41" s="99" t="s">
        <v>143</v>
      </c>
      <c r="C41" s="54">
        <v>22627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100" t="str">
        <f t="shared" si="2"/>
        <v>-</v>
      </c>
      <c r="J41" s="54">
        <f t="shared" si="3"/>
        <v>0</v>
      </c>
      <c r="K41" s="100">
        <f t="shared" si="0"/>
        <v>0</v>
      </c>
      <c r="L41" s="100">
        <f>H41/H39</f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100" t="str">
        <f t="shared" si="4"/>
        <v>-</v>
      </c>
      <c r="T41" s="54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100" t="str">
        <f t="shared" si="2"/>
        <v>-</v>
      </c>
      <c r="J42" s="54">
        <f t="shared" si="3"/>
        <v>0</v>
      </c>
      <c r="K42" s="100">
        <f t="shared" si="0"/>
        <v>0</v>
      </c>
      <c r="L42" s="100">
        <f>H42/H39</f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100" t="str">
        <f t="shared" si="4"/>
        <v>-</v>
      </c>
      <c r="T42" s="54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66</v>
      </c>
      <c r="C43" s="142">
        <v>13783</v>
      </c>
      <c r="D43" s="142">
        <v>11462</v>
      </c>
      <c r="E43" s="142">
        <v>29079</v>
      </c>
      <c r="F43" s="142">
        <v>31827</v>
      </c>
      <c r="G43" s="142">
        <v>31868</v>
      </c>
      <c r="H43" s="142">
        <v>32684</v>
      </c>
      <c r="I43" s="143">
        <f t="shared" si="2"/>
        <v>2.560562319568227E-2</v>
      </c>
      <c r="J43" s="142">
        <f t="shared" si="3"/>
        <v>816</v>
      </c>
      <c r="K43" s="143">
        <f t="shared" si="0"/>
        <v>5.9956692644720462E-3</v>
      </c>
      <c r="L43" s="143">
        <f>H43/H39</f>
        <v>0.1303876043212536</v>
      </c>
      <c r="M43" s="142">
        <v>19</v>
      </c>
      <c r="N43" s="142">
        <v>2202</v>
      </c>
      <c r="O43" s="142">
        <v>2767</v>
      </c>
      <c r="P43" s="142">
        <v>2820</v>
      </c>
      <c r="Q43" s="142">
        <v>2755</v>
      </c>
      <c r="R43" s="142">
        <v>2637</v>
      </c>
      <c r="S43" s="143">
        <f t="shared" si="4"/>
        <v>-4.2831215970961845E-2</v>
      </c>
      <c r="T43" s="142">
        <f t="shared" si="1"/>
        <v>-118</v>
      </c>
      <c r="U43" s="143">
        <f t="shared" si="5"/>
        <v>6.4917276513067482E-3</v>
      </c>
      <c r="V43" s="143">
        <f>IFERROR(R43/R39,"-")</f>
        <v>0.12542211652794291</v>
      </c>
    </row>
    <row r="44" spans="2:22" ht="15.75" x14ac:dyDescent="0.25">
      <c r="B44" s="134" t="s">
        <v>54</v>
      </c>
      <c r="C44" s="135">
        <v>91416</v>
      </c>
      <c r="D44" s="135">
        <v>164258</v>
      </c>
      <c r="E44" s="135">
        <v>229131</v>
      </c>
      <c r="F44" s="135">
        <v>240044</v>
      </c>
      <c r="G44" s="135">
        <v>250407</v>
      </c>
      <c r="H44" s="135">
        <v>282601</v>
      </c>
      <c r="I44" s="136">
        <f t="shared" si="2"/>
        <v>0.12856669342310711</v>
      </c>
      <c r="J44" s="135">
        <f t="shared" si="3"/>
        <v>32194</v>
      </c>
      <c r="K44" s="136">
        <f t="shared" si="0"/>
        <v>5.184133306232605E-2</v>
      </c>
      <c r="L44" s="137">
        <f>H44/H44</f>
        <v>1</v>
      </c>
      <c r="M44" s="135">
        <v>6962</v>
      </c>
      <c r="N44" s="135">
        <v>18198</v>
      </c>
      <c r="O44" s="135">
        <v>23965</v>
      </c>
      <c r="P44" s="135">
        <v>20577</v>
      </c>
      <c r="Q44" s="135">
        <v>24629</v>
      </c>
      <c r="R44" s="135">
        <v>26233</v>
      </c>
      <c r="S44" s="136">
        <f t="shared" si="4"/>
        <v>6.5126476917455101E-2</v>
      </c>
      <c r="T44" s="135">
        <f t="shared" si="1"/>
        <v>1604</v>
      </c>
      <c r="U44" s="136">
        <f t="shared" si="5"/>
        <v>4.7368893574801049E-2</v>
      </c>
      <c r="V44" s="137">
        <f>IFERROR(R44/R44,"-")</f>
        <v>1</v>
      </c>
    </row>
    <row r="45" spans="2:22" ht="15.75" x14ac:dyDescent="0.25">
      <c r="B45" s="138" t="s">
        <v>63</v>
      </c>
      <c r="C45" s="139">
        <v>91416</v>
      </c>
      <c r="D45" s="139">
        <v>164258</v>
      </c>
      <c r="E45" s="139">
        <v>229131</v>
      </c>
      <c r="F45" s="139">
        <v>240044</v>
      </c>
      <c r="G45" s="139">
        <v>250407</v>
      </c>
      <c r="H45" s="139">
        <v>282601</v>
      </c>
      <c r="I45" s="140">
        <f t="shared" si="2"/>
        <v>0.12856669342310711</v>
      </c>
      <c r="J45" s="139">
        <f t="shared" si="3"/>
        <v>32194</v>
      </c>
      <c r="K45" s="140">
        <f t="shared" si="0"/>
        <v>5.184133306232605E-2</v>
      </c>
      <c r="L45" s="140">
        <f>H45/H44</f>
        <v>1</v>
      </c>
      <c r="M45" s="139">
        <v>6962</v>
      </c>
      <c r="N45" s="139">
        <v>18198</v>
      </c>
      <c r="O45" s="139">
        <v>23965</v>
      </c>
      <c r="P45" s="139">
        <v>20577</v>
      </c>
      <c r="Q45" s="139">
        <v>24629</v>
      </c>
      <c r="R45" s="139">
        <v>26233</v>
      </c>
      <c r="S45" s="140">
        <f t="shared" si="4"/>
        <v>6.5126476917455101E-2</v>
      </c>
      <c r="T45" s="139">
        <f t="shared" si="1"/>
        <v>1604</v>
      </c>
      <c r="U45" s="140">
        <f t="shared" si="5"/>
        <v>4.7368893574801049E-2</v>
      </c>
      <c r="V45" s="140">
        <f>IFERROR(R45/R44,"-")</f>
        <v>1</v>
      </c>
    </row>
    <row r="46" spans="2:22" x14ac:dyDescent="0.25">
      <c r="B46" s="99" t="s">
        <v>143</v>
      </c>
      <c r="C46" s="54">
        <v>46941</v>
      </c>
      <c r="D46" s="54">
        <v>102944</v>
      </c>
      <c r="E46" s="54">
        <v>135697</v>
      </c>
      <c r="F46" s="54">
        <v>145679</v>
      </c>
      <c r="G46" s="54">
        <v>151188</v>
      </c>
      <c r="H46" s="54">
        <v>186600</v>
      </c>
      <c r="I46" s="100">
        <f t="shared" si="2"/>
        <v>0.23422493848718151</v>
      </c>
      <c r="J46" s="54">
        <f t="shared" si="3"/>
        <v>35412</v>
      </c>
      <c r="K46" s="100">
        <f t="shared" si="0"/>
        <v>3.4230568007296652E-2</v>
      </c>
      <c r="L46" s="100">
        <f>H46/H44</f>
        <v>0.66029490341506225</v>
      </c>
      <c r="M46" s="54">
        <v>3684</v>
      </c>
      <c r="N46" s="54">
        <v>11107</v>
      </c>
      <c r="O46" s="54">
        <v>13567</v>
      </c>
      <c r="P46" s="54">
        <v>12991</v>
      </c>
      <c r="Q46" s="54">
        <v>15417</v>
      </c>
      <c r="R46" s="54">
        <v>16208</v>
      </c>
      <c r="S46" s="100">
        <f t="shared" si="4"/>
        <v>5.1306998767594258E-2</v>
      </c>
      <c r="T46" s="54">
        <f t="shared" si="1"/>
        <v>791</v>
      </c>
      <c r="U46" s="100">
        <f t="shared" si="5"/>
        <v>2.9905685786569491E-2</v>
      </c>
      <c r="V46" s="100">
        <f>IFERROR(R46/R44,"-")</f>
        <v>0.61784774901841188</v>
      </c>
    </row>
    <row r="47" spans="2:22" ht="15.75" thickBot="1" x14ac:dyDescent="0.3">
      <c r="B47" s="99" t="s">
        <v>145</v>
      </c>
      <c r="C47" s="54">
        <v>44475</v>
      </c>
      <c r="D47" s="54">
        <v>61314</v>
      </c>
      <c r="E47" s="54">
        <v>93434</v>
      </c>
      <c r="F47" s="54">
        <v>94365</v>
      </c>
      <c r="G47" s="54">
        <v>99219</v>
      </c>
      <c r="H47" s="54">
        <v>96001</v>
      </c>
      <c r="I47" s="100">
        <f t="shared" si="2"/>
        <v>-3.2433304105060512E-2</v>
      </c>
      <c r="J47" s="54">
        <f t="shared" si="3"/>
        <v>-3218</v>
      </c>
      <c r="K47" s="100">
        <f t="shared" si="0"/>
        <v>1.7610765055029398E-2</v>
      </c>
      <c r="L47" s="100">
        <f>H47/H44</f>
        <v>0.33970509658493775</v>
      </c>
      <c r="M47" s="54">
        <v>3278</v>
      </c>
      <c r="N47" s="54">
        <v>7091</v>
      </c>
      <c r="O47" s="54">
        <v>10398</v>
      </c>
      <c r="P47" s="54">
        <v>7586</v>
      </c>
      <c r="Q47" s="54">
        <v>9212</v>
      </c>
      <c r="R47" s="54">
        <v>10025</v>
      </c>
      <c r="S47" s="100">
        <f t="shared" si="4"/>
        <v>8.8254450716456878E-2</v>
      </c>
      <c r="T47" s="54">
        <f t="shared" si="1"/>
        <v>813</v>
      </c>
      <c r="U47" s="100">
        <f t="shared" si="5"/>
        <v>1.7463207788231558E-2</v>
      </c>
      <c r="V47" s="100">
        <f>IFERROR(R47/R44,"-")</f>
        <v>0.38215225098158806</v>
      </c>
    </row>
    <row r="48" spans="2:22" ht="15.75" x14ac:dyDescent="0.25">
      <c r="B48" s="134" t="s">
        <v>55</v>
      </c>
      <c r="C48" s="135">
        <v>89173</v>
      </c>
      <c r="D48" s="135">
        <v>140346</v>
      </c>
      <c r="E48" s="135">
        <v>257117</v>
      </c>
      <c r="F48" s="135">
        <v>280769</v>
      </c>
      <c r="G48" s="135">
        <v>288350</v>
      </c>
      <c r="H48" s="135">
        <v>287664</v>
      </c>
      <c r="I48" s="136">
        <f t="shared" si="2"/>
        <v>-2.3790532339170722E-3</v>
      </c>
      <c r="J48" s="135">
        <f t="shared" si="3"/>
        <v>-686</v>
      </c>
      <c r="K48" s="136">
        <f t="shared" si="0"/>
        <v>5.277010779877269E-2</v>
      </c>
      <c r="L48" s="137">
        <f>H48/H48</f>
        <v>1</v>
      </c>
      <c r="M48" s="135">
        <v>6261</v>
      </c>
      <c r="N48" s="135">
        <v>19784</v>
      </c>
      <c r="O48" s="135">
        <v>23285</v>
      </c>
      <c r="P48" s="135">
        <v>24142</v>
      </c>
      <c r="Q48" s="135">
        <v>23290</v>
      </c>
      <c r="R48" s="135">
        <v>24074</v>
      </c>
      <c r="S48" s="136">
        <f t="shared" si="4"/>
        <v>3.3662516101331086E-2</v>
      </c>
      <c r="T48" s="135">
        <f t="shared" si="1"/>
        <v>784</v>
      </c>
      <c r="U48" s="136">
        <f t="shared" si="5"/>
        <v>5.5575634382215432E-2</v>
      </c>
      <c r="V48" s="137">
        <f>IFERROR(R48/R48,"-")</f>
        <v>1</v>
      </c>
    </row>
    <row r="49" spans="2:22" ht="15.75" x14ac:dyDescent="0.25">
      <c r="B49" s="138" t="s">
        <v>63</v>
      </c>
      <c r="C49" s="139">
        <v>71022</v>
      </c>
      <c r="D49" s="139">
        <v>116590</v>
      </c>
      <c r="E49" s="139">
        <v>211298</v>
      </c>
      <c r="F49" s="139">
        <v>231221</v>
      </c>
      <c r="G49" s="139">
        <v>236470</v>
      </c>
      <c r="H49" s="139">
        <v>232777</v>
      </c>
      <c r="I49" s="140">
        <f t="shared" si="2"/>
        <v>-1.5617203027868176E-2</v>
      </c>
      <c r="J49" s="139">
        <f t="shared" si="3"/>
        <v>-3693</v>
      </c>
      <c r="K49" s="140">
        <f t="shared" si="0"/>
        <v>4.2701441205972628E-2</v>
      </c>
      <c r="L49" s="140">
        <f>H49/H48</f>
        <v>0.80919753601423883</v>
      </c>
      <c r="M49" s="139">
        <v>5416</v>
      </c>
      <c r="N49" s="139">
        <v>15695</v>
      </c>
      <c r="O49" s="139">
        <v>18747</v>
      </c>
      <c r="P49" s="139">
        <v>19529</v>
      </c>
      <c r="Q49" s="139">
        <v>18483</v>
      </c>
      <c r="R49" s="139">
        <v>19257</v>
      </c>
      <c r="S49" s="140">
        <f t="shared" si="4"/>
        <v>4.1876318779418886E-2</v>
      </c>
      <c r="T49" s="139">
        <f t="shared" si="1"/>
        <v>774</v>
      </c>
      <c r="U49" s="140">
        <f t="shared" si="5"/>
        <v>4.4956365000840243E-2</v>
      </c>
      <c r="V49" s="140">
        <f>IFERROR(R49/R48,"-")</f>
        <v>0.79990861510343114</v>
      </c>
    </row>
    <row r="50" spans="2:22" x14ac:dyDescent="0.25">
      <c r="B50" s="99" t="s">
        <v>143</v>
      </c>
      <c r="C50" s="54">
        <v>40956</v>
      </c>
      <c r="D50" s="54">
        <v>64147</v>
      </c>
      <c r="E50" s="54">
        <v>163913</v>
      </c>
      <c r="F50" s="54">
        <v>182213</v>
      </c>
      <c r="G50" s="54">
        <v>183875</v>
      </c>
      <c r="H50" s="54">
        <v>182150</v>
      </c>
      <c r="I50" s="100">
        <f t="shared" si="2"/>
        <v>-9.3813732154996998E-3</v>
      </c>
      <c r="J50" s="54">
        <f t="shared" si="3"/>
        <v>-1725</v>
      </c>
      <c r="K50" s="100">
        <f t="shared" si="0"/>
        <v>3.3414244172181591E-2</v>
      </c>
      <c r="L50" s="100">
        <f>H50/H48</f>
        <v>0.63320401579620667</v>
      </c>
      <c r="M50" s="54">
        <v>0</v>
      </c>
      <c r="N50" s="54">
        <v>12078</v>
      </c>
      <c r="O50" s="54">
        <v>15326</v>
      </c>
      <c r="P50" s="54">
        <v>15445</v>
      </c>
      <c r="Q50" s="54">
        <v>14687</v>
      </c>
      <c r="R50" s="54">
        <v>15398</v>
      </c>
      <c r="S50" s="100">
        <f t="shared" si="4"/>
        <v>4.8410158643698464E-2</v>
      </c>
      <c r="T50" s="54">
        <f t="shared" si="1"/>
        <v>711</v>
      </c>
      <c r="U50" s="100">
        <f t="shared" si="5"/>
        <v>3.5554870061855579E-2</v>
      </c>
      <c r="V50" s="100">
        <f>IFERROR(R50/R48,"-")</f>
        <v>0.63961119880368866</v>
      </c>
    </row>
    <row r="51" spans="2:22" x14ac:dyDescent="0.25">
      <c r="B51" s="99" t="s">
        <v>145</v>
      </c>
      <c r="C51" s="54">
        <v>9862</v>
      </c>
      <c r="D51" s="54">
        <v>24847</v>
      </c>
      <c r="E51" s="54">
        <v>47385</v>
      </c>
      <c r="F51" s="54">
        <v>49008</v>
      </c>
      <c r="G51" s="54">
        <v>52595</v>
      </c>
      <c r="H51" s="54">
        <v>50627</v>
      </c>
      <c r="I51" s="100">
        <f t="shared" si="2"/>
        <v>-3.741800551383212E-2</v>
      </c>
      <c r="J51" s="54">
        <f t="shared" si="3"/>
        <v>-1968</v>
      </c>
      <c r="K51" s="100">
        <f t="shared" si="0"/>
        <v>9.2871970337910364E-3</v>
      </c>
      <c r="L51" s="100">
        <f>H51/H48</f>
        <v>0.17599352021803216</v>
      </c>
      <c r="M51" s="54">
        <v>0</v>
      </c>
      <c r="N51" s="54">
        <v>3617</v>
      </c>
      <c r="O51" s="54">
        <v>3421</v>
      </c>
      <c r="P51" s="54">
        <v>4084</v>
      </c>
      <c r="Q51" s="54">
        <v>3796</v>
      </c>
      <c r="R51" s="54">
        <v>3859</v>
      </c>
      <c r="S51" s="100">
        <f t="shared" si="4"/>
        <v>1.6596417281348863E-2</v>
      </c>
      <c r="T51" s="54">
        <f t="shared" si="1"/>
        <v>63</v>
      </c>
      <c r="U51" s="100">
        <f t="shared" si="5"/>
        <v>9.4014949389846659E-3</v>
      </c>
      <c r="V51" s="100">
        <f>IFERROR(R51/R48,"-")</f>
        <v>0.16029741629974245</v>
      </c>
    </row>
    <row r="52" spans="2:22" ht="16.5" thickBot="1" x14ac:dyDescent="0.3">
      <c r="B52" s="141" t="s">
        <v>66</v>
      </c>
      <c r="C52" s="142">
        <v>18151</v>
      </c>
      <c r="D52" s="142">
        <v>23756</v>
      </c>
      <c r="E52" s="142">
        <v>45819</v>
      </c>
      <c r="F52" s="142">
        <v>49548</v>
      </c>
      <c r="G52" s="142">
        <v>51880</v>
      </c>
      <c r="H52" s="142">
        <v>54887</v>
      </c>
      <c r="I52" s="143">
        <f t="shared" si="2"/>
        <v>5.796067848882025E-2</v>
      </c>
      <c r="J52" s="142">
        <f t="shared" si="3"/>
        <v>3007</v>
      </c>
      <c r="K52" s="143">
        <f t="shared" si="0"/>
        <v>1.0068666592800061E-2</v>
      </c>
      <c r="L52" s="143">
        <f>H52/H48</f>
        <v>0.19080246398576117</v>
      </c>
      <c r="M52" s="142">
        <v>845</v>
      </c>
      <c r="N52" s="142">
        <v>4089</v>
      </c>
      <c r="O52" s="142">
        <v>4538</v>
      </c>
      <c r="P52" s="142">
        <v>4613</v>
      </c>
      <c r="Q52" s="142">
        <v>4807</v>
      </c>
      <c r="R52" s="142">
        <v>4817</v>
      </c>
      <c r="S52" s="143">
        <f t="shared" si="4"/>
        <v>2.0802995631370447E-3</v>
      </c>
      <c r="T52" s="142">
        <f t="shared" si="1"/>
        <v>10</v>
      </c>
      <c r="U52" s="143">
        <f t="shared" si="5"/>
        <v>1.0619269381375187E-2</v>
      </c>
      <c r="V52" s="143">
        <f>IFERROR(R52/R48,"-")</f>
        <v>0.20009138489656891</v>
      </c>
    </row>
    <row r="53" spans="2:22" ht="15.75" x14ac:dyDescent="0.25">
      <c r="B53" s="134" t="s">
        <v>56</v>
      </c>
      <c r="C53" s="135">
        <f t="shared" ref="C53:H56" si="6">C6-C11-C16-C21-C26-C30-C35-C39-C44-C48</f>
        <v>141186</v>
      </c>
      <c r="D53" s="135">
        <f t="shared" si="6"/>
        <v>71959</v>
      </c>
      <c r="E53" s="135">
        <f t="shared" si="6"/>
        <v>111437</v>
      </c>
      <c r="F53" s="135">
        <f t="shared" si="6"/>
        <v>123306</v>
      </c>
      <c r="G53" s="135">
        <f t="shared" si="6"/>
        <v>128413</v>
      </c>
      <c r="H53" s="135">
        <f t="shared" si="6"/>
        <v>123457</v>
      </c>
      <c r="I53" s="136">
        <f t="shared" si="2"/>
        <v>-3.8594223326298693E-2</v>
      </c>
      <c r="J53" s="135">
        <f t="shared" si="3"/>
        <v>-4956</v>
      </c>
      <c r="K53" s="136">
        <f t="shared" si="0"/>
        <v>2.2647391395910089E-2</v>
      </c>
      <c r="L53" s="137">
        <f>H53/H53</f>
        <v>1</v>
      </c>
      <c r="M53" s="135">
        <v>2510</v>
      </c>
      <c r="N53" s="135">
        <v>8951</v>
      </c>
      <c r="O53" s="135">
        <v>10349</v>
      </c>
      <c r="P53" s="135">
        <v>10850</v>
      </c>
      <c r="Q53" s="135">
        <v>10319</v>
      </c>
      <c r="R53" s="135">
        <v>8275</v>
      </c>
      <c r="S53" s="136">
        <f t="shared" si="4"/>
        <v>-0.19808120941951735</v>
      </c>
      <c r="T53" s="135">
        <f t="shared" si="1"/>
        <v>-2044</v>
      </c>
      <c r="U53" s="136">
        <f t="shared" si="5"/>
        <v>2.4977037239956815E-2</v>
      </c>
      <c r="V53" s="137">
        <f>IFERROR(R53/R53,"-")</f>
        <v>1</v>
      </c>
    </row>
    <row r="54" spans="2:22" ht="15.75" x14ac:dyDescent="0.25">
      <c r="B54" s="138" t="s">
        <v>63</v>
      </c>
      <c r="C54" s="139">
        <f t="shared" si="6"/>
        <v>108316</v>
      </c>
      <c r="D54" s="139">
        <f t="shared" si="6"/>
        <v>72713</v>
      </c>
      <c r="E54" s="139">
        <f t="shared" si="6"/>
        <v>108068</v>
      </c>
      <c r="F54" s="139">
        <f t="shared" si="6"/>
        <v>113850</v>
      </c>
      <c r="G54" s="139">
        <f t="shared" si="6"/>
        <v>117114</v>
      </c>
      <c r="H54" s="139">
        <f t="shared" si="6"/>
        <v>111271</v>
      </c>
      <c r="I54" s="140">
        <f t="shared" si="2"/>
        <v>-4.9891558652253365E-2</v>
      </c>
      <c r="J54" s="139">
        <f t="shared" si="3"/>
        <v>-5843</v>
      </c>
      <c r="K54" s="140">
        <f t="shared" si="0"/>
        <v>2.0411948192603994E-2</v>
      </c>
      <c r="L54" s="140">
        <f>H54/H53</f>
        <v>0.90129356780093473</v>
      </c>
      <c r="M54" s="139">
        <v>2451</v>
      </c>
      <c r="N54" s="139">
        <v>8704</v>
      </c>
      <c r="O54" s="139">
        <v>10040</v>
      </c>
      <c r="P54" s="139">
        <v>9788</v>
      </c>
      <c r="Q54" s="139">
        <v>9325</v>
      </c>
      <c r="R54" s="139">
        <v>7498</v>
      </c>
      <c r="S54" s="140">
        <f t="shared" si="4"/>
        <v>-0.19592493297587132</v>
      </c>
      <c r="T54" s="139">
        <f t="shared" si="1"/>
        <v>-1827</v>
      </c>
      <c r="U54" s="140">
        <f t="shared" si="5"/>
        <v>2.2532280230847676E-2</v>
      </c>
      <c r="V54" s="140">
        <f>IFERROR(R54/R53,"-")</f>
        <v>0.90610271903323258</v>
      </c>
    </row>
    <row r="55" spans="2:22" x14ac:dyDescent="0.25">
      <c r="B55" s="99" t="s">
        <v>143</v>
      </c>
      <c r="C55" s="54">
        <f t="shared" si="6"/>
        <v>141538</v>
      </c>
      <c r="D55" s="54">
        <f t="shared" si="6"/>
        <v>205466</v>
      </c>
      <c r="E55" s="54">
        <f t="shared" si="6"/>
        <v>395430</v>
      </c>
      <c r="F55" s="54">
        <f t="shared" si="6"/>
        <v>351015</v>
      </c>
      <c r="G55" s="54">
        <f t="shared" si="6"/>
        <v>442209</v>
      </c>
      <c r="H55" s="54">
        <f t="shared" si="6"/>
        <v>398004</v>
      </c>
      <c r="I55" s="100">
        <f t="shared" si="2"/>
        <v>-9.9964044151068854E-2</v>
      </c>
      <c r="J55" s="54">
        <f t="shared" si="3"/>
        <v>-44205</v>
      </c>
      <c r="K55" s="100">
        <f t="shared" si="0"/>
        <v>7.3011270038457102E-2</v>
      </c>
      <c r="L55" s="100">
        <f>H55/H53</f>
        <v>3.2238269194942371</v>
      </c>
      <c r="M55" s="54">
        <v>1592</v>
      </c>
      <c r="N55" s="54">
        <v>6327</v>
      </c>
      <c r="O55" s="54">
        <v>6948</v>
      </c>
      <c r="P55" s="54">
        <v>6786</v>
      </c>
      <c r="Q55" s="54">
        <v>6385</v>
      </c>
      <c r="R55" s="54">
        <v>4636</v>
      </c>
      <c r="S55" s="100">
        <f t="shared" si="4"/>
        <v>-0.27392325763508218</v>
      </c>
      <c r="T55" s="54">
        <f t="shared" si="1"/>
        <v>-1749</v>
      </c>
      <c r="U55" s="100">
        <f t="shared" si="5"/>
        <v>1.5621582922612622E-2</v>
      </c>
      <c r="V55" s="100">
        <f>IFERROR(R55/R53,"-")</f>
        <v>0.56024169184290029</v>
      </c>
    </row>
    <row r="56" spans="2:22" x14ac:dyDescent="0.25">
      <c r="B56" s="99" t="s">
        <v>145</v>
      </c>
      <c r="C56" s="54">
        <f t="shared" si="6"/>
        <v>55444</v>
      </c>
      <c r="D56" s="54">
        <f t="shared" si="6"/>
        <v>56786</v>
      </c>
      <c r="E56" s="54">
        <f t="shared" si="6"/>
        <v>83987</v>
      </c>
      <c r="F56" s="54">
        <f t="shared" si="6"/>
        <v>118394</v>
      </c>
      <c r="G56" s="54">
        <f t="shared" si="6"/>
        <v>118167</v>
      </c>
      <c r="H56" s="54">
        <f t="shared" si="6"/>
        <v>126543</v>
      </c>
      <c r="I56" s="100">
        <f t="shared" si="2"/>
        <v>7.0882733758155902E-2</v>
      </c>
      <c r="J56" s="54">
        <f t="shared" si="3"/>
        <v>8376</v>
      </c>
      <c r="K56" s="100">
        <f t="shared" si="0"/>
        <v>2.32134982172955E-2</v>
      </c>
      <c r="L56" s="100">
        <f>H56/H53</f>
        <v>1.0249965575058522</v>
      </c>
      <c r="M56" s="54">
        <v>859</v>
      </c>
      <c r="N56" s="54">
        <v>2377</v>
      </c>
      <c r="O56" s="54">
        <v>3092</v>
      </c>
      <c r="P56" s="54">
        <v>3002</v>
      </c>
      <c r="Q56" s="54">
        <v>2940</v>
      </c>
      <c r="R56" s="54">
        <v>2862</v>
      </c>
      <c r="S56" s="100">
        <f t="shared" si="4"/>
        <v>-2.6530612244897944E-2</v>
      </c>
      <c r="T56" s="54">
        <f t="shared" si="1"/>
        <v>-78</v>
      </c>
      <c r="U56" s="100">
        <f t="shared" si="5"/>
        <v>6.9106973082350559E-3</v>
      </c>
      <c r="V56" s="100">
        <f>IFERROR(R56/R53,"-")</f>
        <v>0.34586102719033235</v>
      </c>
    </row>
    <row r="57" spans="2:22" ht="15.75" x14ac:dyDescent="0.25">
      <c r="B57" s="141" t="s">
        <v>66</v>
      </c>
      <c r="C57" s="142">
        <f>C53-C54</f>
        <v>32870</v>
      </c>
      <c r="D57" s="142">
        <f t="shared" ref="D57:H57" si="7">D53-D54</f>
        <v>-754</v>
      </c>
      <c r="E57" s="142">
        <f t="shared" si="7"/>
        <v>3369</v>
      </c>
      <c r="F57" s="142">
        <f t="shared" si="7"/>
        <v>9456</v>
      </c>
      <c r="G57" s="142">
        <f t="shared" si="7"/>
        <v>11299</v>
      </c>
      <c r="H57" s="142">
        <f t="shared" si="7"/>
        <v>12186</v>
      </c>
      <c r="I57" s="143">
        <f t="shared" si="2"/>
        <v>7.8502522347110304E-2</v>
      </c>
      <c r="J57" s="142">
        <f t="shared" si="3"/>
        <v>887</v>
      </c>
      <c r="K57" s="143">
        <f t="shared" si="0"/>
        <v>2.235443203306093E-3</v>
      </c>
      <c r="L57" s="143">
        <f>H57/H53</f>
        <v>9.8706432199065261E-2</v>
      </c>
      <c r="M57" s="142">
        <v>133</v>
      </c>
      <c r="N57" s="142">
        <v>2205</v>
      </c>
      <c r="O57" s="142">
        <v>1076</v>
      </c>
      <c r="P57" s="142">
        <v>1898</v>
      </c>
      <c r="Q57" s="142">
        <v>4419</v>
      </c>
      <c r="R57" s="142">
        <v>3626</v>
      </c>
      <c r="S57" s="143">
        <f t="shared" si="4"/>
        <v>-0.17945236478841364</v>
      </c>
      <c r="T57" s="142">
        <f t="shared" si="1"/>
        <v>-793</v>
      </c>
      <c r="U57" s="143">
        <f t="shared" si="5"/>
        <v>4.3692549936809244E-3</v>
      </c>
      <c r="V57" s="143">
        <f>IFERROR(R57/R53,"-")</f>
        <v>0.43818731117824772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58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D0D9-1428-4339-A150-8056B3FDF9A1}">
  <sheetPr>
    <tabColor theme="7" tint="0.79998168889431442"/>
    <pageSetUpPr fitToPage="1"/>
  </sheetPr>
  <dimension ref="A1:W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266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51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5189113</v>
      </c>
      <c r="H8" s="159">
        <v>5483293</v>
      </c>
      <c r="I8" s="160">
        <f>IFERROR(H8/G8-1,"-")</f>
        <v>5.6691769865100161E-2</v>
      </c>
      <c r="J8" s="159">
        <f t="shared" ref="J8:J20" si="0">H8-G8</f>
        <v>294180</v>
      </c>
      <c r="K8" s="160">
        <f t="shared" ref="K8:K20" si="1">H8/H$8</f>
        <v>1</v>
      </c>
      <c r="L8" s="81"/>
      <c r="N8" s="158" t="s">
        <v>71</v>
      </c>
      <c r="O8" s="159">
        <v>791721</v>
      </c>
      <c r="P8" s="159">
        <v>225835</v>
      </c>
      <c r="Q8" s="159">
        <v>354204</v>
      </c>
      <c r="R8" s="159">
        <v>710225</v>
      </c>
      <c r="S8" s="159">
        <v>800263</v>
      </c>
      <c r="T8" s="159">
        <v>915958</v>
      </c>
      <c r="U8" s="160">
        <f>IFERROR(T8/S8-1,"-")</f>
        <v>0.14457122221069829</v>
      </c>
      <c r="V8" s="159">
        <f>T8-S8</f>
        <v>115695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1042721</v>
      </c>
      <c r="H9" s="162">
        <v>1059034</v>
      </c>
      <c r="I9" s="163">
        <f>IFERROR(H9/G9-1,"-")</f>
        <v>1.56446451159995E-2</v>
      </c>
      <c r="J9" s="162">
        <f t="shared" si="0"/>
        <v>16313</v>
      </c>
      <c r="K9" s="163">
        <f t="shared" si="1"/>
        <v>0.19313832034873935</v>
      </c>
      <c r="L9" s="81"/>
      <c r="N9" s="161" t="s">
        <v>100</v>
      </c>
      <c r="O9" s="162">
        <v>356283</v>
      </c>
      <c r="P9" s="162">
        <v>103133</v>
      </c>
      <c r="Q9" s="162">
        <v>181693</v>
      </c>
      <c r="R9" s="162">
        <v>342343</v>
      </c>
      <c r="S9" s="162">
        <v>343297</v>
      </c>
      <c r="T9" s="162">
        <v>382439</v>
      </c>
      <c r="U9" s="163">
        <f>IFERROR(T9/S9-1,"-")</f>
        <v>0.1140178912137304</v>
      </c>
      <c r="V9" s="162">
        <f t="shared" ref="V9:V19" si="2">T9-S9</f>
        <v>39142</v>
      </c>
      <c r="W9" s="163">
        <f>T9/T$8</f>
        <v>0.41752896966891495</v>
      </c>
    </row>
    <row r="10" spans="1:23" x14ac:dyDescent="0.25">
      <c r="A10" s="164" t="s">
        <v>106</v>
      </c>
      <c r="B10" s="165" t="s">
        <v>106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430319</v>
      </c>
      <c r="H10" s="166">
        <v>422024</v>
      </c>
      <c r="I10" s="167">
        <f>IFERROR(H10/G10-1,"-")</f>
        <v>-1.9276397277368629E-2</v>
      </c>
      <c r="J10" s="166">
        <f t="shared" si="0"/>
        <v>-8295</v>
      </c>
      <c r="K10" s="167">
        <f t="shared" si="1"/>
        <v>7.6965429350574557E-2</v>
      </c>
      <c r="L10" s="81"/>
      <c r="N10" s="165" t="s">
        <v>106</v>
      </c>
      <c r="O10" s="166">
        <v>72064</v>
      </c>
      <c r="P10" s="166">
        <v>28320</v>
      </c>
      <c r="Q10" s="166">
        <v>66989</v>
      </c>
      <c r="R10" s="166">
        <v>97391</v>
      </c>
      <c r="S10" s="166">
        <v>92865</v>
      </c>
      <c r="T10" s="166">
        <v>106402</v>
      </c>
      <c r="U10" s="167">
        <f>IFERROR(T10/S10-1,"-")</f>
        <v>0.14577074247563671</v>
      </c>
      <c r="V10" s="166">
        <f t="shared" si="2"/>
        <v>13537</v>
      </c>
      <c r="W10" s="167">
        <f>T10/T$8</f>
        <v>0.11616471497601419</v>
      </c>
    </row>
    <row r="11" spans="1:23" x14ac:dyDescent="0.25">
      <c r="A11" s="164" t="s">
        <v>103</v>
      </c>
      <c r="B11" s="165" t="s">
        <v>103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612402</v>
      </c>
      <c r="H11" s="166">
        <v>637010</v>
      </c>
      <c r="I11" s="167">
        <f>IFERROR(H11/G11-1,"-")</f>
        <v>4.0182755771535739E-2</v>
      </c>
      <c r="J11" s="166">
        <f t="shared" si="0"/>
        <v>24608</v>
      </c>
      <c r="K11" s="167">
        <f t="shared" si="1"/>
        <v>0.11617289099816479</v>
      </c>
      <c r="L11" s="81"/>
      <c r="N11" s="165" t="s">
        <v>103</v>
      </c>
      <c r="O11" s="166">
        <v>284219</v>
      </c>
      <c r="P11" s="166">
        <v>74813</v>
      </c>
      <c r="Q11" s="166">
        <v>114704</v>
      </c>
      <c r="R11" s="166">
        <v>244952</v>
      </c>
      <c r="S11" s="166">
        <v>250432</v>
      </c>
      <c r="T11" s="166">
        <v>276037</v>
      </c>
      <c r="U11" s="167">
        <f>IFERROR(T11/S11-1,"-")</f>
        <v>0.10224332353692822</v>
      </c>
      <c r="V11" s="166">
        <f t="shared" si="2"/>
        <v>25605</v>
      </c>
      <c r="W11" s="167">
        <f>T11/T$8</f>
        <v>0.30136425469290079</v>
      </c>
    </row>
    <row r="12" spans="1:23" x14ac:dyDescent="0.25">
      <c r="A12" s="1"/>
      <c r="B12" s="161" t="s">
        <v>110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4146392</v>
      </c>
      <c r="H12" s="162">
        <v>4424259</v>
      </c>
      <c r="I12" s="163">
        <f>IFERROR(H12/G12-1,"-")</f>
        <v>6.7014165568523243E-2</v>
      </c>
      <c r="J12" s="162">
        <f t="shared" si="0"/>
        <v>277867</v>
      </c>
      <c r="K12" s="163">
        <f t="shared" si="1"/>
        <v>0.80686167965126065</v>
      </c>
      <c r="L12" s="81"/>
      <c r="N12" s="161" t="s">
        <v>110</v>
      </c>
      <c r="O12" s="162">
        <v>435438</v>
      </c>
      <c r="P12" s="162">
        <v>122702</v>
      </c>
      <c r="Q12" s="162">
        <v>172511</v>
      </c>
      <c r="R12" s="162">
        <v>367882</v>
      </c>
      <c r="S12" s="162">
        <v>456966</v>
      </c>
      <c r="T12" s="162">
        <v>533519</v>
      </c>
      <c r="U12" s="163">
        <f>IFERROR(T12/S12-1,"-")</f>
        <v>0.16752449854037277</v>
      </c>
      <c r="V12" s="162">
        <f t="shared" si="2"/>
        <v>76553</v>
      </c>
      <c r="W12" s="163">
        <f>T12/T$8</f>
        <v>0.58247103033108505</v>
      </c>
    </row>
    <row r="13" spans="1:23" s="58" customFormat="1" x14ac:dyDescent="0.25">
      <c r="B13" s="165" t="s">
        <v>113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1939573</v>
      </c>
      <c r="H13" s="166">
        <v>2075774</v>
      </c>
      <c r="I13" s="167">
        <f t="shared" ref="I13:I20" si="3">IFERROR(H13/G13-1,"-")</f>
        <v>7.0222157144897324E-2</v>
      </c>
      <c r="J13" s="166">
        <f t="shared" si="0"/>
        <v>136201</v>
      </c>
      <c r="K13" s="167">
        <f t="shared" si="1"/>
        <v>0.37856339247237014</v>
      </c>
      <c r="L13" s="168"/>
      <c r="N13" s="165" t="s">
        <v>113</v>
      </c>
      <c r="O13" s="166">
        <v>75049</v>
      </c>
      <c r="P13" s="166">
        <v>21332</v>
      </c>
      <c r="Q13" s="166">
        <v>16695</v>
      </c>
      <c r="R13" s="166">
        <v>71554</v>
      </c>
      <c r="S13" s="166">
        <v>94350</v>
      </c>
      <c r="T13" s="166">
        <v>110535</v>
      </c>
      <c r="U13" s="167">
        <f t="shared" ref="U13:U20" si="4">IFERROR(T13/S13-1,"-")</f>
        <v>0.17154213036565968</v>
      </c>
      <c r="V13" s="166">
        <f t="shared" si="2"/>
        <v>16185</v>
      </c>
      <c r="W13" s="167">
        <f t="shared" ref="W13:W20" si="5">T13/T$8</f>
        <v>0.12067693060162148</v>
      </c>
    </row>
    <row r="14" spans="1:23" s="58" customFormat="1" x14ac:dyDescent="0.25">
      <c r="B14" s="165" t="s">
        <v>116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432804</v>
      </c>
      <c r="H14" s="166">
        <v>447422</v>
      </c>
      <c r="I14" s="167">
        <f t="shared" si="3"/>
        <v>3.377510374210968E-2</v>
      </c>
      <c r="J14" s="166">
        <f t="shared" si="0"/>
        <v>14618</v>
      </c>
      <c r="K14" s="167">
        <f t="shared" si="1"/>
        <v>8.159731752434167E-2</v>
      </c>
      <c r="L14" s="168"/>
      <c r="N14" s="165" t="s">
        <v>116</v>
      </c>
      <c r="O14" s="166">
        <v>159354</v>
      </c>
      <c r="P14" s="166">
        <v>39522</v>
      </c>
      <c r="Q14" s="166">
        <v>53227</v>
      </c>
      <c r="R14" s="166">
        <v>113120</v>
      </c>
      <c r="S14" s="166">
        <v>127790</v>
      </c>
      <c r="T14" s="166">
        <v>142028</v>
      </c>
      <c r="U14" s="167">
        <f t="shared" si="4"/>
        <v>0.11141716879255026</v>
      </c>
      <c r="V14" s="166">
        <f t="shared" si="2"/>
        <v>14238</v>
      </c>
      <c r="W14" s="167">
        <f t="shared" si="5"/>
        <v>0.15505951146231595</v>
      </c>
    </row>
    <row r="15" spans="1:23" x14ac:dyDescent="0.25">
      <c r="A15" s="1"/>
      <c r="B15" s="165" t="s">
        <v>119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215579</v>
      </c>
      <c r="H15" s="166">
        <v>230703</v>
      </c>
      <c r="I15" s="167">
        <f t="shared" si="3"/>
        <v>7.0155256309751834E-2</v>
      </c>
      <c r="J15" s="166">
        <f t="shared" si="0"/>
        <v>15124</v>
      </c>
      <c r="K15" s="167">
        <f t="shared" si="1"/>
        <v>4.2073804919780869E-2</v>
      </c>
      <c r="L15" s="81"/>
      <c r="N15" s="165" t="s">
        <v>119</v>
      </c>
      <c r="O15" s="166">
        <v>25447</v>
      </c>
      <c r="P15" s="166">
        <v>8286</v>
      </c>
      <c r="Q15" s="166">
        <v>19927</v>
      </c>
      <c r="R15" s="166">
        <v>30758</v>
      </c>
      <c r="S15" s="166">
        <v>42427</v>
      </c>
      <c r="T15" s="166">
        <v>58007</v>
      </c>
      <c r="U15" s="167">
        <f t="shared" si="4"/>
        <v>0.36721898790864316</v>
      </c>
      <c r="V15" s="166">
        <f t="shared" si="2"/>
        <v>15580</v>
      </c>
      <c r="W15" s="167">
        <f t="shared" si="5"/>
        <v>6.3329322960223061E-2</v>
      </c>
    </row>
    <row r="16" spans="1:23" x14ac:dyDescent="0.25">
      <c r="A16" s="1"/>
      <c r="B16" s="165" t="s">
        <v>126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165266</v>
      </c>
      <c r="H16" s="166">
        <v>174746</v>
      </c>
      <c r="I16" s="167">
        <f t="shared" si="3"/>
        <v>5.7362070843367752E-2</v>
      </c>
      <c r="J16" s="166">
        <f t="shared" si="0"/>
        <v>9480</v>
      </c>
      <c r="K16" s="167">
        <f t="shared" si="1"/>
        <v>3.186880584349587E-2</v>
      </c>
      <c r="L16" s="81"/>
      <c r="N16" s="165" t="s">
        <v>126</v>
      </c>
      <c r="O16" s="166">
        <v>9296</v>
      </c>
      <c r="P16" s="166">
        <v>2074</v>
      </c>
      <c r="Q16" s="166">
        <v>5996</v>
      </c>
      <c r="R16" s="166">
        <v>10713</v>
      </c>
      <c r="S16" s="166">
        <v>13075</v>
      </c>
      <c r="T16" s="166">
        <v>18571</v>
      </c>
      <c r="U16" s="167">
        <f t="shared" si="4"/>
        <v>0.42034416826003818</v>
      </c>
      <c r="V16" s="166">
        <f t="shared" si="2"/>
        <v>5496</v>
      </c>
      <c r="W16" s="167">
        <f t="shared" si="5"/>
        <v>2.0274947104561562E-2</v>
      </c>
    </row>
    <row r="17" spans="1:23" x14ac:dyDescent="0.25">
      <c r="A17" s="1"/>
      <c r="B17" s="165" t="s">
        <v>122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150942</v>
      </c>
      <c r="H17" s="166">
        <v>157476</v>
      </c>
      <c r="I17" s="167">
        <f t="shared" si="3"/>
        <v>4.3288150415391247E-2</v>
      </c>
      <c r="J17" s="166">
        <f t="shared" si="0"/>
        <v>6534</v>
      </c>
      <c r="K17" s="167">
        <f t="shared" si="1"/>
        <v>2.8719238603517997E-2</v>
      </c>
      <c r="L17" s="81"/>
      <c r="N17" s="165" t="s">
        <v>122</v>
      </c>
      <c r="O17" s="166">
        <v>6249</v>
      </c>
      <c r="P17" s="166">
        <v>2082</v>
      </c>
      <c r="Q17" s="166">
        <v>5201</v>
      </c>
      <c r="R17" s="166">
        <v>5872</v>
      </c>
      <c r="S17" s="166">
        <v>7046</v>
      </c>
      <c r="T17" s="166">
        <v>8921</v>
      </c>
      <c r="U17" s="167">
        <f t="shared" si="4"/>
        <v>0.26610843031507248</v>
      </c>
      <c r="V17" s="166">
        <f t="shared" si="2"/>
        <v>1875</v>
      </c>
      <c r="W17" s="167">
        <f t="shared" si="5"/>
        <v>9.7395295417475481E-3</v>
      </c>
    </row>
    <row r="18" spans="1:23" x14ac:dyDescent="0.25">
      <c r="A18" s="1"/>
      <c r="B18" s="165" t="s">
        <v>131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67941</v>
      </c>
      <c r="H18" s="166">
        <v>63693</v>
      </c>
      <c r="I18" s="167">
        <f t="shared" si="3"/>
        <v>-6.2524837726851246E-2</v>
      </c>
      <c r="J18" s="166"/>
      <c r="K18" s="167">
        <f t="shared" si="1"/>
        <v>1.1615830122519443E-2</v>
      </c>
      <c r="L18" s="81"/>
      <c r="N18" s="165" t="s">
        <v>131</v>
      </c>
      <c r="O18" s="166">
        <v>8520</v>
      </c>
      <c r="P18" s="166">
        <v>3046</v>
      </c>
      <c r="Q18" s="166">
        <v>2575</v>
      </c>
      <c r="R18" s="166">
        <v>7581</v>
      </c>
      <c r="S18" s="166">
        <v>8522</v>
      </c>
      <c r="T18" s="166">
        <v>7390</v>
      </c>
      <c r="U18" s="167">
        <f t="shared" si="4"/>
        <v>-0.13283266838770247</v>
      </c>
      <c r="V18" s="166">
        <f t="shared" si="2"/>
        <v>-1132</v>
      </c>
      <c r="W18" s="167">
        <f t="shared" si="5"/>
        <v>8.068055522196433E-3</v>
      </c>
    </row>
    <row r="19" spans="1:23" x14ac:dyDescent="0.25">
      <c r="A19" s="164" t="s">
        <v>147</v>
      </c>
      <c r="B19" s="165" t="s">
        <v>134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70961</v>
      </c>
      <c r="H19" s="166">
        <v>68906</v>
      </c>
      <c r="I19" s="167">
        <f t="shared" si="3"/>
        <v>-2.89595693409056E-2</v>
      </c>
      <c r="J19" s="166">
        <f t="shared" si="0"/>
        <v>-2055</v>
      </c>
      <c r="K19" s="167">
        <f t="shared" si="1"/>
        <v>1.2566536203700952E-2</v>
      </c>
      <c r="L19" s="81"/>
      <c r="N19" s="165" t="s">
        <v>134</v>
      </c>
      <c r="O19" s="166">
        <v>13181</v>
      </c>
      <c r="P19" s="166">
        <v>4839</v>
      </c>
      <c r="Q19" s="166">
        <v>2819</v>
      </c>
      <c r="R19" s="166">
        <v>7599</v>
      </c>
      <c r="S19" s="166">
        <v>9971</v>
      </c>
      <c r="T19" s="166">
        <v>9581</v>
      </c>
      <c r="U19" s="167">
        <f t="shared" si="4"/>
        <v>-3.9113428943937434E-2</v>
      </c>
      <c r="V19" s="166">
        <f t="shared" si="2"/>
        <v>-390</v>
      </c>
      <c r="W19" s="167">
        <f t="shared" si="5"/>
        <v>1.0460086597857106E-2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1103326</v>
      </c>
      <c r="H20" s="171">
        <f t="shared" si="6"/>
        <v>1205539</v>
      </c>
      <c r="I20" s="172">
        <f t="shared" si="3"/>
        <v>9.2640797008318509E-2</v>
      </c>
      <c r="J20" s="171">
        <f t="shared" si="0"/>
        <v>102213</v>
      </c>
      <c r="K20" s="172">
        <f t="shared" si="1"/>
        <v>0.2198567539615337</v>
      </c>
      <c r="L20" s="81"/>
      <c r="N20" s="170" t="s">
        <v>148</v>
      </c>
      <c r="O20" s="171">
        <f t="shared" ref="O20:T20" si="7">O12-SUM(O13:O19)</f>
        <v>138342</v>
      </c>
      <c r="P20" s="171">
        <f t="shared" si="7"/>
        <v>41521</v>
      </c>
      <c r="Q20" s="171">
        <f t="shared" si="7"/>
        <v>66071</v>
      </c>
      <c r="R20" s="171">
        <f t="shared" si="7"/>
        <v>120685</v>
      </c>
      <c r="S20" s="171">
        <f t="shared" si="7"/>
        <v>153785</v>
      </c>
      <c r="T20" s="171">
        <f t="shared" si="7"/>
        <v>178486</v>
      </c>
      <c r="U20" s="172">
        <f t="shared" si="4"/>
        <v>0.16062034658776869</v>
      </c>
      <c r="V20" s="171">
        <f>T20-S20</f>
        <v>24701</v>
      </c>
      <c r="W20" s="172">
        <f t="shared" si="5"/>
        <v>0.1948626465405619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1888751</v>
      </c>
      <c r="H22" s="159">
        <v>1938929</v>
      </c>
      <c r="I22" s="160">
        <f>IFERROR(H22/G22-1,"-")</f>
        <v>2.6566762903103669E-2</v>
      </c>
      <c r="J22" s="159">
        <f>H22-G22</f>
        <v>50178</v>
      </c>
      <c r="K22" s="160">
        <f>H22/H$8</f>
        <v>0.35360667394574757</v>
      </c>
      <c r="L22" s="107"/>
      <c r="M22" s="107"/>
      <c r="N22" s="107"/>
    </row>
    <row r="23" spans="1:23" x14ac:dyDescent="0.25">
      <c r="B23" s="161" t="s">
        <v>100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181700</v>
      </c>
      <c r="H23" s="162">
        <v>161848</v>
      </c>
      <c r="I23" s="163">
        <f>IFERROR(H23/G23-1,"-")</f>
        <v>-0.1092570170610897</v>
      </c>
      <c r="J23" s="162">
        <f t="shared" ref="J23:J33" si="8">H23-G23</f>
        <v>-19852</v>
      </c>
      <c r="K23" s="163">
        <f>H23/H$8</f>
        <v>2.9516569696348527E-2</v>
      </c>
    </row>
    <row r="24" spans="1:23" x14ac:dyDescent="0.25">
      <c r="B24" s="165" t="s">
        <v>106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75361</v>
      </c>
      <c r="H24" s="166">
        <v>60679</v>
      </c>
      <c r="I24" s="167">
        <f>IFERROR(H24/G24-1,"-")</f>
        <v>-0.19482225554331811</v>
      </c>
      <c r="J24" s="166">
        <f t="shared" si="8"/>
        <v>-14682</v>
      </c>
      <c r="K24" s="167">
        <f>H24/H$8</f>
        <v>1.1066160425860883E-2</v>
      </c>
    </row>
    <row r="25" spans="1:23" x14ac:dyDescent="0.25">
      <c r="B25" s="165" t="s">
        <v>12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106339</v>
      </c>
      <c r="H25" s="166">
        <v>101169</v>
      </c>
      <c r="I25" s="167">
        <f>IFERROR(H25/G25-1,"-")</f>
        <v>-4.8618098722011727E-2</v>
      </c>
      <c r="J25" s="166">
        <f t="shared" si="8"/>
        <v>-5170</v>
      </c>
      <c r="K25" s="167">
        <f>H25/H$8</f>
        <v>1.8450409270487644E-2</v>
      </c>
    </row>
    <row r="26" spans="1:23" x14ac:dyDescent="0.25">
      <c r="B26" s="161" t="s">
        <v>110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1707051</v>
      </c>
      <c r="H26" s="162">
        <v>1777081</v>
      </c>
      <c r="I26" s="163">
        <f>IFERROR(H26/G26-1,"-")</f>
        <v>4.1023964720444894E-2</v>
      </c>
      <c r="J26" s="162">
        <f t="shared" si="8"/>
        <v>70030</v>
      </c>
      <c r="K26" s="163">
        <f>H26/H$8</f>
        <v>0.32409010424939905</v>
      </c>
    </row>
    <row r="27" spans="1:23" x14ac:dyDescent="0.25">
      <c r="B27" s="165" t="s">
        <v>113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883804</v>
      </c>
      <c r="H27" s="166">
        <v>930359</v>
      </c>
      <c r="I27" s="167">
        <f t="shared" ref="I27:I34" si="9">IFERROR(H27/G27-1,"-")</f>
        <v>5.2675706378337184E-2</v>
      </c>
      <c r="J27" s="166">
        <f t="shared" si="8"/>
        <v>46555</v>
      </c>
      <c r="K27" s="167">
        <f t="shared" ref="K27:K34" si="10">H27/H$8</f>
        <v>0.16967158238671542</v>
      </c>
    </row>
    <row r="28" spans="1:23" x14ac:dyDescent="0.25">
      <c r="B28" s="165" t="s">
        <v>116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182561</v>
      </c>
      <c r="H28" s="166">
        <v>183463</v>
      </c>
      <c r="I28" s="167">
        <f t="shared" si="9"/>
        <v>4.9408143031643981E-3</v>
      </c>
      <c r="J28" s="166">
        <f t="shared" si="8"/>
        <v>902</v>
      </c>
      <c r="K28" s="167">
        <f t="shared" si="10"/>
        <v>3.345854398077943E-2</v>
      </c>
    </row>
    <row r="29" spans="1:23" x14ac:dyDescent="0.25">
      <c r="B29" s="165" t="s">
        <v>119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65408</v>
      </c>
      <c r="H29" s="166">
        <v>57978</v>
      </c>
      <c r="I29" s="167">
        <f t="shared" si="9"/>
        <v>-0.11359466731898238</v>
      </c>
      <c r="J29" s="166">
        <f t="shared" si="8"/>
        <v>-7430</v>
      </c>
      <c r="K29" s="167">
        <f t="shared" si="10"/>
        <v>1.0573573215948883E-2</v>
      </c>
    </row>
    <row r="30" spans="1:23" x14ac:dyDescent="0.25">
      <c r="B30" s="165" t="s">
        <v>126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70876</v>
      </c>
      <c r="H30" s="166">
        <v>71598</v>
      </c>
      <c r="I30" s="167">
        <f t="shared" si="9"/>
        <v>1.0186805124442699E-2</v>
      </c>
      <c r="J30" s="166">
        <f t="shared" si="8"/>
        <v>722</v>
      </c>
      <c r="K30" s="167">
        <f t="shared" si="10"/>
        <v>1.3057482064153785E-2</v>
      </c>
    </row>
    <row r="31" spans="1:23" x14ac:dyDescent="0.25">
      <c r="B31" s="165" t="s">
        <v>122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80269</v>
      </c>
      <c r="H31" s="166">
        <v>81717</v>
      </c>
      <c r="I31" s="167">
        <f t="shared" si="9"/>
        <v>1.8039342710137074E-2</v>
      </c>
      <c r="J31" s="166">
        <f t="shared" si="8"/>
        <v>1448</v>
      </c>
      <c r="K31" s="167">
        <f t="shared" si="10"/>
        <v>1.4902905972743021E-2</v>
      </c>
    </row>
    <row r="32" spans="1:23" x14ac:dyDescent="0.25">
      <c r="B32" s="165" t="s">
        <v>131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24584</v>
      </c>
      <c r="H32" s="166">
        <v>24160</v>
      </c>
      <c r="I32" s="167">
        <f t="shared" si="9"/>
        <v>-1.7246989912138022E-2</v>
      </c>
      <c r="J32" s="166">
        <f t="shared" si="8"/>
        <v>-424</v>
      </c>
      <c r="K32" s="167">
        <f t="shared" si="10"/>
        <v>4.4061114370506924E-3</v>
      </c>
    </row>
    <row r="33" spans="2:14" x14ac:dyDescent="0.25">
      <c r="B33" s="165" t="s">
        <v>134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25664</v>
      </c>
      <c r="H33" s="166">
        <v>23273</v>
      </c>
      <c r="I33" s="167">
        <f t="shared" si="9"/>
        <v>-9.3165523690773022E-2</v>
      </c>
      <c r="J33" s="166">
        <f t="shared" si="8"/>
        <v>-2391</v>
      </c>
      <c r="K33" s="167">
        <f t="shared" si="10"/>
        <v>4.2443473292417527E-3</v>
      </c>
    </row>
    <row r="34" spans="2:14" x14ac:dyDescent="0.25">
      <c r="B34" s="170" t="s">
        <v>148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373885</v>
      </c>
      <c r="H34" s="171">
        <f t="shared" si="11"/>
        <v>404533</v>
      </c>
      <c r="I34" s="172">
        <f t="shared" si="9"/>
        <v>8.1971729275044369E-2</v>
      </c>
      <c r="J34" s="171">
        <f>H34-G34</f>
        <v>30648</v>
      </c>
      <c r="K34" s="172">
        <f t="shared" si="10"/>
        <v>7.3775557862766045E-2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1320376</v>
      </c>
      <c r="H36" s="159">
        <v>1387795</v>
      </c>
      <c r="I36" s="160">
        <f>IFERROR(H36/G36-1,"-")</f>
        <v>5.10604555066132E-2</v>
      </c>
      <c r="J36" s="159">
        <f>H36-G36</f>
        <v>67419</v>
      </c>
      <c r="K36" s="160">
        <f>H36/H$8</f>
        <v>0.25309517474262272</v>
      </c>
      <c r="L36" s="107"/>
      <c r="M36" s="107"/>
      <c r="N36" s="107"/>
    </row>
    <row r="37" spans="2:14" x14ac:dyDescent="0.25">
      <c r="B37" s="161" t="s">
        <v>100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119487</v>
      </c>
      <c r="H37" s="162">
        <v>114632</v>
      </c>
      <c r="I37" s="163">
        <f>IFERROR(H37/G37-1,"-")</f>
        <v>-4.063203528417314E-2</v>
      </c>
      <c r="J37" s="162">
        <f t="shared" ref="J37:J47" si="12">H37-G37</f>
        <v>-4855</v>
      </c>
      <c r="K37" s="163">
        <f>H37/H$8</f>
        <v>2.0905685689238201E-2</v>
      </c>
    </row>
    <row r="38" spans="2:14" x14ac:dyDescent="0.25">
      <c r="B38" s="165" t="s">
        <v>106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52610</v>
      </c>
      <c r="H38" s="166">
        <v>50222</v>
      </c>
      <c r="I38" s="167">
        <f>IFERROR(H38/G38-1,"-")</f>
        <v>-4.5390610150161548E-2</v>
      </c>
      <c r="J38" s="166">
        <f t="shared" si="12"/>
        <v>-2388</v>
      </c>
      <c r="K38" s="167">
        <f>H38/H$8</f>
        <v>9.1590947264718475E-3</v>
      </c>
    </row>
    <row r="39" spans="2:14" x14ac:dyDescent="0.25">
      <c r="B39" s="165" t="s">
        <v>103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66877</v>
      </c>
      <c r="H39" s="166">
        <v>64410</v>
      </c>
      <c r="I39" s="167">
        <f>IFERROR(H39/G39-1,"-")</f>
        <v>-3.6888616415210018E-2</v>
      </c>
      <c r="J39" s="166">
        <f t="shared" si="12"/>
        <v>-2467</v>
      </c>
      <c r="K39" s="167">
        <f>H39/H$8</f>
        <v>1.1746590962766352E-2</v>
      </c>
    </row>
    <row r="40" spans="2:14" x14ac:dyDescent="0.25">
      <c r="B40" s="161" t="s">
        <v>110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1200889</v>
      </c>
      <c r="H40" s="162">
        <v>1273163</v>
      </c>
      <c r="I40" s="163">
        <f>IFERROR(H40/G40-1,"-")</f>
        <v>6.0183747207277261E-2</v>
      </c>
      <c r="J40" s="162">
        <f t="shared" si="12"/>
        <v>72274</v>
      </c>
      <c r="K40" s="163">
        <f>H40/H$8</f>
        <v>0.23218948905338452</v>
      </c>
    </row>
    <row r="41" spans="2:14" x14ac:dyDescent="0.25">
      <c r="B41" s="165" t="s">
        <v>113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634686</v>
      </c>
      <c r="H41" s="166">
        <v>683651</v>
      </c>
      <c r="I41" s="167">
        <f t="shared" ref="I41:I48" si="13">IFERROR(H41/G41-1,"-")</f>
        <v>7.7148385185745294E-2</v>
      </c>
      <c r="J41" s="166">
        <f t="shared" si="12"/>
        <v>48965</v>
      </c>
      <c r="K41" s="167">
        <f t="shared" ref="K41:K48" si="14">H41/H$8</f>
        <v>0.1246789110120506</v>
      </c>
    </row>
    <row r="42" spans="2:14" x14ac:dyDescent="0.25">
      <c r="B42" s="165" t="s">
        <v>116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45119</v>
      </c>
      <c r="H42" s="166">
        <v>44501</v>
      </c>
      <c r="I42" s="167">
        <f t="shared" si="13"/>
        <v>-1.3697112081384799E-2</v>
      </c>
      <c r="J42" s="166">
        <f t="shared" si="12"/>
        <v>-618</v>
      </c>
      <c r="K42" s="167">
        <f t="shared" si="14"/>
        <v>8.1157435869285109E-3</v>
      </c>
    </row>
    <row r="43" spans="2:14" x14ac:dyDescent="0.25">
      <c r="B43" s="165" t="s">
        <v>119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28878</v>
      </c>
      <c r="H43" s="166">
        <v>29098</v>
      </c>
      <c r="I43" s="167">
        <f t="shared" si="13"/>
        <v>7.6182561119191305E-3</v>
      </c>
      <c r="J43" s="166">
        <f t="shared" si="12"/>
        <v>220</v>
      </c>
      <c r="K43" s="167">
        <f t="shared" si="14"/>
        <v>5.3066651736465662E-3</v>
      </c>
    </row>
    <row r="44" spans="2:14" x14ac:dyDescent="0.25">
      <c r="B44" s="165" t="s">
        <v>126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55474</v>
      </c>
      <c r="H44" s="166">
        <v>57898</v>
      </c>
      <c r="I44" s="167">
        <f t="shared" si="13"/>
        <v>4.3696145942243136E-2</v>
      </c>
      <c r="J44" s="166">
        <f t="shared" si="12"/>
        <v>2424</v>
      </c>
      <c r="K44" s="167">
        <f t="shared" si="14"/>
        <v>1.0558983442978516E-2</v>
      </c>
    </row>
    <row r="45" spans="2:14" x14ac:dyDescent="0.25">
      <c r="B45" s="165" t="s">
        <v>122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44183</v>
      </c>
      <c r="H45" s="166">
        <v>44633</v>
      </c>
      <c r="I45" s="167">
        <f t="shared" si="13"/>
        <v>1.0184912749247488E-2</v>
      </c>
      <c r="J45" s="166">
        <f t="shared" si="12"/>
        <v>450</v>
      </c>
      <c r="K45" s="167">
        <f t="shared" si="14"/>
        <v>8.1398167123296165E-3</v>
      </c>
    </row>
    <row r="46" spans="2:14" x14ac:dyDescent="0.25">
      <c r="B46" s="165" t="s">
        <v>131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23504</v>
      </c>
      <c r="H46" s="166">
        <v>22219</v>
      </c>
      <c r="I46" s="167">
        <f t="shared" si="13"/>
        <v>-5.4671545268890398E-2</v>
      </c>
      <c r="J46" s="166">
        <f t="shared" si="12"/>
        <v>-1285</v>
      </c>
      <c r="K46" s="167">
        <f t="shared" si="14"/>
        <v>4.0521270703571741E-3</v>
      </c>
    </row>
    <row r="47" spans="2:14" x14ac:dyDescent="0.25">
      <c r="B47" s="165" t="s">
        <v>134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4.5109754302752013E-3</v>
      </c>
    </row>
    <row r="48" spans="2:14" x14ac:dyDescent="0.25">
      <c r="B48" s="170" t="s">
        <v>148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342519</v>
      </c>
      <c r="H48" s="171">
        <f t="shared" si="15"/>
        <v>366428</v>
      </c>
      <c r="I48" s="172">
        <f t="shared" si="13"/>
        <v>6.9803426963175763E-2</v>
      </c>
      <c r="J48" s="171">
        <f>H48-G48</f>
        <v>23909</v>
      </c>
      <c r="K48" s="172">
        <f t="shared" si="14"/>
        <v>6.6826266624818331E-2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51211</v>
      </c>
      <c r="H50" s="159">
        <v>45051</v>
      </c>
      <c r="I50" s="160">
        <f>IFERROR(H50/G50-1,"-")</f>
        <v>-0.12028665716350007</v>
      </c>
      <c r="J50" s="159">
        <f>H50-G50</f>
        <v>-6160</v>
      </c>
      <c r="K50" s="160">
        <f>H50/H$8</f>
        <v>8.216048276099782E-3</v>
      </c>
      <c r="L50" s="107"/>
      <c r="M50" s="107"/>
      <c r="N50" s="107"/>
    </row>
    <row r="51" spans="2:14" x14ac:dyDescent="0.25">
      <c r="B51" s="161" t="s">
        <v>100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20295</v>
      </c>
      <c r="H51" s="162">
        <v>11990</v>
      </c>
      <c r="I51" s="163">
        <f>IFERROR(H51/G51-1,"-")</f>
        <v>-0.40921409214092141</v>
      </c>
      <c r="J51" s="162">
        <f t="shared" ref="J51:J61" si="16">H51-G51</f>
        <v>-8305</v>
      </c>
      <c r="K51" s="163">
        <f>H51/H$8</f>
        <v>2.1866422239336836E-3</v>
      </c>
    </row>
    <row r="52" spans="2:14" x14ac:dyDescent="0.25">
      <c r="B52" s="165" t="s">
        <v>106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14856</v>
      </c>
      <c r="H52" s="166">
        <v>7765</v>
      </c>
      <c r="I52" s="167">
        <f>IFERROR(H52/G52-1,"-")</f>
        <v>-0.47731556273559506</v>
      </c>
      <c r="J52" s="166">
        <f t="shared" si="16"/>
        <v>-7091</v>
      </c>
      <c r="K52" s="167">
        <f>H52/H$8</f>
        <v>1.4161198389362013E-3</v>
      </c>
    </row>
    <row r="53" spans="2:14" x14ac:dyDescent="0.25">
      <c r="B53" s="165" t="s">
        <v>103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4225</v>
      </c>
      <c r="I53" s="167">
        <f>IFERROR(H53/G53-1,"-")</f>
        <v>-0.22320279463136605</v>
      </c>
      <c r="J53" s="166">
        <f t="shared" si="16"/>
        <v>-1214</v>
      </c>
      <c r="K53" s="167">
        <f>H53/H$8</f>
        <v>7.705223849974824E-4</v>
      </c>
    </row>
    <row r="54" spans="2:14" x14ac:dyDescent="0.25">
      <c r="B54" s="161" t="s">
        <v>110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33061</v>
      </c>
      <c r="I54" s="163">
        <f>IFERROR(H54/G54-1,"-")</f>
        <v>6.9381550006469173E-2</v>
      </c>
      <c r="J54" s="162">
        <f t="shared" si="16"/>
        <v>2145</v>
      </c>
      <c r="K54" s="163">
        <f>H54/H$8</f>
        <v>6.029406052166098E-3</v>
      </c>
    </row>
    <row r="55" spans="2:14" x14ac:dyDescent="0.25">
      <c r="B55" s="165" t="s">
        <v>113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11059</v>
      </c>
      <c r="I55" s="167">
        <f t="shared" ref="I55:I62" si="17">IFERROR(H55/G55-1,"-")</f>
        <v>0.18811774817361404</v>
      </c>
      <c r="J55" s="166">
        <f t="shared" si="16"/>
        <v>1751</v>
      </c>
      <c r="K55" s="167">
        <f t="shared" ref="K55:K62" si="18">H55/H$8</f>
        <v>2.0168537409910431E-3</v>
      </c>
    </row>
    <row r="56" spans="2:14" x14ac:dyDescent="0.25">
      <c r="B56" s="165" t="s">
        <v>116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6329</v>
      </c>
      <c r="I56" s="167">
        <f t="shared" si="17"/>
        <v>1.8998550957977756E-2</v>
      </c>
      <c r="J56" s="166">
        <f t="shared" si="16"/>
        <v>118</v>
      </c>
      <c r="K56" s="167">
        <f t="shared" si="18"/>
        <v>1.1542334141181221E-3</v>
      </c>
    </row>
    <row r="57" spans="2:14" x14ac:dyDescent="0.25">
      <c r="B57" s="165" t="s">
        <v>119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2495</v>
      </c>
      <c r="I57" s="167">
        <f t="shared" si="17"/>
        <v>-0.15193745751189669</v>
      </c>
      <c r="J57" s="166">
        <f t="shared" si="16"/>
        <v>-447</v>
      </c>
      <c r="K57" s="167">
        <f t="shared" si="18"/>
        <v>4.5501854451330615E-4</v>
      </c>
    </row>
    <row r="58" spans="2:14" x14ac:dyDescent="0.25">
      <c r="B58" s="165" t="s">
        <v>126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1068</v>
      </c>
      <c r="I58" s="167">
        <f t="shared" si="17"/>
        <v>0.28365384615384626</v>
      </c>
      <c r="J58" s="166">
        <f t="shared" si="16"/>
        <v>236</v>
      </c>
      <c r="K58" s="167">
        <f t="shared" si="18"/>
        <v>1.9477346915439318E-4</v>
      </c>
    </row>
    <row r="59" spans="2:14" x14ac:dyDescent="0.25">
      <c r="B59" s="165" t="s">
        <v>122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744</v>
      </c>
      <c r="I59" s="167">
        <f t="shared" si="17"/>
        <v>4.9365303244005565E-2</v>
      </c>
      <c r="J59" s="166">
        <f t="shared" si="16"/>
        <v>35</v>
      </c>
      <c r="K59" s="167">
        <f t="shared" si="18"/>
        <v>1.3568488862440871E-4</v>
      </c>
    </row>
    <row r="60" spans="2:14" x14ac:dyDescent="0.25">
      <c r="B60" s="165" t="s">
        <v>131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145</v>
      </c>
      <c r="I60" s="167">
        <f t="shared" si="17"/>
        <v>-0.4032921810699589</v>
      </c>
      <c r="J60" s="166">
        <f t="shared" si="16"/>
        <v>-98</v>
      </c>
      <c r="K60" s="167">
        <f t="shared" si="18"/>
        <v>2.6443963508789335E-5</v>
      </c>
    </row>
    <row r="61" spans="2:14" x14ac:dyDescent="0.25">
      <c r="B61" s="165" t="s">
        <v>134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160</v>
      </c>
      <c r="I61" s="167">
        <f t="shared" si="17"/>
        <v>-0.17948717948717952</v>
      </c>
      <c r="J61" s="166">
        <f t="shared" si="16"/>
        <v>-35</v>
      </c>
      <c r="K61" s="167">
        <f t="shared" si="18"/>
        <v>2.9179545940733061E-5</v>
      </c>
    </row>
    <row r="62" spans="2:14" x14ac:dyDescent="0.25">
      <c r="B62" s="170" t="s">
        <v>148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11061</v>
      </c>
      <c r="I62" s="172">
        <f t="shared" si="17"/>
        <v>5.5841924398625453E-2</v>
      </c>
      <c r="J62" s="171">
        <f>H62-G62</f>
        <v>585</v>
      </c>
      <c r="K62" s="172">
        <f t="shared" si="18"/>
        <v>2.0172184853153021E-3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173648</v>
      </c>
      <c r="H64" s="159">
        <v>231856</v>
      </c>
      <c r="I64" s="160">
        <f>IFERROR(H64/G64-1,"-")</f>
        <v>0.33520685524739702</v>
      </c>
      <c r="J64" s="159">
        <f>H64-G64</f>
        <v>58208</v>
      </c>
      <c r="K64" s="160">
        <f>H64/H$8</f>
        <v>4.2284080022716275E-2</v>
      </c>
      <c r="L64" s="107"/>
      <c r="M64" s="107"/>
      <c r="N64" s="107"/>
    </row>
    <row r="65" spans="2:14" x14ac:dyDescent="0.25">
      <c r="B65" s="161" t="s">
        <v>100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43847</v>
      </c>
      <c r="H65" s="162">
        <v>61312</v>
      </c>
      <c r="I65" s="163">
        <f>IFERROR(H65/G65-1,"-")</f>
        <v>0.39831687458663079</v>
      </c>
      <c r="J65" s="162">
        <f t="shared" ref="J65:J75" si="20">H65-G65</f>
        <v>17465</v>
      </c>
      <c r="K65" s="163">
        <f>H65/H$8</f>
        <v>1.1181602004488908E-2</v>
      </c>
    </row>
    <row r="66" spans="2:14" x14ac:dyDescent="0.25">
      <c r="B66" s="165" t="s">
        <v>106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29399</v>
      </c>
      <c r="H66" s="166">
        <v>37562</v>
      </c>
      <c r="I66" s="167">
        <f>IFERROR(H66/G66-1,"-")</f>
        <v>0.27766250552739891</v>
      </c>
      <c r="J66" s="166">
        <f t="shared" si="20"/>
        <v>8163</v>
      </c>
      <c r="K66" s="167">
        <f>H66/H$8</f>
        <v>6.8502631539113451E-3</v>
      </c>
    </row>
    <row r="67" spans="2:14" x14ac:dyDescent="0.25">
      <c r="B67" s="165" t="s">
        <v>103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14448</v>
      </c>
      <c r="H67" s="166">
        <v>23750</v>
      </c>
      <c r="I67" s="167">
        <f>IFERROR(H67/G67-1,"-")</f>
        <v>0.64382613510520481</v>
      </c>
      <c r="J67" s="166">
        <f t="shared" si="20"/>
        <v>9302</v>
      </c>
      <c r="K67" s="167">
        <f>H67/H$8</f>
        <v>4.3313388505775638E-3</v>
      </c>
    </row>
    <row r="68" spans="2:14" x14ac:dyDescent="0.25">
      <c r="B68" s="161" t="s">
        <v>110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129801</v>
      </c>
      <c r="H68" s="162">
        <v>170544</v>
      </c>
      <c r="I68" s="163">
        <f>IFERROR(H68/G68-1,"-")</f>
        <v>0.31388818267964047</v>
      </c>
      <c r="J68" s="162">
        <f t="shared" si="20"/>
        <v>40743</v>
      </c>
      <c r="K68" s="163">
        <f>H68/H$8</f>
        <v>3.1102478018227367E-2</v>
      </c>
    </row>
    <row r="69" spans="2:14" x14ac:dyDescent="0.25">
      <c r="B69" s="165" t="s">
        <v>113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49878</v>
      </c>
      <c r="H69" s="166">
        <v>73242</v>
      </c>
      <c r="I69" s="167">
        <f t="shared" ref="I69:I76" si="21">IFERROR(H69/G69-1,"-")</f>
        <v>0.46842295200288708</v>
      </c>
      <c r="J69" s="166">
        <f t="shared" si="20"/>
        <v>23364</v>
      </c>
      <c r="K69" s="167">
        <f t="shared" ref="K69:K76" si="22">H69/H$8</f>
        <v>1.3357301898694817E-2</v>
      </c>
    </row>
    <row r="70" spans="2:14" x14ac:dyDescent="0.25">
      <c r="B70" s="165" t="s">
        <v>116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11641</v>
      </c>
      <c r="H70" s="166">
        <v>10731</v>
      </c>
      <c r="I70" s="167">
        <f t="shared" si="21"/>
        <v>-7.8171978352375215E-2</v>
      </c>
      <c r="J70" s="166">
        <f t="shared" si="20"/>
        <v>-910</v>
      </c>
      <c r="K70" s="167">
        <f t="shared" si="22"/>
        <v>1.9570356718125403E-3</v>
      </c>
    </row>
    <row r="71" spans="2:14" x14ac:dyDescent="0.25">
      <c r="B71" s="165" t="s">
        <v>119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14569</v>
      </c>
      <c r="H71" s="166">
        <v>19123</v>
      </c>
      <c r="I71" s="167">
        <f t="shared" si="21"/>
        <v>0.31258150868281964</v>
      </c>
      <c r="J71" s="166">
        <f t="shared" si="20"/>
        <v>4554</v>
      </c>
      <c r="K71" s="167">
        <f t="shared" si="22"/>
        <v>3.4875028564039894E-3</v>
      </c>
    </row>
    <row r="72" spans="2:14" x14ac:dyDescent="0.25">
      <c r="B72" s="165" t="s">
        <v>126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3919</v>
      </c>
      <c r="H72" s="166">
        <v>6454</v>
      </c>
      <c r="I72" s="167">
        <f t="shared" si="21"/>
        <v>0.64684868588925748</v>
      </c>
      <c r="J72" s="166">
        <f t="shared" si="20"/>
        <v>2535</v>
      </c>
      <c r="K72" s="167">
        <f t="shared" si="22"/>
        <v>1.1770299343843197E-3</v>
      </c>
    </row>
    <row r="73" spans="2:14" x14ac:dyDescent="0.25">
      <c r="B73" s="165" t="s">
        <v>122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2240</v>
      </c>
      <c r="H73" s="166">
        <v>4219</v>
      </c>
      <c r="I73" s="167">
        <f t="shared" si="21"/>
        <v>0.88348214285714288</v>
      </c>
      <c r="J73" s="166">
        <f t="shared" si="20"/>
        <v>1979</v>
      </c>
      <c r="K73" s="167">
        <f t="shared" si="22"/>
        <v>7.6942815202470484E-4</v>
      </c>
    </row>
    <row r="74" spans="2:14" x14ac:dyDescent="0.25">
      <c r="B74" s="165" t="s">
        <v>131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3767</v>
      </c>
      <c r="H74" s="166">
        <v>3186</v>
      </c>
      <c r="I74" s="167">
        <f t="shared" si="21"/>
        <v>-0.15423413857180779</v>
      </c>
      <c r="J74" s="166">
        <f t="shared" si="20"/>
        <v>-581</v>
      </c>
      <c r="K74" s="167">
        <f t="shared" si="22"/>
        <v>5.8103770854484699E-4</v>
      </c>
    </row>
    <row r="75" spans="2:14" x14ac:dyDescent="0.25">
      <c r="B75" s="165" t="s">
        <v>134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1109</v>
      </c>
      <c r="H75" s="166">
        <v>3135</v>
      </c>
      <c r="I75" s="167">
        <f t="shared" si="21"/>
        <v>1.8268710550045086</v>
      </c>
      <c r="J75" s="166">
        <f t="shared" si="20"/>
        <v>2026</v>
      </c>
      <c r="K75" s="167">
        <f t="shared" si="22"/>
        <v>5.7173672827623835E-4</v>
      </c>
    </row>
    <row r="76" spans="2:14" x14ac:dyDescent="0.25">
      <c r="B76" s="170" t="s">
        <v>148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42678</v>
      </c>
      <c r="H76" s="171">
        <f t="shared" si="23"/>
        <v>50454</v>
      </c>
      <c r="I76" s="172">
        <f t="shared" si="21"/>
        <v>0.18220160269928298</v>
      </c>
      <c r="J76" s="171">
        <f>H76-G76</f>
        <v>7776</v>
      </c>
      <c r="K76" s="172">
        <f t="shared" si="22"/>
        <v>9.2014050680859112E-3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800263</v>
      </c>
      <c r="H78" s="159">
        <v>915958</v>
      </c>
      <c r="I78" s="160">
        <f>IFERROR(H78/G78-1,"-")</f>
        <v>0.14457122221069829</v>
      </c>
      <c r="J78" s="159">
        <f>H78-G78</f>
        <v>115695</v>
      </c>
      <c r="K78" s="160">
        <f>H78/H$8</f>
        <v>0.16704524087988731</v>
      </c>
      <c r="L78" s="107"/>
      <c r="M78" s="107"/>
      <c r="N78" s="107"/>
    </row>
    <row r="79" spans="2:14" x14ac:dyDescent="0.25">
      <c r="B79" s="161" t="s">
        <v>100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343297</v>
      </c>
      <c r="H79" s="162">
        <v>382439</v>
      </c>
      <c r="I79" s="163">
        <f>IFERROR(H79/G79-1,"-")</f>
        <v>0.1140178912137304</v>
      </c>
      <c r="J79" s="162">
        <f t="shared" ref="J79:J89" si="24">H79-G79</f>
        <v>39142</v>
      </c>
      <c r="K79" s="163">
        <f>H79/H$8</f>
        <v>6.974622731267506E-2</v>
      </c>
    </row>
    <row r="80" spans="2:14" x14ac:dyDescent="0.25">
      <c r="B80" s="165" t="s">
        <v>106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92865</v>
      </c>
      <c r="H80" s="166">
        <v>106402</v>
      </c>
      <c r="I80" s="167">
        <f>IFERROR(H80/G80-1,"-")</f>
        <v>0.14577074247563671</v>
      </c>
      <c r="J80" s="166">
        <f t="shared" si="24"/>
        <v>13537</v>
      </c>
      <c r="K80" s="167">
        <f>H80/H$8</f>
        <v>1.9404762794911743E-2</v>
      </c>
    </row>
    <row r="81" spans="2:14" x14ac:dyDescent="0.25">
      <c r="B81" s="165" t="s">
        <v>103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250432</v>
      </c>
      <c r="H81" s="166">
        <v>276037</v>
      </c>
      <c r="I81" s="167">
        <f>IFERROR(H81/G81-1,"-")</f>
        <v>0.10224332353692822</v>
      </c>
      <c r="J81" s="166">
        <f t="shared" si="24"/>
        <v>25605</v>
      </c>
      <c r="K81" s="167">
        <f>H81/H$8</f>
        <v>5.0341464517763321E-2</v>
      </c>
    </row>
    <row r="82" spans="2:14" x14ac:dyDescent="0.25">
      <c r="B82" s="161" t="s">
        <v>110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456966</v>
      </c>
      <c r="H82" s="162">
        <v>533519</v>
      </c>
      <c r="I82" s="163">
        <f>IFERROR(H82/G82-1,"-")</f>
        <v>0.16752449854037277</v>
      </c>
      <c r="J82" s="162">
        <f t="shared" si="24"/>
        <v>76553</v>
      </c>
      <c r="K82" s="163">
        <f>H82/H$8</f>
        <v>9.7299013567212253E-2</v>
      </c>
    </row>
    <row r="83" spans="2:14" x14ac:dyDescent="0.25">
      <c r="B83" s="165" t="s">
        <v>113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94350</v>
      </c>
      <c r="H83" s="166">
        <v>110535</v>
      </c>
      <c r="I83" s="167">
        <f t="shared" ref="I83:I90" si="25">IFERROR(H83/G83-1,"-")</f>
        <v>0.17154213036565968</v>
      </c>
      <c r="J83" s="166">
        <f t="shared" si="24"/>
        <v>16185</v>
      </c>
      <c r="K83" s="167">
        <f t="shared" ref="K83:K90" si="26">H83/H$8</f>
        <v>2.0158506940993304E-2</v>
      </c>
    </row>
    <row r="84" spans="2:14" x14ac:dyDescent="0.25">
      <c r="B84" s="165" t="s">
        <v>116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127790</v>
      </c>
      <c r="H84" s="166">
        <v>142028</v>
      </c>
      <c r="I84" s="167">
        <f t="shared" si="25"/>
        <v>0.11141716879255026</v>
      </c>
      <c r="J84" s="166">
        <f t="shared" si="24"/>
        <v>14238</v>
      </c>
      <c r="K84" s="167">
        <f t="shared" si="26"/>
        <v>2.5901953442940218E-2</v>
      </c>
    </row>
    <row r="85" spans="2:14" x14ac:dyDescent="0.25">
      <c r="B85" s="165" t="s">
        <v>119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42427</v>
      </c>
      <c r="H85" s="166">
        <v>58007</v>
      </c>
      <c r="I85" s="167">
        <f t="shared" si="25"/>
        <v>0.36721898790864316</v>
      </c>
      <c r="J85" s="166">
        <f t="shared" si="24"/>
        <v>15580</v>
      </c>
      <c r="K85" s="167">
        <f t="shared" si="26"/>
        <v>1.0578862008650641E-2</v>
      </c>
    </row>
    <row r="86" spans="2:14" x14ac:dyDescent="0.25">
      <c r="B86" s="165" t="s">
        <v>126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13075</v>
      </c>
      <c r="H86" s="166">
        <v>18571</v>
      </c>
      <c r="I86" s="167">
        <f t="shared" si="25"/>
        <v>0.42034416826003818</v>
      </c>
      <c r="J86" s="166">
        <f t="shared" si="24"/>
        <v>5496</v>
      </c>
      <c r="K86" s="167">
        <f t="shared" si="26"/>
        <v>3.3868334229084601E-3</v>
      </c>
    </row>
    <row r="87" spans="2:14" x14ac:dyDescent="0.25">
      <c r="B87" s="165" t="s">
        <v>122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7046</v>
      </c>
      <c r="H87" s="166">
        <v>8921</v>
      </c>
      <c r="I87" s="167">
        <f t="shared" si="25"/>
        <v>0.26610843031507248</v>
      </c>
      <c r="J87" s="166">
        <f t="shared" si="24"/>
        <v>1875</v>
      </c>
      <c r="K87" s="167">
        <f t="shared" si="26"/>
        <v>1.6269420583579976E-3</v>
      </c>
    </row>
    <row r="88" spans="2:14" x14ac:dyDescent="0.25">
      <c r="B88" s="165" t="s">
        <v>131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8522</v>
      </c>
      <c r="H88" s="166">
        <v>7390</v>
      </c>
      <c r="I88" s="167">
        <f t="shared" si="25"/>
        <v>-0.13283266838770247</v>
      </c>
      <c r="J88" s="166">
        <f t="shared" si="24"/>
        <v>-1132</v>
      </c>
      <c r="K88" s="167">
        <f t="shared" si="26"/>
        <v>1.3477302781376081E-3</v>
      </c>
    </row>
    <row r="89" spans="2:14" x14ac:dyDescent="0.25">
      <c r="B89" s="165" t="s">
        <v>134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9971</v>
      </c>
      <c r="H89" s="166">
        <v>9581</v>
      </c>
      <c r="I89" s="167">
        <f t="shared" si="25"/>
        <v>-3.9113428943937434E-2</v>
      </c>
      <c r="J89" s="166">
        <f t="shared" si="24"/>
        <v>-390</v>
      </c>
      <c r="K89" s="167">
        <f t="shared" si="26"/>
        <v>1.7473076853635216E-3</v>
      </c>
    </row>
    <row r="90" spans="2:14" x14ac:dyDescent="0.25">
      <c r="B90" s="170" t="s">
        <v>148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153785</v>
      </c>
      <c r="H90" s="171">
        <f t="shared" si="27"/>
        <v>178486</v>
      </c>
      <c r="I90" s="172">
        <f t="shared" si="25"/>
        <v>0.16062034658776869</v>
      </c>
      <c r="J90" s="171">
        <f>H90-G90</f>
        <v>24701</v>
      </c>
      <c r="K90" s="172">
        <f t="shared" si="26"/>
        <v>3.2550877729860504E-2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1.046597364029243E-2</v>
      </c>
      <c r="L92" s="107"/>
      <c r="M92" s="107"/>
      <c r="N92" s="107"/>
    </row>
    <row r="93" spans="2:14" x14ac:dyDescent="0.25">
      <c r="B93" s="161" t="s">
        <v>100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6.5327532196437429E-3</v>
      </c>
    </row>
    <row r="94" spans="2:14" x14ac:dyDescent="0.25">
      <c r="B94" s="165" t="s">
        <v>106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2.1660341696130409E-3</v>
      </c>
    </row>
    <row r="95" spans="2:14" x14ac:dyDescent="0.25">
      <c r="B95" s="165" t="s">
        <v>103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4.3667190500307025E-3</v>
      </c>
    </row>
    <row r="96" spans="2:14" x14ac:dyDescent="0.25">
      <c r="B96" s="161" t="s">
        <v>110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3.9332204206486872E-3</v>
      </c>
    </row>
    <row r="97" spans="2:14" x14ac:dyDescent="0.25">
      <c r="B97" s="165" t="s">
        <v>113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5.5258765125263233E-4</v>
      </c>
    </row>
    <row r="98" spans="2:14" x14ac:dyDescent="0.25">
      <c r="B98" s="165" t="s">
        <v>116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7.7216373445664857E-4</v>
      </c>
    </row>
    <row r="99" spans="2:14" x14ac:dyDescent="0.25">
      <c r="B99" s="165" t="s">
        <v>119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6.7204141744750827E-4</v>
      </c>
    </row>
    <row r="100" spans="2:14" x14ac:dyDescent="0.25">
      <c r="B100" s="165" t="s">
        <v>126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1.7015322726689964E-4</v>
      </c>
    </row>
    <row r="101" spans="2:14" x14ac:dyDescent="0.25">
      <c r="B101" s="165" t="s">
        <v>122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1.6468206240301221E-4</v>
      </c>
    </row>
    <row r="102" spans="2:14" x14ac:dyDescent="0.25">
      <c r="B102" s="165" t="s">
        <v>131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4.194559728980377E-5</v>
      </c>
    </row>
    <row r="103" spans="2:14" x14ac:dyDescent="0.25">
      <c r="B103" s="165" t="s">
        <v>134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7.0030910257759337E-5</v>
      </c>
    </row>
    <row r="104" spans="2:14" x14ac:dyDescent="0.25">
      <c r="B104" s="170" t="s">
        <v>148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1.4896158202744227E-3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4.3613573084640929E-2</v>
      </c>
      <c r="L106" s="107"/>
      <c r="M106" s="107"/>
      <c r="N106" s="107"/>
    </row>
    <row r="107" spans="2:14" x14ac:dyDescent="0.25">
      <c r="B107" s="161" t="s">
        <v>100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9.0834102791880721E-3</v>
      </c>
    </row>
    <row r="108" spans="2:14" x14ac:dyDescent="0.25">
      <c r="B108" s="165" t="s">
        <v>106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2.9360094381241345E-3</v>
      </c>
    </row>
    <row r="109" spans="2:14" x14ac:dyDescent="0.25">
      <c r="B109" s="165" t="s">
        <v>103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6.1474008410639372E-3</v>
      </c>
    </row>
    <row r="110" spans="2:14" x14ac:dyDescent="0.25">
      <c r="B110" s="161" t="s">
        <v>110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3.4530162805452853E-2</v>
      </c>
    </row>
    <row r="111" spans="2:14" x14ac:dyDescent="0.25">
      <c r="B111" s="165" t="s">
        <v>113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2.1289031974034582E-2</v>
      </c>
    </row>
    <row r="112" spans="2:14" x14ac:dyDescent="0.25">
      <c r="B112" s="165" t="s">
        <v>116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1.5530813326955172E-3</v>
      </c>
    </row>
    <row r="113" spans="2:14" x14ac:dyDescent="0.25">
      <c r="B113" s="165" t="s">
        <v>119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2.59789144953589E-3</v>
      </c>
    </row>
    <row r="114" spans="2:14" x14ac:dyDescent="0.25">
      <c r="B114" s="165" t="s">
        <v>126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1.1821363549239482E-3</v>
      </c>
    </row>
    <row r="115" spans="2:14" x14ac:dyDescent="0.25">
      <c r="B115" s="165" t="s">
        <v>122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9.3848714631882706E-4</v>
      </c>
    </row>
    <row r="116" spans="2:14" x14ac:dyDescent="0.25">
      <c r="B116" s="165" t="s">
        <v>131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2.1465203482651756E-4</v>
      </c>
    </row>
    <row r="117" spans="2:14" x14ac:dyDescent="0.25">
      <c r="B117" s="165" t="s">
        <v>134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2.7501722049140911E-4</v>
      </c>
    </row>
    <row r="118" spans="2:14" x14ac:dyDescent="0.25">
      <c r="B118" s="170" t="s">
        <v>148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6.4798652926261642E-3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240044</v>
      </c>
      <c r="H120" s="159">
        <v>250407</v>
      </c>
      <c r="I120" s="160">
        <f>IFERROR(H120/G120-1,"-")</f>
        <v>4.3171251937144772E-2</v>
      </c>
      <c r="J120" s="159">
        <f>H120-G120</f>
        <v>10363</v>
      </c>
      <c r="K120" s="160">
        <f>H120/H$8</f>
        <v>4.5667266002382148E-2</v>
      </c>
      <c r="L120" s="107"/>
      <c r="M120" s="107"/>
      <c r="N120" s="107"/>
    </row>
    <row r="121" spans="2:14" x14ac:dyDescent="0.25">
      <c r="B121" s="161" t="s">
        <v>100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147214</v>
      </c>
      <c r="H121" s="162">
        <v>155988</v>
      </c>
      <c r="I121" s="163">
        <f>IFERROR(H121/G121-1,"-")</f>
        <v>5.9600309753148561E-2</v>
      </c>
      <c r="J121" s="162">
        <f t="shared" ref="J121:J131" si="36">H121-G121</f>
        <v>8774</v>
      </c>
      <c r="K121" s="163">
        <f>H121/H$8</f>
        <v>2.8447868826269179E-2</v>
      </c>
    </row>
    <row r="122" spans="2:14" x14ac:dyDescent="0.25">
      <c r="B122" s="165" t="s">
        <v>106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67025</v>
      </c>
      <c r="H122" s="166">
        <v>75188</v>
      </c>
      <c r="I122" s="167">
        <f>IFERROR(H122/G122-1,"-")</f>
        <v>0.12179037672510251</v>
      </c>
      <c r="J122" s="166">
        <f t="shared" si="36"/>
        <v>8163</v>
      </c>
      <c r="K122" s="167">
        <f>H122/H$8</f>
        <v>1.3712198126198984E-2</v>
      </c>
    </row>
    <row r="123" spans="2:14" x14ac:dyDescent="0.25">
      <c r="B123" s="165" t="s">
        <v>103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80189</v>
      </c>
      <c r="H123" s="166">
        <v>80800</v>
      </c>
      <c r="I123" s="167">
        <f>IFERROR(H123/G123-1,"-")</f>
        <v>7.6194989337690089E-3</v>
      </c>
      <c r="J123" s="166">
        <f t="shared" si="36"/>
        <v>611</v>
      </c>
      <c r="K123" s="167">
        <f>H123/H$8</f>
        <v>1.4735670700070196E-2</v>
      </c>
    </row>
    <row r="124" spans="2:14" x14ac:dyDescent="0.25">
      <c r="B124" s="161" t="s">
        <v>110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92830</v>
      </c>
      <c r="H124" s="162">
        <v>94419</v>
      </c>
      <c r="I124" s="163">
        <f>IFERROR(H124/G124-1,"-")</f>
        <v>1.7117311214047248E-2</v>
      </c>
      <c r="J124" s="162">
        <f t="shared" si="36"/>
        <v>1589</v>
      </c>
      <c r="K124" s="163">
        <f>H124/H$8</f>
        <v>1.7219397176112969E-2</v>
      </c>
    </row>
    <row r="125" spans="2:14" x14ac:dyDescent="0.25">
      <c r="B125" s="165" t="s">
        <v>113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11654</v>
      </c>
      <c r="H125" s="166">
        <v>10678</v>
      </c>
      <c r="I125" s="167">
        <f t="shared" ref="I125:I132" si="37">IFERROR(H125/G125-1,"-")</f>
        <v>-8.3748069332418074E-2</v>
      </c>
      <c r="J125" s="166">
        <f t="shared" si="36"/>
        <v>-976</v>
      </c>
      <c r="K125" s="167">
        <f t="shared" ref="K125:K132" si="38">H125/H$8</f>
        <v>1.9473699472196725E-3</v>
      </c>
    </row>
    <row r="126" spans="2:14" x14ac:dyDescent="0.25">
      <c r="B126" s="165" t="s">
        <v>116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13315</v>
      </c>
      <c r="H126" s="166">
        <v>13141</v>
      </c>
      <c r="I126" s="167">
        <f t="shared" si="37"/>
        <v>-1.3067968456627832E-2</v>
      </c>
      <c r="J126" s="166">
        <f t="shared" si="36"/>
        <v>-174</v>
      </c>
      <c r="K126" s="167">
        <f t="shared" si="38"/>
        <v>2.396552582544832E-3</v>
      </c>
    </row>
    <row r="127" spans="2:14" x14ac:dyDescent="0.25">
      <c r="B127" s="165" t="s">
        <v>119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8780</v>
      </c>
      <c r="H127" s="166">
        <v>8587</v>
      </c>
      <c r="I127" s="167">
        <f t="shared" si="37"/>
        <v>-2.1981776765375827E-2</v>
      </c>
      <c r="J127" s="166">
        <f t="shared" si="36"/>
        <v>-193</v>
      </c>
      <c r="K127" s="167">
        <f t="shared" si="38"/>
        <v>1.5660297562067173E-3</v>
      </c>
    </row>
    <row r="128" spans="2:14" x14ac:dyDescent="0.25">
      <c r="B128" s="165" t="s">
        <v>126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4.2966881397729428E-4</v>
      </c>
    </row>
    <row r="129" spans="2:14" x14ac:dyDescent="0.25">
      <c r="B129" s="165" t="s">
        <v>122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1935</v>
      </c>
      <c r="H129" s="166">
        <v>2097</v>
      </c>
      <c r="I129" s="167">
        <f t="shared" si="37"/>
        <v>8.3720930232558111E-2</v>
      </c>
      <c r="J129" s="166">
        <f t="shared" si="36"/>
        <v>162</v>
      </c>
      <c r="K129" s="167">
        <f t="shared" si="38"/>
        <v>3.8243442398573266E-4</v>
      </c>
    </row>
    <row r="130" spans="2:14" x14ac:dyDescent="0.25">
      <c r="B130" s="165" t="s">
        <v>131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1342</v>
      </c>
      <c r="H130" s="166">
        <v>1334</v>
      </c>
      <c r="I130" s="167">
        <f t="shared" si="37"/>
        <v>-5.9612518628912037E-3</v>
      </c>
      <c r="J130" s="166">
        <f t="shared" si="36"/>
        <v>-8</v>
      </c>
      <c r="K130" s="167">
        <f t="shared" si="38"/>
        <v>2.4328446428086188E-4</v>
      </c>
    </row>
    <row r="131" spans="2:14" x14ac:dyDescent="0.25">
      <c r="B131" s="165" t="s">
        <v>134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2502</v>
      </c>
      <c r="I131" s="167">
        <f t="shared" si="37"/>
        <v>1.91446028513238E-2</v>
      </c>
      <c r="J131" s="166">
        <f t="shared" si="36"/>
        <v>47</v>
      </c>
      <c r="K131" s="167">
        <f t="shared" si="38"/>
        <v>4.5629514964821321E-4</v>
      </c>
    </row>
    <row r="132" spans="2:14" x14ac:dyDescent="0.25">
      <c r="B132" s="170" t="s">
        <v>148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50712</v>
      </c>
      <c r="H132" s="171">
        <f t="shared" si="39"/>
        <v>53724</v>
      </c>
      <c r="I132" s="172">
        <f t="shared" si="37"/>
        <v>5.9394226218646429E-2</v>
      </c>
      <c r="J132" s="171">
        <f>H132-G132</f>
        <v>3012</v>
      </c>
      <c r="K132" s="172">
        <f t="shared" si="38"/>
        <v>9.7977620382496428E-3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280769</v>
      </c>
      <c r="H134" s="159">
        <v>288350</v>
      </c>
      <c r="I134" s="160">
        <f>IFERROR(H134/G134-1,"-")</f>
        <v>2.7000844110282918E-2</v>
      </c>
      <c r="J134" s="159">
        <f>H134-G134</f>
        <v>7581</v>
      </c>
      <c r="K134" s="160">
        <f>H134/H$8</f>
        <v>5.2587012950064863E-2</v>
      </c>
      <c r="L134" s="107"/>
      <c r="M134" s="107"/>
      <c r="N134" s="107"/>
    </row>
    <row r="135" spans="2:14" x14ac:dyDescent="0.25">
      <c r="B135" s="161" t="s">
        <v>100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33671</v>
      </c>
      <c r="H135" s="162">
        <v>29209</v>
      </c>
      <c r="I135" s="163">
        <f>IFERROR(H135/G135-1,"-")</f>
        <v>-0.13251759674497343</v>
      </c>
      <c r="J135" s="162">
        <f t="shared" ref="J135:J145" si="40">H135-G135</f>
        <v>-4462</v>
      </c>
      <c r="K135" s="163">
        <f>H135/H$8</f>
        <v>5.3269084836429495E-3</v>
      </c>
    </row>
    <row r="136" spans="2:14" x14ac:dyDescent="0.25">
      <c r="B136" s="165" t="s">
        <v>106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22352</v>
      </c>
      <c r="H136" s="166">
        <v>18376</v>
      </c>
      <c r="I136" s="167">
        <f>IFERROR(H136/G136-1,"-")</f>
        <v>-0.17788117394416603</v>
      </c>
      <c r="J136" s="166">
        <f t="shared" si="40"/>
        <v>-3976</v>
      </c>
      <c r="K136" s="167">
        <f>H136/H$8</f>
        <v>3.3512708512931917E-3</v>
      </c>
    </row>
    <row r="137" spans="2:14" x14ac:dyDescent="0.25">
      <c r="B137" s="165" t="s">
        <v>103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11319</v>
      </c>
      <c r="H137" s="166">
        <v>10833</v>
      </c>
      <c r="I137" s="167">
        <f>IFERROR(H137/G137-1,"-")</f>
        <v>-4.2936655181553096E-2</v>
      </c>
      <c r="J137" s="166">
        <f t="shared" si="40"/>
        <v>-486</v>
      </c>
      <c r="K137" s="167">
        <f>H137/H$8</f>
        <v>1.9756376323497578E-3</v>
      </c>
    </row>
    <row r="138" spans="2:14" x14ac:dyDescent="0.25">
      <c r="B138" s="161" t="s">
        <v>110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247098</v>
      </c>
      <c r="H138" s="162">
        <v>259141</v>
      </c>
      <c r="I138" s="163">
        <f>IFERROR(H138/G138-1,"-")</f>
        <v>4.8737747776185891E-2</v>
      </c>
      <c r="J138" s="162">
        <f t="shared" si="40"/>
        <v>12043</v>
      </c>
      <c r="K138" s="163">
        <f>H138/H$8</f>
        <v>4.7260104466421912E-2</v>
      </c>
    </row>
    <row r="139" spans="2:14" x14ac:dyDescent="0.25">
      <c r="B139" s="165" t="s">
        <v>113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105994</v>
      </c>
      <c r="H139" s="166">
        <v>116401</v>
      </c>
      <c r="I139" s="167">
        <f t="shared" ref="I139:I146" si="41">IFERROR(H139/G139-1,"-")</f>
        <v>9.8184802913372504E-2</v>
      </c>
      <c r="J139" s="166">
        <f t="shared" si="40"/>
        <v>10407</v>
      </c>
      <c r="K139" s="167">
        <f t="shared" ref="K139:K146" si="42">H139/H$8</f>
        <v>2.1228302044045431E-2</v>
      </c>
    </row>
    <row r="140" spans="2:14" x14ac:dyDescent="0.25">
      <c r="B140" s="165" t="s">
        <v>116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20868</v>
      </c>
      <c r="H140" s="166">
        <v>21452</v>
      </c>
      <c r="I140" s="167">
        <f t="shared" si="41"/>
        <v>2.798543224075134E-2</v>
      </c>
      <c r="J140" s="166">
        <f t="shared" si="40"/>
        <v>584</v>
      </c>
      <c r="K140" s="167">
        <f t="shared" si="42"/>
        <v>3.9122476220037851E-3</v>
      </c>
    </row>
    <row r="141" spans="2:14" x14ac:dyDescent="0.25">
      <c r="B141" s="165" t="s">
        <v>119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25146</v>
      </c>
      <c r="H141" s="166">
        <v>24606</v>
      </c>
      <c r="I141" s="167">
        <f t="shared" si="41"/>
        <v>-2.1474588403722294E-2</v>
      </c>
      <c r="J141" s="166">
        <f t="shared" si="40"/>
        <v>-540</v>
      </c>
      <c r="K141" s="167">
        <f t="shared" si="42"/>
        <v>4.4874494213604857E-3</v>
      </c>
    </row>
    <row r="142" spans="2:14" x14ac:dyDescent="0.25">
      <c r="B142" s="165" t="s">
        <v>126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8970</v>
      </c>
      <c r="H142" s="166">
        <v>6557</v>
      </c>
      <c r="I142" s="167">
        <f t="shared" si="41"/>
        <v>-0.26900780379041245</v>
      </c>
      <c r="J142" s="166">
        <f t="shared" si="40"/>
        <v>-2413</v>
      </c>
      <c r="K142" s="167">
        <f t="shared" si="42"/>
        <v>1.1958142670836667E-3</v>
      </c>
    </row>
    <row r="143" spans="2:14" x14ac:dyDescent="0.25">
      <c r="B143" s="165" t="s">
        <v>122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5508</v>
      </c>
      <c r="H143" s="166">
        <v>5591</v>
      </c>
      <c r="I143" s="167">
        <f t="shared" si="41"/>
        <v>1.5068990559186535E-2</v>
      </c>
      <c r="J143" s="166">
        <f t="shared" si="40"/>
        <v>83</v>
      </c>
      <c r="K143" s="167">
        <f t="shared" si="42"/>
        <v>1.0196427584664909E-3</v>
      </c>
    </row>
    <row r="144" spans="2:14" x14ac:dyDescent="0.25">
      <c r="B144" s="165" t="s">
        <v>131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3693</v>
      </c>
      <c r="H144" s="166">
        <v>3368</v>
      </c>
      <c r="I144" s="167">
        <f t="shared" si="41"/>
        <v>-8.8004332520985606E-2</v>
      </c>
      <c r="J144" s="166">
        <f t="shared" si="40"/>
        <v>-325</v>
      </c>
      <c r="K144" s="167">
        <f t="shared" si="42"/>
        <v>6.1422944205243089E-4</v>
      </c>
    </row>
    <row r="145" spans="2:14" x14ac:dyDescent="0.25">
      <c r="B145" s="165" t="s">
        <v>134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2886</v>
      </c>
      <c r="H145" s="166">
        <v>2832</v>
      </c>
      <c r="I145" s="167">
        <f t="shared" si="41"/>
        <v>-1.8711018711018657E-2</v>
      </c>
      <c r="J145" s="166">
        <f t="shared" si="40"/>
        <v>-54</v>
      </c>
      <c r="K145" s="167">
        <f t="shared" si="42"/>
        <v>5.164779631509752E-4</v>
      </c>
    </row>
    <row r="146" spans="2:14" x14ac:dyDescent="0.25">
      <c r="B146" s="170" t="s">
        <v>148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74033</v>
      </c>
      <c r="H146" s="171">
        <f t="shared" si="43"/>
        <v>78334</v>
      </c>
      <c r="I146" s="172">
        <f t="shared" si="41"/>
        <v>5.8095714073453708E-2</v>
      </c>
      <c r="J146" s="171">
        <f>H146-G146</f>
        <v>4301</v>
      </c>
      <c r="K146" s="172">
        <f t="shared" si="42"/>
        <v>1.4285940948258647E-2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123306</v>
      </c>
      <c r="H148" s="159">
        <v>128413</v>
      </c>
      <c r="I148" s="160">
        <f>IFERROR(H148/G148-1,"-")</f>
        <v>4.1417287074432707E-2</v>
      </c>
      <c r="J148" s="159">
        <f>H148-G148</f>
        <v>5107</v>
      </c>
      <c r="K148" s="160">
        <f>H148/H$8</f>
        <v>2.3418956455545963E-2</v>
      </c>
      <c r="L148" s="107"/>
      <c r="M148" s="107"/>
      <c r="N148" s="107"/>
    </row>
    <row r="149" spans="2:14" x14ac:dyDescent="0.25">
      <c r="B149" s="161" t="s">
        <v>100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59804</v>
      </c>
      <c r="H149" s="162">
        <v>55988</v>
      </c>
      <c r="I149" s="163">
        <f>IFERROR(H149/G149-1,"-")</f>
        <v>-6.3808440906962693E-2</v>
      </c>
      <c r="J149" s="162">
        <f t="shared" ref="J149:J159" si="44">H149-G149</f>
        <v>-3816</v>
      </c>
      <c r="K149" s="163">
        <f>H149/H$8</f>
        <v>1.0210652613311015E-2</v>
      </c>
    </row>
    <row r="150" spans="2:14" x14ac:dyDescent="0.25">
      <c r="B150" s="165" t="s">
        <v>106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44307</v>
      </c>
      <c r="H150" s="166">
        <v>37854</v>
      </c>
      <c r="I150" s="167">
        <f>IFERROR(H150/G150-1,"-")</f>
        <v>-0.14564290067032293</v>
      </c>
      <c r="J150" s="166">
        <f t="shared" si="44"/>
        <v>-6453</v>
      </c>
      <c r="K150" s="167">
        <f>H150/H$8</f>
        <v>6.9035158252531825E-3</v>
      </c>
    </row>
    <row r="151" spans="2:14" x14ac:dyDescent="0.25">
      <c r="B151" s="165" t="s">
        <v>103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3.307136788057833E-3</v>
      </c>
    </row>
    <row r="152" spans="2:14" x14ac:dyDescent="0.25">
      <c r="B152" s="161" t="s">
        <v>110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1.320830384223495E-2</v>
      </c>
    </row>
    <row r="153" spans="2:14" x14ac:dyDescent="0.25">
      <c r="B153" s="165" t="s">
        <v>113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3.6629448763726468E-3</v>
      </c>
    </row>
    <row r="154" spans="2:14" x14ac:dyDescent="0.25">
      <c r="B154" s="165" t="s">
        <v>116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2.37576215606206E-3</v>
      </c>
    </row>
    <row r="155" spans="2:14" x14ac:dyDescent="0.25">
      <c r="B155" s="165" t="s">
        <v>119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2.3487710760668819E-3</v>
      </c>
    </row>
    <row r="156" spans="2:14" x14ac:dyDescent="0.25">
      <c r="B156" s="165" t="s">
        <v>126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5.1593084666458637E-4</v>
      </c>
    </row>
    <row r="157" spans="2:14" x14ac:dyDescent="0.25">
      <c r="B157" s="165" t="s">
        <v>122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6.3921442826418359E-4</v>
      </c>
    </row>
    <row r="158" spans="2:14" x14ac:dyDescent="0.25">
      <c r="B158" s="165" t="s">
        <v>131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8.82681264707175E-5</v>
      </c>
    </row>
    <row r="159" spans="2:14" x14ac:dyDescent="0.25">
      <c r="B159" s="165" t="s">
        <v>134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1.4516824105514697E-4</v>
      </c>
    </row>
    <row r="160" spans="2:14" x14ac:dyDescent="0.25">
      <c r="B160" s="170" t="s">
        <v>148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3.432244091278726E-3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F00B8-7869-4762-93B6-083BE6B50296}">
  <sheetPr>
    <tabColor theme="7" tint="0.79998168889431442"/>
  </sheetPr>
  <dimension ref="A1:T165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8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266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46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265</v>
      </c>
      <c r="D9" s="174" t="s">
        <v>231</v>
      </c>
      <c r="E9" s="174" t="s">
        <v>232</v>
      </c>
      <c r="F9" s="174" t="s">
        <v>233</v>
      </c>
      <c r="G9" s="174" t="s">
        <v>234</v>
      </c>
      <c r="H9" s="174" t="s">
        <v>235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265</v>
      </c>
      <c r="O9" s="174" t="s">
        <v>231</v>
      </c>
      <c r="P9" s="174" t="s">
        <v>232</v>
      </c>
      <c r="Q9" s="174" t="s">
        <v>233</v>
      </c>
      <c r="R9" s="174" t="s">
        <v>234</v>
      </c>
      <c r="S9" s="174" t="s">
        <v>235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46</v>
      </c>
      <c r="C10" s="155"/>
      <c r="D10" s="155"/>
      <c r="E10" s="155"/>
      <c r="F10" s="155"/>
      <c r="G10" s="155"/>
      <c r="H10" s="155"/>
      <c r="I10" s="156"/>
      <c r="J10" s="156"/>
      <c r="M10" s="157" t="s">
        <v>51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71</v>
      </c>
      <c r="C11" s="178">
        <v>86477</v>
      </c>
      <c r="D11" s="178">
        <v>313914</v>
      </c>
      <c r="E11" s="178">
        <v>423458</v>
      </c>
      <c r="F11" s="178">
        <v>434399</v>
      </c>
      <c r="G11" s="178">
        <v>444661</v>
      </c>
      <c r="H11" s="178">
        <v>439399</v>
      </c>
      <c r="I11" s="179">
        <f t="shared" ref="I11:I23" si="0">IFERROR(H11/G11-1,"-")</f>
        <v>-1.1833734013102171E-2</v>
      </c>
      <c r="J11" s="179">
        <f>H11/H11</f>
        <v>1</v>
      </c>
      <c r="K11" s="81"/>
      <c r="L11" s="81"/>
      <c r="M11" s="158" t="s">
        <v>71</v>
      </c>
      <c r="N11" s="178">
        <v>8912</v>
      </c>
      <c r="O11" s="178">
        <v>44151</v>
      </c>
      <c r="P11" s="178">
        <v>61100</v>
      </c>
      <c r="Q11" s="178">
        <v>62539</v>
      </c>
      <c r="R11" s="178">
        <v>67921</v>
      </c>
      <c r="S11" s="179">
        <f t="shared" ref="S11:S23" si="1">IFERROR(R11/Q11-1,"-")</f>
        <v>8.6058299621036394E-2</v>
      </c>
      <c r="T11" s="179">
        <f>R11/R11</f>
        <v>1</v>
      </c>
    </row>
    <row r="12" spans="1:20" x14ac:dyDescent="0.25">
      <c r="B12" s="161" t="s">
        <v>100</v>
      </c>
      <c r="C12" s="162">
        <v>25233</v>
      </c>
      <c r="D12" s="162">
        <v>60673</v>
      </c>
      <c r="E12" s="162">
        <v>68793</v>
      </c>
      <c r="F12" s="162">
        <v>66679</v>
      </c>
      <c r="G12" s="162">
        <v>67924</v>
      </c>
      <c r="H12" s="162">
        <v>68129</v>
      </c>
      <c r="I12" s="163">
        <f t="shared" si="0"/>
        <v>3.0180790295035731E-3</v>
      </c>
      <c r="J12" s="163">
        <f>H12/H11</f>
        <v>0.15505042114342546</v>
      </c>
      <c r="K12" s="81"/>
      <c r="L12" s="81"/>
      <c r="M12" s="161" t="s">
        <v>100</v>
      </c>
      <c r="N12" s="162">
        <v>4935</v>
      </c>
      <c r="O12" s="162">
        <v>16320</v>
      </c>
      <c r="P12" s="162">
        <v>22605</v>
      </c>
      <c r="Q12" s="162">
        <v>19245</v>
      </c>
      <c r="R12" s="162">
        <v>20445</v>
      </c>
      <c r="S12" s="163">
        <f t="shared" si="1"/>
        <v>6.235385814497274E-2</v>
      </c>
      <c r="T12" s="163">
        <f>R12/R11</f>
        <v>0.30101146920687272</v>
      </c>
    </row>
    <row r="13" spans="1:20" x14ac:dyDescent="0.25">
      <c r="B13" s="165" t="s">
        <v>106</v>
      </c>
      <c r="C13" s="166">
        <v>15354</v>
      </c>
      <c r="D13" s="166">
        <v>27183</v>
      </c>
      <c r="E13" s="166">
        <v>25423</v>
      </c>
      <c r="F13" s="166">
        <v>25884</v>
      </c>
      <c r="G13" s="166">
        <v>25566</v>
      </c>
      <c r="H13" s="166">
        <v>28090</v>
      </c>
      <c r="I13" s="167">
        <f t="shared" si="0"/>
        <v>9.8724868966596269E-2</v>
      </c>
      <c r="J13" s="167">
        <f>H13/H11</f>
        <v>6.3928229240394263E-2</v>
      </c>
      <c r="K13" s="81"/>
      <c r="L13" s="81"/>
      <c r="M13" s="165" t="s">
        <v>106</v>
      </c>
      <c r="N13" s="166">
        <v>2977</v>
      </c>
      <c r="O13" s="166">
        <v>6387</v>
      </c>
      <c r="P13" s="166">
        <v>5749</v>
      </c>
      <c r="Q13" s="166">
        <v>4919</v>
      </c>
      <c r="R13" s="166">
        <v>5389</v>
      </c>
      <c r="S13" s="167">
        <f t="shared" si="1"/>
        <v>9.5547875584468311E-2</v>
      </c>
      <c r="T13" s="167">
        <f>R13/R11</f>
        <v>7.9342176940857767E-2</v>
      </c>
    </row>
    <row r="14" spans="1:20" x14ac:dyDescent="0.25">
      <c r="B14" s="165" t="s">
        <v>103</v>
      </c>
      <c r="C14" s="166">
        <v>9879</v>
      </c>
      <c r="D14" s="166">
        <v>33490</v>
      </c>
      <c r="E14" s="166">
        <v>43370</v>
      </c>
      <c r="F14" s="166">
        <v>40795</v>
      </c>
      <c r="G14" s="166">
        <v>42358</v>
      </c>
      <c r="H14" s="166">
        <v>40039</v>
      </c>
      <c r="I14" s="167">
        <f t="shared" si="0"/>
        <v>-5.4747627366731222E-2</v>
      </c>
      <c r="J14" s="167">
        <f>H14/H11</f>
        <v>9.1122191903031183E-2</v>
      </c>
      <c r="K14" s="81"/>
      <c r="L14" s="81"/>
      <c r="M14" s="165" t="s">
        <v>103</v>
      </c>
      <c r="N14" s="166">
        <v>1958</v>
      </c>
      <c r="O14" s="166">
        <v>9933</v>
      </c>
      <c r="P14" s="166">
        <v>16856</v>
      </c>
      <c r="Q14" s="166">
        <v>14326</v>
      </c>
      <c r="R14" s="166">
        <v>15056</v>
      </c>
      <c r="S14" s="167">
        <f t="shared" si="1"/>
        <v>5.0956303224905852E-2</v>
      </c>
      <c r="T14" s="167">
        <f>R14/R11</f>
        <v>0.22166929226601492</v>
      </c>
    </row>
    <row r="15" spans="1:20" x14ac:dyDescent="0.25">
      <c r="B15" s="161" t="s">
        <v>110</v>
      </c>
      <c r="C15" s="162">
        <v>61244</v>
      </c>
      <c r="D15" s="162">
        <v>253241</v>
      </c>
      <c r="E15" s="162">
        <v>354665</v>
      </c>
      <c r="F15" s="162">
        <v>367720</v>
      </c>
      <c r="G15" s="162">
        <v>376737</v>
      </c>
      <c r="H15" s="162">
        <v>371270</v>
      </c>
      <c r="I15" s="163">
        <f t="shared" si="0"/>
        <v>-1.4511449631971374E-2</v>
      </c>
      <c r="J15" s="163">
        <f>H15/H11</f>
        <v>0.84494957885657451</v>
      </c>
      <c r="K15" s="81"/>
      <c r="L15" s="81"/>
      <c r="M15" s="161" t="s">
        <v>110</v>
      </c>
      <c r="N15" s="162">
        <v>3977</v>
      </c>
      <c r="O15" s="162">
        <v>27831</v>
      </c>
      <c r="P15" s="162">
        <v>38495</v>
      </c>
      <c r="Q15" s="162">
        <v>43294</v>
      </c>
      <c r="R15" s="162">
        <v>47476</v>
      </c>
      <c r="S15" s="163">
        <f t="shared" si="1"/>
        <v>9.6595371183073819E-2</v>
      </c>
      <c r="T15" s="163">
        <f>R15/R11</f>
        <v>0.69898853079312728</v>
      </c>
    </row>
    <row r="16" spans="1:20" x14ac:dyDescent="0.25">
      <c r="B16" s="165" t="s">
        <v>113</v>
      </c>
      <c r="C16" s="166">
        <v>28660</v>
      </c>
      <c r="D16" s="166">
        <v>78133</v>
      </c>
      <c r="E16" s="166">
        <v>149677</v>
      </c>
      <c r="F16" s="166">
        <v>156510</v>
      </c>
      <c r="G16" s="166">
        <v>160094</v>
      </c>
      <c r="H16" s="166">
        <v>152423</v>
      </c>
      <c r="I16" s="167">
        <f t="shared" si="0"/>
        <v>-4.7915599585243718E-2</v>
      </c>
      <c r="J16" s="167">
        <f>H16/H11</f>
        <v>0.34688972892519099</v>
      </c>
      <c r="K16" s="81"/>
      <c r="L16" s="81"/>
      <c r="M16" s="165" t="s">
        <v>113</v>
      </c>
      <c r="N16" s="166">
        <v>669</v>
      </c>
      <c r="O16" s="166">
        <v>2620</v>
      </c>
      <c r="P16" s="166">
        <v>6692</v>
      </c>
      <c r="Q16" s="166">
        <v>8301</v>
      </c>
      <c r="R16" s="166">
        <v>8925</v>
      </c>
      <c r="S16" s="167">
        <f t="shared" si="1"/>
        <v>7.5171666064329568E-2</v>
      </c>
      <c r="T16" s="167">
        <f>R16/R11</f>
        <v>0.13140265897145212</v>
      </c>
    </row>
    <row r="17" spans="1:20" x14ac:dyDescent="0.25">
      <c r="B17" s="165" t="s">
        <v>116</v>
      </c>
      <c r="C17" s="166">
        <v>6941</v>
      </c>
      <c r="D17" s="166">
        <v>35189</v>
      </c>
      <c r="E17" s="166">
        <v>39499</v>
      </c>
      <c r="F17" s="166">
        <v>42678</v>
      </c>
      <c r="G17" s="166">
        <v>42582</v>
      </c>
      <c r="H17" s="166">
        <v>42673</v>
      </c>
      <c r="I17" s="167">
        <f t="shared" si="0"/>
        <v>2.1370532149733723E-3</v>
      </c>
      <c r="J17" s="167">
        <f>H17/H11</f>
        <v>9.7116743551988058E-2</v>
      </c>
      <c r="K17" s="81"/>
      <c r="L17" s="81"/>
      <c r="M17" s="165" t="s">
        <v>116</v>
      </c>
      <c r="N17" s="166">
        <v>1122</v>
      </c>
      <c r="O17" s="166">
        <v>10163</v>
      </c>
      <c r="P17" s="166">
        <v>12505</v>
      </c>
      <c r="Q17" s="166">
        <v>12656</v>
      </c>
      <c r="R17" s="166">
        <v>13943</v>
      </c>
      <c r="S17" s="167">
        <f t="shared" si="1"/>
        <v>0.10169089759797734</v>
      </c>
      <c r="T17" s="167">
        <f>R17/R11</f>
        <v>0.20528260773545737</v>
      </c>
    </row>
    <row r="18" spans="1:20" x14ac:dyDescent="0.25">
      <c r="B18" s="165" t="s">
        <v>119</v>
      </c>
      <c r="C18" s="166">
        <v>4755</v>
      </c>
      <c r="D18" s="166">
        <v>15076</v>
      </c>
      <c r="E18" s="166">
        <v>18480</v>
      </c>
      <c r="F18" s="166">
        <v>15887</v>
      </c>
      <c r="G18" s="166">
        <v>15931</v>
      </c>
      <c r="H18" s="166">
        <v>16479</v>
      </c>
      <c r="I18" s="167">
        <f t="shared" si="0"/>
        <v>3.4398342853555919E-2</v>
      </c>
      <c r="J18" s="167"/>
      <c r="K18" s="81"/>
      <c r="L18" s="81"/>
      <c r="M18" s="165" t="s">
        <v>119</v>
      </c>
      <c r="N18" s="166">
        <v>484</v>
      </c>
      <c r="O18" s="166">
        <v>2093</v>
      </c>
      <c r="P18" s="166">
        <v>2795</v>
      </c>
      <c r="Q18" s="166">
        <v>3613</v>
      </c>
      <c r="R18" s="166">
        <v>3854</v>
      </c>
      <c r="S18" s="167">
        <f t="shared" si="1"/>
        <v>6.6703570440077575E-2</v>
      </c>
      <c r="T18" s="167">
        <f>R18/R11</f>
        <v>5.6742391896467959E-2</v>
      </c>
    </row>
    <row r="19" spans="1:20" x14ac:dyDescent="0.25">
      <c r="B19" s="165" t="s">
        <v>126</v>
      </c>
      <c r="C19" s="166">
        <v>1433</v>
      </c>
      <c r="D19" s="166">
        <v>14357</v>
      </c>
      <c r="E19" s="166">
        <v>11551</v>
      </c>
      <c r="F19" s="166">
        <v>13604</v>
      </c>
      <c r="G19" s="166">
        <v>13487</v>
      </c>
      <c r="H19" s="166">
        <v>12570</v>
      </c>
      <c r="I19" s="167">
        <f t="shared" si="0"/>
        <v>-6.7991399125083452E-2</v>
      </c>
      <c r="J19" s="167">
        <f>H19/H11</f>
        <v>2.860725673021559E-2</v>
      </c>
      <c r="K19" s="81"/>
      <c r="L19" s="81"/>
      <c r="M19" s="165" t="s">
        <v>126</v>
      </c>
      <c r="N19" s="166">
        <v>69</v>
      </c>
      <c r="O19" s="166">
        <v>1099</v>
      </c>
      <c r="P19" s="166">
        <v>923</v>
      </c>
      <c r="Q19" s="166">
        <v>1375</v>
      </c>
      <c r="R19" s="166">
        <v>1725</v>
      </c>
      <c r="S19" s="167">
        <f t="shared" si="1"/>
        <v>0.25454545454545463</v>
      </c>
      <c r="T19" s="167">
        <f>R19/R11</f>
        <v>2.5397152574314276E-2</v>
      </c>
    </row>
    <row r="20" spans="1:20" x14ac:dyDescent="0.25">
      <c r="B20" s="165" t="s">
        <v>122</v>
      </c>
      <c r="C20" s="166">
        <v>2657</v>
      </c>
      <c r="D20" s="166">
        <v>15230</v>
      </c>
      <c r="E20" s="166">
        <v>13797</v>
      </c>
      <c r="F20" s="166">
        <v>14493</v>
      </c>
      <c r="G20" s="166">
        <v>14656</v>
      </c>
      <c r="H20" s="166">
        <v>14550</v>
      </c>
      <c r="I20" s="167">
        <f t="shared" si="0"/>
        <v>-7.2325327510917026E-3</v>
      </c>
      <c r="J20" s="167">
        <f>H20/H11</f>
        <v>3.3113411728292512E-2</v>
      </c>
      <c r="K20" s="81"/>
      <c r="L20" s="81"/>
      <c r="M20" s="165" t="s">
        <v>122</v>
      </c>
      <c r="N20" s="166">
        <v>101</v>
      </c>
      <c r="O20" s="166">
        <v>687</v>
      </c>
      <c r="P20" s="166">
        <v>675</v>
      </c>
      <c r="Q20" s="166">
        <v>613</v>
      </c>
      <c r="R20" s="166">
        <v>830</v>
      </c>
      <c r="S20" s="167">
        <f t="shared" si="1"/>
        <v>0.35399673735725945</v>
      </c>
      <c r="T20" s="167">
        <f>R20/R11</f>
        <v>1.2220079209670057E-2</v>
      </c>
    </row>
    <row r="21" spans="1:20" x14ac:dyDescent="0.25">
      <c r="B21" s="165" t="s">
        <v>131</v>
      </c>
      <c r="C21" s="166">
        <v>113</v>
      </c>
      <c r="D21" s="166">
        <v>6827</v>
      </c>
      <c r="E21" s="166">
        <v>7805</v>
      </c>
      <c r="F21" s="166">
        <v>7602</v>
      </c>
      <c r="G21" s="166">
        <v>7997</v>
      </c>
      <c r="H21" s="166">
        <v>7051</v>
      </c>
      <c r="I21" s="167">
        <f t="shared" si="0"/>
        <v>-0.1182943603851444</v>
      </c>
      <c r="J21" s="167">
        <f>H21/H11</f>
        <v>1.6046918632040583E-2</v>
      </c>
      <c r="K21" s="81"/>
      <c r="L21" s="81"/>
      <c r="M21" s="165" t="s">
        <v>131</v>
      </c>
      <c r="N21" s="166">
        <v>12</v>
      </c>
      <c r="O21" s="166">
        <v>598</v>
      </c>
      <c r="P21" s="166">
        <v>1009</v>
      </c>
      <c r="Q21" s="166">
        <v>1012</v>
      </c>
      <c r="R21" s="166">
        <v>805</v>
      </c>
      <c r="S21" s="167">
        <f t="shared" si="1"/>
        <v>-0.20454545454545459</v>
      </c>
      <c r="T21" s="167">
        <f>R21/R11</f>
        <v>1.1852004534679996E-2</v>
      </c>
    </row>
    <row r="22" spans="1:20" x14ac:dyDescent="0.25">
      <c r="A22" s="169"/>
      <c r="B22" s="165" t="s">
        <v>134</v>
      </c>
      <c r="C22" s="166">
        <v>605</v>
      </c>
      <c r="D22" s="166">
        <v>7237</v>
      </c>
      <c r="E22" s="166">
        <v>10970</v>
      </c>
      <c r="F22" s="166">
        <v>12283</v>
      </c>
      <c r="G22" s="166">
        <v>11491</v>
      </c>
      <c r="H22" s="166">
        <v>9797</v>
      </c>
      <c r="I22" s="167">
        <f t="shared" si="0"/>
        <v>-0.1474197197806979</v>
      </c>
      <c r="J22" s="167">
        <f>H22/H11</f>
        <v>2.2296363897050288E-2</v>
      </c>
      <c r="K22" s="81"/>
      <c r="L22" s="81"/>
      <c r="M22" s="165" t="s">
        <v>134</v>
      </c>
      <c r="N22" s="166">
        <v>54</v>
      </c>
      <c r="O22" s="166">
        <v>933</v>
      </c>
      <c r="P22" s="166">
        <v>1630</v>
      </c>
      <c r="Q22" s="166">
        <v>1749</v>
      </c>
      <c r="R22" s="166">
        <v>1482</v>
      </c>
      <c r="S22" s="167">
        <f t="shared" si="1"/>
        <v>-0.15265866209262435</v>
      </c>
      <c r="T22" s="167">
        <f>R22/R11</f>
        <v>2.1819466733410873E-2</v>
      </c>
    </row>
    <row r="23" spans="1:20" x14ac:dyDescent="0.25">
      <c r="B23" s="170" t="s">
        <v>148</v>
      </c>
      <c r="C23" s="171">
        <f t="shared" ref="C23:H23" si="2">C15-SUM(C16:C22)</f>
        <v>16080</v>
      </c>
      <c r="D23" s="171">
        <f t="shared" si="2"/>
        <v>81192</v>
      </c>
      <c r="E23" s="171">
        <f t="shared" si="2"/>
        <v>102886</v>
      </c>
      <c r="F23" s="171">
        <f t="shared" si="2"/>
        <v>104663</v>
      </c>
      <c r="G23" s="171">
        <f t="shared" si="2"/>
        <v>110499</v>
      </c>
      <c r="H23" s="171">
        <f t="shared" si="2"/>
        <v>115727</v>
      </c>
      <c r="I23" s="172">
        <f t="shared" si="0"/>
        <v>4.7312645363306371E-2</v>
      </c>
      <c r="J23" s="172">
        <f>H23/H11</f>
        <v>0.26337565629416543</v>
      </c>
      <c r="K23" s="173"/>
      <c r="L23" s="173"/>
      <c r="M23" s="170" t="s">
        <v>148</v>
      </c>
      <c r="N23" s="171">
        <f>N15-SUM(N16:N22)</f>
        <v>1466</v>
      </c>
      <c r="O23" s="171">
        <f>O15-SUM(O16:O22)</f>
        <v>9638</v>
      </c>
      <c r="P23" s="171">
        <f>P15-SUM(P16:P22)</f>
        <v>12266</v>
      </c>
      <c r="Q23" s="171">
        <f>Q15-SUM(Q16:Q22)</f>
        <v>13975</v>
      </c>
      <c r="R23" s="171">
        <f>R15-SUM(R16:R22)</f>
        <v>15912</v>
      </c>
      <c r="S23" s="172">
        <f t="shared" si="1"/>
        <v>0.13860465116279075</v>
      </c>
      <c r="T23" s="172">
        <f>R23/R11</f>
        <v>0.23427216913767465</v>
      </c>
    </row>
    <row r="24" spans="1:20" x14ac:dyDescent="0.25">
      <c r="B24" s="157" t="s">
        <v>47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12</v>
      </c>
      <c r="C25" s="178">
        <v>27724</v>
      </c>
      <c r="D25" s="178">
        <v>114122</v>
      </c>
      <c r="E25" s="178">
        <v>153975</v>
      </c>
      <c r="F25" s="178">
        <v>161770</v>
      </c>
      <c r="G25" s="178">
        <v>159454</v>
      </c>
      <c r="H25" s="178">
        <v>155221</v>
      </c>
      <c r="I25" s="179">
        <f t="shared" ref="I25:I37" si="3">IFERROR(H25/G25-1,"-")</f>
        <v>-2.6546841095237528E-2</v>
      </c>
      <c r="J25" s="179">
        <f>H25/H25</f>
        <v>1</v>
      </c>
    </row>
    <row r="26" spans="1:20" x14ac:dyDescent="0.25">
      <c r="B26" s="161" t="s">
        <v>100</v>
      </c>
      <c r="C26" s="162">
        <v>6173</v>
      </c>
      <c r="D26" s="162">
        <v>14036</v>
      </c>
      <c r="E26" s="162">
        <v>12901</v>
      </c>
      <c r="F26" s="162">
        <v>11834</v>
      </c>
      <c r="G26" s="162">
        <v>10813</v>
      </c>
      <c r="H26" s="162">
        <v>9872</v>
      </c>
      <c r="I26" s="163">
        <f t="shared" si="3"/>
        <v>-8.702487746231391E-2</v>
      </c>
      <c r="J26" s="163">
        <f>H26/H25</f>
        <v>6.3599641801044965E-2</v>
      </c>
    </row>
    <row r="27" spans="1:20" x14ac:dyDescent="0.25">
      <c r="B27" s="165" t="s">
        <v>106</v>
      </c>
      <c r="C27" s="166">
        <v>3518</v>
      </c>
      <c r="D27" s="166">
        <v>5472</v>
      </c>
      <c r="E27" s="166">
        <v>4487</v>
      </c>
      <c r="F27" s="166">
        <v>4039</v>
      </c>
      <c r="G27" s="166">
        <v>3217</v>
      </c>
      <c r="H27" s="166">
        <v>3345</v>
      </c>
      <c r="I27" s="167">
        <f t="shared" si="3"/>
        <v>3.9788622940627905E-2</v>
      </c>
      <c r="J27" s="167">
        <f>H27/H25</f>
        <v>2.1549919147538028E-2</v>
      </c>
    </row>
    <row r="28" spans="1:20" x14ac:dyDescent="0.25">
      <c r="B28" s="165" t="s">
        <v>103</v>
      </c>
      <c r="C28" s="166">
        <v>2655</v>
      </c>
      <c r="D28" s="166">
        <v>8564</v>
      </c>
      <c r="E28" s="166">
        <v>8414</v>
      </c>
      <c r="F28" s="166">
        <v>7795</v>
      </c>
      <c r="G28" s="166">
        <v>7596</v>
      </c>
      <c r="H28" s="166">
        <v>6527</v>
      </c>
      <c r="I28" s="167">
        <f t="shared" si="3"/>
        <v>-0.14073196419167988</v>
      </c>
      <c r="J28" s="167">
        <f>H28/H25</f>
        <v>4.2049722653506934E-2</v>
      </c>
    </row>
    <row r="29" spans="1:20" x14ac:dyDescent="0.25">
      <c r="B29" s="161" t="s">
        <v>110</v>
      </c>
      <c r="C29" s="162">
        <v>21551</v>
      </c>
      <c r="D29" s="162">
        <v>100086</v>
      </c>
      <c r="E29" s="162">
        <v>141074</v>
      </c>
      <c r="F29" s="162">
        <v>149936</v>
      </c>
      <c r="G29" s="162">
        <v>148641</v>
      </c>
      <c r="H29" s="162">
        <v>145349</v>
      </c>
      <c r="I29" s="163">
        <f t="shared" si="3"/>
        <v>-2.2147321398537367E-2</v>
      </c>
      <c r="J29" s="163">
        <f>H29/H25</f>
        <v>0.93640035819895506</v>
      </c>
    </row>
    <row r="30" spans="1:20" x14ac:dyDescent="0.25">
      <c r="B30" s="165" t="s">
        <v>113</v>
      </c>
      <c r="C30" s="166">
        <v>10094</v>
      </c>
      <c r="D30" s="166">
        <v>36596</v>
      </c>
      <c r="E30" s="166">
        <v>68205</v>
      </c>
      <c r="F30" s="166">
        <v>71849</v>
      </c>
      <c r="G30" s="166">
        <v>73815</v>
      </c>
      <c r="H30" s="166">
        <v>70997</v>
      </c>
      <c r="I30" s="167">
        <f t="shared" si="3"/>
        <v>-3.8176522387048717E-2</v>
      </c>
      <c r="J30" s="167">
        <f>H30/H25</f>
        <v>0.45739300738946403</v>
      </c>
    </row>
    <row r="31" spans="1:20" x14ac:dyDescent="0.25">
      <c r="B31" s="165" t="s">
        <v>116</v>
      </c>
      <c r="C31" s="166">
        <v>2984</v>
      </c>
      <c r="D31" s="166">
        <v>13995</v>
      </c>
      <c r="E31" s="166">
        <v>14767</v>
      </c>
      <c r="F31" s="166">
        <v>16418</v>
      </c>
      <c r="G31" s="166">
        <v>15334</v>
      </c>
      <c r="H31" s="166">
        <v>14619</v>
      </c>
      <c r="I31" s="167">
        <f t="shared" si="3"/>
        <v>-4.6628407460545196E-2</v>
      </c>
      <c r="J31" s="167">
        <f>H31/H25</f>
        <v>9.4181843951527178E-2</v>
      </c>
    </row>
    <row r="32" spans="1:20" x14ac:dyDescent="0.25">
      <c r="B32" s="165" t="s">
        <v>119</v>
      </c>
      <c r="C32" s="166">
        <v>1485</v>
      </c>
      <c r="D32" s="166">
        <v>5209</v>
      </c>
      <c r="E32" s="166">
        <v>5577</v>
      </c>
      <c r="F32" s="166">
        <v>4673</v>
      </c>
      <c r="G32" s="166">
        <v>4199</v>
      </c>
      <c r="H32" s="166">
        <v>4024</v>
      </c>
      <c r="I32" s="167">
        <f t="shared" si="3"/>
        <v>-4.1676589664205732E-2</v>
      </c>
      <c r="J32" s="167">
        <f>H32/H25</f>
        <v>2.5924327249534536E-2</v>
      </c>
    </row>
    <row r="33" spans="2:10" x14ac:dyDescent="0.25">
      <c r="B33" s="165" t="s">
        <v>126</v>
      </c>
      <c r="C33" s="166">
        <v>414</v>
      </c>
      <c r="D33" s="166">
        <v>5617</v>
      </c>
      <c r="E33" s="166">
        <v>4695</v>
      </c>
      <c r="F33" s="166">
        <v>5198</v>
      </c>
      <c r="G33" s="166">
        <v>5174</v>
      </c>
      <c r="H33" s="166">
        <v>5218</v>
      </c>
      <c r="I33" s="167">
        <f t="shared" si="3"/>
        <v>8.5040587553151248E-3</v>
      </c>
      <c r="J33" s="167">
        <f>H33/H25</f>
        <v>3.3616585384709546E-2</v>
      </c>
    </row>
    <row r="34" spans="2:10" x14ac:dyDescent="0.25">
      <c r="B34" s="165" t="s">
        <v>122</v>
      </c>
      <c r="C34" s="166">
        <v>1396</v>
      </c>
      <c r="D34" s="166">
        <v>8563</v>
      </c>
      <c r="E34" s="166">
        <v>7335</v>
      </c>
      <c r="F34" s="166">
        <v>7743</v>
      </c>
      <c r="G34" s="166">
        <v>7580</v>
      </c>
      <c r="H34" s="166">
        <v>7909</v>
      </c>
      <c r="I34" s="167">
        <f t="shared" si="3"/>
        <v>4.3403693931398424E-2</v>
      </c>
      <c r="J34" s="167">
        <f>H34/H25</f>
        <v>5.0953157111473316E-2</v>
      </c>
    </row>
    <row r="35" spans="2:10" x14ac:dyDescent="0.25">
      <c r="B35" s="165" t="s">
        <v>131</v>
      </c>
      <c r="C35" s="166">
        <v>24</v>
      </c>
      <c r="D35" s="166">
        <v>2091</v>
      </c>
      <c r="E35" s="166">
        <v>2400</v>
      </c>
      <c r="F35" s="166">
        <v>2463</v>
      </c>
      <c r="G35" s="166">
        <v>2655</v>
      </c>
      <c r="H35" s="166">
        <v>2631</v>
      </c>
      <c r="I35" s="167">
        <f t="shared" si="3"/>
        <v>-9.0395480225988756E-3</v>
      </c>
      <c r="J35" s="167">
        <f>H35/H25</f>
        <v>1.6950026091830359E-2</v>
      </c>
    </row>
    <row r="36" spans="2:10" x14ac:dyDescent="0.25">
      <c r="B36" s="165" t="s">
        <v>134</v>
      </c>
      <c r="C36" s="166">
        <v>61</v>
      </c>
      <c r="D36" s="166">
        <v>1633</v>
      </c>
      <c r="E36" s="166">
        <v>3908</v>
      </c>
      <c r="F36" s="166">
        <v>4511</v>
      </c>
      <c r="G36" s="166">
        <v>3656</v>
      </c>
      <c r="H36" s="166">
        <v>3594</v>
      </c>
      <c r="I36" s="167">
        <f t="shared" si="3"/>
        <v>-1.6958424507658609E-2</v>
      </c>
      <c r="J36" s="167">
        <f>H36/H25</f>
        <v>2.3154083532511711E-2</v>
      </c>
    </row>
    <row r="37" spans="2:10" x14ac:dyDescent="0.25">
      <c r="B37" s="170" t="s">
        <v>148</v>
      </c>
      <c r="C37" s="171">
        <f t="shared" ref="C37:H37" si="4">C29-SUM(C30:C36)</f>
        <v>5093</v>
      </c>
      <c r="D37" s="171">
        <f t="shared" si="4"/>
        <v>26382</v>
      </c>
      <c r="E37" s="171">
        <f t="shared" si="4"/>
        <v>34187</v>
      </c>
      <c r="F37" s="171">
        <f t="shared" si="4"/>
        <v>37081</v>
      </c>
      <c r="G37" s="171">
        <f t="shared" si="4"/>
        <v>36228</v>
      </c>
      <c r="H37" s="171">
        <f t="shared" si="4"/>
        <v>36357</v>
      </c>
      <c r="I37" s="172">
        <f t="shared" si="3"/>
        <v>3.5607817157998767E-3</v>
      </c>
      <c r="J37" s="172">
        <f>H37/H25</f>
        <v>0.23422732748790434</v>
      </c>
    </row>
    <row r="38" spans="2:10" x14ac:dyDescent="0.25">
      <c r="B38" s="157" t="s">
        <v>48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71</v>
      </c>
      <c r="C39" s="178">
        <v>17398</v>
      </c>
      <c r="D39" s="178">
        <v>78855</v>
      </c>
      <c r="E39" s="178">
        <v>108917</v>
      </c>
      <c r="F39" s="178">
        <v>111619</v>
      </c>
      <c r="G39" s="178">
        <v>115450</v>
      </c>
      <c r="H39" s="178">
        <v>110730</v>
      </c>
      <c r="I39" s="179">
        <f t="shared" ref="I39:I51" si="5">IFERROR(H39/G39-1,"-")</f>
        <v>-4.0883499350368169E-2</v>
      </c>
      <c r="J39" s="179">
        <f>H39/H39</f>
        <v>1</v>
      </c>
    </row>
    <row r="40" spans="2:10" x14ac:dyDescent="0.25">
      <c r="B40" s="161" t="s">
        <v>100</v>
      </c>
      <c r="C40" s="162">
        <v>2321</v>
      </c>
      <c r="D40" s="162">
        <v>7543</v>
      </c>
      <c r="E40" s="162">
        <v>8023</v>
      </c>
      <c r="F40" s="162">
        <v>7457</v>
      </c>
      <c r="G40" s="162">
        <v>7541</v>
      </c>
      <c r="H40" s="162">
        <v>7552</v>
      </c>
      <c r="I40" s="163">
        <f t="shared" si="5"/>
        <v>1.4586924811033075E-3</v>
      </c>
      <c r="J40" s="163">
        <f>H40/H39</f>
        <v>6.8201932628917189E-2</v>
      </c>
    </row>
    <row r="41" spans="2:10" x14ac:dyDescent="0.25">
      <c r="B41" s="165" t="s">
        <v>106</v>
      </c>
      <c r="C41" s="166">
        <v>1300</v>
      </c>
      <c r="D41" s="166">
        <v>2651</v>
      </c>
      <c r="E41" s="166">
        <v>1974</v>
      </c>
      <c r="F41" s="166">
        <v>2803</v>
      </c>
      <c r="G41" s="166">
        <v>2740</v>
      </c>
      <c r="H41" s="166">
        <v>3218</v>
      </c>
      <c r="I41" s="167">
        <f t="shared" si="5"/>
        <v>0.17445255474452548</v>
      </c>
      <c r="J41" s="167">
        <f>H41/H39</f>
        <v>2.9061681567777477E-2</v>
      </c>
    </row>
    <row r="42" spans="2:10" x14ac:dyDescent="0.25">
      <c r="B42" s="165" t="s">
        <v>103</v>
      </c>
      <c r="C42" s="166">
        <v>1021</v>
      </c>
      <c r="D42" s="166">
        <v>4892</v>
      </c>
      <c r="E42" s="166">
        <v>6049</v>
      </c>
      <c r="F42" s="166">
        <v>4654</v>
      </c>
      <c r="G42" s="166">
        <v>4801</v>
      </c>
      <c r="H42" s="166">
        <v>4334</v>
      </c>
      <c r="I42" s="167">
        <f t="shared" si="5"/>
        <v>-9.7271401791293455E-2</v>
      </c>
      <c r="J42" s="167">
        <f>H42/H39</f>
        <v>3.9140251061139712E-2</v>
      </c>
    </row>
    <row r="43" spans="2:10" x14ac:dyDescent="0.25">
      <c r="B43" s="161" t="s">
        <v>110</v>
      </c>
      <c r="C43" s="162">
        <v>15077</v>
      </c>
      <c r="D43" s="162">
        <v>71312</v>
      </c>
      <c r="E43" s="162">
        <v>100894</v>
      </c>
      <c r="F43" s="162">
        <v>104162</v>
      </c>
      <c r="G43" s="162">
        <v>107909</v>
      </c>
      <c r="H43" s="162">
        <v>103178</v>
      </c>
      <c r="I43" s="163">
        <f t="shared" si="5"/>
        <v>-4.3842496918700014E-2</v>
      </c>
      <c r="J43" s="163">
        <f>H43/H39</f>
        <v>0.93179806737108284</v>
      </c>
    </row>
    <row r="44" spans="2:10" x14ac:dyDescent="0.25">
      <c r="B44" s="165" t="s">
        <v>113</v>
      </c>
      <c r="C44" s="166">
        <v>8000</v>
      </c>
      <c r="D44" s="166">
        <v>24281</v>
      </c>
      <c r="E44" s="166">
        <v>48129</v>
      </c>
      <c r="F44" s="166">
        <v>49377</v>
      </c>
      <c r="G44" s="166">
        <v>50165</v>
      </c>
      <c r="H44" s="166">
        <v>46754</v>
      </c>
      <c r="I44" s="167">
        <f t="shared" si="5"/>
        <v>-6.7995614472241561E-2</v>
      </c>
      <c r="J44" s="167">
        <f>H44/H39</f>
        <v>0.42223426352388693</v>
      </c>
    </row>
    <row r="45" spans="2:10" x14ac:dyDescent="0.25">
      <c r="B45" s="165" t="s">
        <v>116</v>
      </c>
      <c r="C45" s="166">
        <v>854</v>
      </c>
      <c r="D45" s="166">
        <v>3993</v>
      </c>
      <c r="E45" s="166">
        <v>4758</v>
      </c>
      <c r="F45" s="166">
        <v>4975</v>
      </c>
      <c r="G45" s="166">
        <v>5171</v>
      </c>
      <c r="H45" s="166">
        <v>5606</v>
      </c>
      <c r="I45" s="167">
        <f t="shared" si="5"/>
        <v>8.4122993618255704E-2</v>
      </c>
      <c r="J45" s="167">
        <f>H45/H39</f>
        <v>5.0627652849273008E-2</v>
      </c>
    </row>
    <row r="46" spans="2:10" x14ac:dyDescent="0.25">
      <c r="B46" s="165" t="s">
        <v>119</v>
      </c>
      <c r="C46" s="166">
        <v>723</v>
      </c>
      <c r="D46" s="166">
        <v>2325</v>
      </c>
      <c r="E46" s="166">
        <v>2681</v>
      </c>
      <c r="F46" s="166">
        <v>2053</v>
      </c>
      <c r="G46" s="166">
        <v>2212</v>
      </c>
      <c r="H46" s="166">
        <v>2738</v>
      </c>
      <c r="I46" s="167">
        <f t="shared" si="5"/>
        <v>0.23779385171790235</v>
      </c>
      <c r="J46" s="167">
        <f>H46/H39</f>
        <v>2.4726812968481893E-2</v>
      </c>
    </row>
    <row r="47" spans="2:10" x14ac:dyDescent="0.25">
      <c r="B47" s="165" t="s">
        <v>126</v>
      </c>
      <c r="C47" s="166">
        <v>571</v>
      </c>
      <c r="D47" s="166">
        <v>4599</v>
      </c>
      <c r="E47" s="166">
        <v>3770</v>
      </c>
      <c r="F47" s="166">
        <v>4705</v>
      </c>
      <c r="G47" s="166">
        <v>4450</v>
      </c>
      <c r="H47" s="166">
        <v>3950</v>
      </c>
      <c r="I47" s="167">
        <f t="shared" si="5"/>
        <v>-0.11235955056179781</v>
      </c>
      <c r="J47" s="167">
        <f>H47/H39</f>
        <v>3.5672356181703245E-2</v>
      </c>
    </row>
    <row r="48" spans="2:10" x14ac:dyDescent="0.25">
      <c r="B48" s="165" t="s">
        <v>122</v>
      </c>
      <c r="C48" s="166">
        <v>554</v>
      </c>
      <c r="D48" s="166">
        <v>3955</v>
      </c>
      <c r="E48" s="166">
        <v>4166</v>
      </c>
      <c r="F48" s="166">
        <v>4414</v>
      </c>
      <c r="G48" s="166">
        <v>4236</v>
      </c>
      <c r="H48" s="166">
        <v>3677</v>
      </c>
      <c r="I48" s="167">
        <f t="shared" si="5"/>
        <v>-0.13196411709159583</v>
      </c>
      <c r="J48" s="167">
        <f>H48/H39</f>
        <v>3.3206899665853877E-2</v>
      </c>
    </row>
    <row r="49" spans="2:10" x14ac:dyDescent="0.25">
      <c r="B49" s="165" t="s">
        <v>131</v>
      </c>
      <c r="C49" s="166">
        <v>39</v>
      </c>
      <c r="D49" s="166">
        <v>2647</v>
      </c>
      <c r="E49" s="166">
        <v>2675</v>
      </c>
      <c r="F49" s="166">
        <v>2879</v>
      </c>
      <c r="G49" s="166">
        <v>3064</v>
      </c>
      <c r="H49" s="166">
        <v>2502</v>
      </c>
      <c r="I49" s="167">
        <f t="shared" si="5"/>
        <v>-0.18342036553524799</v>
      </c>
      <c r="J49" s="167">
        <f>H49/H39</f>
        <v>2.2595502573828231E-2</v>
      </c>
    </row>
    <row r="50" spans="2:10" x14ac:dyDescent="0.25">
      <c r="B50" s="165" t="s">
        <v>134</v>
      </c>
      <c r="C50" s="166">
        <v>406</v>
      </c>
      <c r="D50" s="166">
        <v>3467</v>
      </c>
      <c r="E50" s="166">
        <v>3949</v>
      </c>
      <c r="F50" s="166">
        <v>4580</v>
      </c>
      <c r="G50" s="166">
        <v>4168</v>
      </c>
      <c r="H50" s="166">
        <v>3370</v>
      </c>
      <c r="I50" s="167">
        <f t="shared" si="5"/>
        <v>-0.19145873320537432</v>
      </c>
      <c r="J50" s="167">
        <f>H50/H39</f>
        <v>3.043438995755441E-2</v>
      </c>
    </row>
    <row r="51" spans="2:10" x14ac:dyDescent="0.25">
      <c r="B51" s="170" t="s">
        <v>148</v>
      </c>
      <c r="C51" s="171">
        <f t="shared" ref="C51:H51" si="6">C43-SUM(C44:C50)</f>
        <v>3930</v>
      </c>
      <c r="D51" s="171">
        <f t="shared" si="6"/>
        <v>26045</v>
      </c>
      <c r="E51" s="171">
        <f t="shared" si="6"/>
        <v>30766</v>
      </c>
      <c r="F51" s="171">
        <f t="shared" si="6"/>
        <v>31179</v>
      </c>
      <c r="G51" s="171">
        <f t="shared" si="6"/>
        <v>34443</v>
      </c>
      <c r="H51" s="171">
        <f t="shared" si="6"/>
        <v>34581</v>
      </c>
      <c r="I51" s="172">
        <f t="shared" si="5"/>
        <v>4.0066196324362036E-3</v>
      </c>
      <c r="J51" s="172">
        <f>H51/H39</f>
        <v>0.31230018965050121</v>
      </c>
    </row>
    <row r="52" spans="2:10" x14ac:dyDescent="0.25">
      <c r="B52" s="157" t="s">
        <v>49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71</v>
      </c>
      <c r="C53" s="178">
        <v>469</v>
      </c>
      <c r="D53" s="178">
        <v>2479</v>
      </c>
      <c r="E53" s="178">
        <v>4675</v>
      </c>
      <c r="F53" s="178">
        <v>5492</v>
      </c>
      <c r="G53" s="178">
        <v>4480</v>
      </c>
      <c r="H53" s="178">
        <v>3504</v>
      </c>
      <c r="I53" s="179">
        <f t="shared" ref="I53:I65" si="7">IFERROR(H53/G53-1,"-")</f>
        <v>-0.21785714285714286</v>
      </c>
      <c r="J53" s="179">
        <f>H53/H53</f>
        <v>1</v>
      </c>
    </row>
    <row r="54" spans="2:10" x14ac:dyDescent="0.25">
      <c r="B54" s="161" t="s">
        <v>100</v>
      </c>
      <c r="C54" s="162">
        <v>3</v>
      </c>
      <c r="D54" s="162">
        <v>209</v>
      </c>
      <c r="E54" s="162">
        <v>1225</v>
      </c>
      <c r="F54" s="162">
        <v>1986</v>
      </c>
      <c r="G54" s="162">
        <v>984</v>
      </c>
      <c r="H54" s="162">
        <v>649</v>
      </c>
      <c r="I54" s="163">
        <f t="shared" si="7"/>
        <v>-0.34044715447154472</v>
      </c>
      <c r="J54" s="163">
        <f>H54/H53</f>
        <v>0.18521689497716895</v>
      </c>
    </row>
    <row r="55" spans="2:10" x14ac:dyDescent="0.25">
      <c r="B55" s="165" t="s">
        <v>106</v>
      </c>
      <c r="C55" s="166">
        <v>0</v>
      </c>
      <c r="D55" s="166">
        <v>65</v>
      </c>
      <c r="E55" s="166">
        <v>770</v>
      </c>
      <c r="F55" s="166">
        <v>1503</v>
      </c>
      <c r="G55" s="166">
        <v>546</v>
      </c>
      <c r="H55" s="166">
        <v>403</v>
      </c>
      <c r="I55" s="167">
        <f t="shared" si="7"/>
        <v>-0.26190476190476186</v>
      </c>
      <c r="J55" s="167">
        <f>H55/H53</f>
        <v>0.11501141552511415</v>
      </c>
    </row>
    <row r="56" spans="2:10" x14ac:dyDescent="0.25">
      <c r="B56" s="165" t="s">
        <v>103</v>
      </c>
      <c r="C56" s="166">
        <v>3</v>
      </c>
      <c r="D56" s="166">
        <v>144</v>
      </c>
      <c r="E56" s="166">
        <v>455</v>
      </c>
      <c r="F56" s="166">
        <v>483</v>
      </c>
      <c r="G56" s="166">
        <v>438</v>
      </c>
      <c r="H56" s="166">
        <v>246</v>
      </c>
      <c r="I56" s="167">
        <f t="shared" si="7"/>
        <v>-0.43835616438356162</v>
      </c>
      <c r="J56" s="167">
        <f>H56/H53</f>
        <v>7.0205479452054798E-2</v>
      </c>
    </row>
    <row r="57" spans="2:10" x14ac:dyDescent="0.25">
      <c r="B57" s="161" t="s">
        <v>110</v>
      </c>
      <c r="C57" s="162">
        <v>466</v>
      </c>
      <c r="D57" s="162">
        <v>2270</v>
      </c>
      <c r="E57" s="162">
        <v>3450</v>
      </c>
      <c r="F57" s="162">
        <v>3506</v>
      </c>
      <c r="G57" s="162">
        <v>3496</v>
      </c>
      <c r="H57" s="162">
        <v>2855</v>
      </c>
      <c r="I57" s="163">
        <f t="shared" si="7"/>
        <v>-0.1833524027459954</v>
      </c>
      <c r="J57" s="163">
        <f>H57/H53</f>
        <v>0.81478310502283102</v>
      </c>
    </row>
    <row r="58" spans="2:10" x14ac:dyDescent="0.25">
      <c r="B58" s="165" t="s">
        <v>113</v>
      </c>
      <c r="C58" s="166">
        <v>55</v>
      </c>
      <c r="D58" s="166">
        <v>494</v>
      </c>
      <c r="E58" s="166">
        <v>913</v>
      </c>
      <c r="F58" s="166">
        <v>872</v>
      </c>
      <c r="G58" s="166">
        <v>936</v>
      </c>
      <c r="H58" s="166">
        <v>823</v>
      </c>
      <c r="I58" s="167">
        <f t="shared" si="7"/>
        <v>-0.12072649572649574</v>
      </c>
      <c r="J58" s="167">
        <f>H58/H53</f>
        <v>0.2348744292237443</v>
      </c>
    </row>
    <row r="59" spans="2:10" x14ac:dyDescent="0.25">
      <c r="B59" s="165" t="s">
        <v>116</v>
      </c>
      <c r="C59" s="166">
        <v>266</v>
      </c>
      <c r="D59" s="166">
        <v>927</v>
      </c>
      <c r="E59" s="166">
        <v>779</v>
      </c>
      <c r="F59" s="166">
        <v>860</v>
      </c>
      <c r="G59" s="166">
        <v>761</v>
      </c>
      <c r="H59" s="166">
        <v>700</v>
      </c>
      <c r="I59" s="167">
        <f t="shared" si="7"/>
        <v>-8.0157687253613719E-2</v>
      </c>
      <c r="J59" s="167">
        <f>H59/H53</f>
        <v>0.1997716894977169</v>
      </c>
    </row>
    <row r="60" spans="2:10" x14ac:dyDescent="0.25">
      <c r="B60" s="165" t="s">
        <v>119</v>
      </c>
      <c r="C60" s="166">
        <v>13</v>
      </c>
      <c r="D60" s="166">
        <v>105</v>
      </c>
      <c r="E60" s="166">
        <v>363</v>
      </c>
      <c r="F60" s="166">
        <v>307</v>
      </c>
      <c r="G60" s="166">
        <v>158</v>
      </c>
      <c r="H60" s="166">
        <v>212</v>
      </c>
      <c r="I60" s="167">
        <f t="shared" si="7"/>
        <v>0.34177215189873422</v>
      </c>
      <c r="J60" s="167">
        <f>H60/H53</f>
        <v>6.0502283105022828E-2</v>
      </c>
    </row>
    <row r="61" spans="2:10" x14ac:dyDescent="0.25">
      <c r="B61" s="165" t="s">
        <v>126</v>
      </c>
      <c r="C61" s="166">
        <v>23</v>
      </c>
      <c r="D61" s="166">
        <v>64</v>
      </c>
      <c r="E61" s="166">
        <v>62</v>
      </c>
      <c r="F61" s="166">
        <v>91</v>
      </c>
      <c r="G61" s="166">
        <v>113</v>
      </c>
      <c r="H61" s="166">
        <v>124</v>
      </c>
      <c r="I61" s="167">
        <f t="shared" si="7"/>
        <v>9.7345132743362761E-2</v>
      </c>
      <c r="J61" s="167">
        <f>H61/H53</f>
        <v>3.5388127853881277E-2</v>
      </c>
    </row>
    <row r="62" spans="2:10" x14ac:dyDescent="0.25">
      <c r="B62" s="165" t="s">
        <v>122</v>
      </c>
      <c r="C62" s="166">
        <v>6</v>
      </c>
      <c r="D62" s="166">
        <v>53</v>
      </c>
      <c r="E62" s="166">
        <v>63</v>
      </c>
      <c r="F62" s="166">
        <v>92</v>
      </c>
      <c r="G62" s="166">
        <v>119</v>
      </c>
      <c r="H62" s="166">
        <v>122</v>
      </c>
      <c r="I62" s="167">
        <f t="shared" si="7"/>
        <v>2.5210084033613356E-2</v>
      </c>
      <c r="J62" s="167">
        <f>H62/H53</f>
        <v>3.4817351598173514E-2</v>
      </c>
    </row>
    <row r="63" spans="2:10" x14ac:dyDescent="0.25">
      <c r="B63" s="165" t="s">
        <v>131</v>
      </c>
      <c r="C63" s="166">
        <v>0</v>
      </c>
      <c r="D63" s="166">
        <v>21</v>
      </c>
      <c r="E63" s="166">
        <v>45</v>
      </c>
      <c r="F63" s="166">
        <v>44</v>
      </c>
      <c r="G63" s="166">
        <v>34</v>
      </c>
      <c r="H63" s="166">
        <v>17</v>
      </c>
      <c r="I63" s="167">
        <f t="shared" si="7"/>
        <v>-0.5</v>
      </c>
      <c r="J63" s="167">
        <f>H63/H53</f>
        <v>4.8515981735159815E-3</v>
      </c>
    </row>
    <row r="64" spans="2:10" x14ac:dyDescent="0.25">
      <c r="B64" s="165" t="s">
        <v>134</v>
      </c>
      <c r="C64" s="166">
        <v>6</v>
      </c>
      <c r="D64" s="166">
        <v>22</v>
      </c>
      <c r="E64" s="166">
        <v>33</v>
      </c>
      <c r="F64" s="166">
        <v>27</v>
      </c>
      <c r="G64" s="166">
        <v>45</v>
      </c>
      <c r="H64" s="166">
        <v>20</v>
      </c>
      <c r="I64" s="167">
        <f t="shared" si="7"/>
        <v>-0.55555555555555558</v>
      </c>
      <c r="J64" s="167">
        <f>H64/H53</f>
        <v>5.7077625570776253E-3</v>
      </c>
    </row>
    <row r="65" spans="2:10" x14ac:dyDescent="0.25">
      <c r="B65" s="170" t="s">
        <v>148</v>
      </c>
      <c r="C65" s="171">
        <f t="shared" ref="C65:H65" si="8">C57-SUM(C58:C64)</f>
        <v>97</v>
      </c>
      <c r="D65" s="171">
        <f t="shared" si="8"/>
        <v>584</v>
      </c>
      <c r="E65" s="171">
        <f t="shared" si="8"/>
        <v>1192</v>
      </c>
      <c r="F65" s="171">
        <f t="shared" si="8"/>
        <v>1213</v>
      </c>
      <c r="G65" s="171">
        <f t="shared" si="8"/>
        <v>1330</v>
      </c>
      <c r="H65" s="171">
        <f t="shared" si="8"/>
        <v>837</v>
      </c>
      <c r="I65" s="172">
        <f t="shared" si="7"/>
        <v>-0.37067669172932327</v>
      </c>
      <c r="J65" s="172">
        <f>H65/H53</f>
        <v>0.23886986301369864</v>
      </c>
    </row>
    <row r="66" spans="2:10" x14ac:dyDescent="0.25">
      <c r="B66" s="157" t="s">
        <v>50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71</v>
      </c>
      <c r="C67" s="178">
        <v>8154</v>
      </c>
      <c r="D67" s="178">
        <v>9493</v>
      </c>
      <c r="E67" s="178">
        <v>14121</v>
      </c>
      <c r="F67" s="178">
        <v>12492</v>
      </c>
      <c r="G67" s="178">
        <v>15575</v>
      </c>
      <c r="H67" s="178">
        <v>15082</v>
      </c>
      <c r="I67" s="179">
        <f t="shared" ref="I67:I79" si="9">IFERROR(H67/G67-1,"-")</f>
        <v>-3.1653290529695011E-2</v>
      </c>
      <c r="J67" s="179">
        <f>H67/H67</f>
        <v>1</v>
      </c>
    </row>
    <row r="68" spans="2:10" x14ac:dyDescent="0.25">
      <c r="B68" s="161" t="s">
        <v>100</v>
      </c>
      <c r="C68" s="162">
        <v>661</v>
      </c>
      <c r="D68" s="162">
        <v>869</v>
      </c>
      <c r="E68" s="162">
        <v>877</v>
      </c>
      <c r="F68" s="162">
        <v>3664</v>
      </c>
      <c r="G68" s="162">
        <v>4017</v>
      </c>
      <c r="H68" s="162">
        <v>2993</v>
      </c>
      <c r="I68" s="163">
        <f t="shared" si="9"/>
        <v>-0.25491660443116759</v>
      </c>
      <c r="J68" s="163">
        <f>H68/H67</f>
        <v>0.19844848163373557</v>
      </c>
    </row>
    <row r="69" spans="2:10" x14ac:dyDescent="0.25">
      <c r="B69" s="165" t="s">
        <v>106</v>
      </c>
      <c r="C69" s="166">
        <v>342</v>
      </c>
      <c r="D69" s="166">
        <v>186</v>
      </c>
      <c r="E69" s="166">
        <v>126</v>
      </c>
      <c r="F69" s="166">
        <v>1747</v>
      </c>
      <c r="G69" s="166">
        <v>1469</v>
      </c>
      <c r="H69" s="166">
        <v>1263</v>
      </c>
      <c r="I69" s="167">
        <f t="shared" si="9"/>
        <v>-0.14023144996596326</v>
      </c>
      <c r="J69" s="167">
        <f>H69/H67</f>
        <v>8.3742209256066832E-2</v>
      </c>
    </row>
    <row r="70" spans="2:10" x14ac:dyDescent="0.25">
      <c r="B70" s="165" t="s">
        <v>103</v>
      </c>
      <c r="C70" s="166">
        <v>319</v>
      </c>
      <c r="D70" s="166">
        <v>683</v>
      </c>
      <c r="E70" s="166">
        <v>751</v>
      </c>
      <c r="F70" s="166">
        <v>1917</v>
      </c>
      <c r="G70" s="166">
        <v>2548</v>
      </c>
      <c r="H70" s="166">
        <v>1730</v>
      </c>
      <c r="I70" s="167">
        <f t="shared" si="9"/>
        <v>-0.32103610675039251</v>
      </c>
      <c r="J70" s="167">
        <f>H70/H67</f>
        <v>0.11470627237766874</v>
      </c>
    </row>
    <row r="71" spans="2:10" x14ac:dyDescent="0.25">
      <c r="B71" s="161" t="s">
        <v>110</v>
      </c>
      <c r="C71" s="162">
        <v>7493</v>
      </c>
      <c r="D71" s="162">
        <v>8624</v>
      </c>
      <c r="E71" s="162">
        <v>13244</v>
      </c>
      <c r="F71" s="162">
        <v>8828</v>
      </c>
      <c r="G71" s="162">
        <v>11558</v>
      </c>
      <c r="H71" s="162">
        <v>12089</v>
      </c>
      <c r="I71" s="163">
        <f t="shared" si="9"/>
        <v>4.5942204533656383E-2</v>
      </c>
      <c r="J71" s="163">
        <f>H71/H67</f>
        <v>0.80155151836626437</v>
      </c>
    </row>
    <row r="72" spans="2:10" x14ac:dyDescent="0.25">
      <c r="B72" s="165" t="s">
        <v>113</v>
      </c>
      <c r="C72" s="166">
        <v>4868</v>
      </c>
      <c r="D72" s="166">
        <v>1656</v>
      </c>
      <c r="E72" s="166">
        <v>4592</v>
      </c>
      <c r="F72" s="166">
        <v>4102</v>
      </c>
      <c r="G72" s="166">
        <v>4736</v>
      </c>
      <c r="H72" s="166">
        <v>5330</v>
      </c>
      <c r="I72" s="167">
        <f t="shared" si="9"/>
        <v>0.12542229729729737</v>
      </c>
      <c r="J72" s="167">
        <f>H72/H67</f>
        <v>0.35340140564911815</v>
      </c>
    </row>
    <row r="73" spans="2:10" x14ac:dyDescent="0.25">
      <c r="B73" s="165" t="s">
        <v>116</v>
      </c>
      <c r="C73" s="166">
        <v>411</v>
      </c>
      <c r="D73" s="166">
        <v>363</v>
      </c>
      <c r="E73" s="166">
        <v>510</v>
      </c>
      <c r="F73" s="166">
        <v>1159</v>
      </c>
      <c r="G73" s="166">
        <v>1085</v>
      </c>
      <c r="H73" s="166">
        <v>844</v>
      </c>
      <c r="I73" s="167">
        <f t="shared" si="9"/>
        <v>-0.22211981566820271</v>
      </c>
      <c r="J73" s="167">
        <f>H73/H67</f>
        <v>5.5960747911417585E-2</v>
      </c>
    </row>
    <row r="74" spans="2:10" x14ac:dyDescent="0.25">
      <c r="B74" s="165" t="s">
        <v>119</v>
      </c>
      <c r="C74" s="166">
        <v>523</v>
      </c>
      <c r="D74" s="166">
        <v>1078</v>
      </c>
      <c r="E74" s="166">
        <v>1972</v>
      </c>
      <c r="F74" s="166">
        <v>521</v>
      </c>
      <c r="G74" s="166">
        <v>700</v>
      </c>
      <c r="H74" s="166">
        <v>661</v>
      </c>
      <c r="I74" s="167">
        <f t="shared" si="9"/>
        <v>-5.5714285714285716E-2</v>
      </c>
      <c r="J74" s="167">
        <f>H74/H67</f>
        <v>4.3827078636785574E-2</v>
      </c>
    </row>
    <row r="75" spans="2:10" x14ac:dyDescent="0.25">
      <c r="B75" s="165" t="s">
        <v>126</v>
      </c>
      <c r="C75" s="166">
        <v>163</v>
      </c>
      <c r="D75" s="166">
        <v>1017</v>
      </c>
      <c r="E75" s="166">
        <v>312</v>
      </c>
      <c r="F75" s="166">
        <v>286</v>
      </c>
      <c r="G75" s="166">
        <v>429</v>
      </c>
      <c r="H75" s="166">
        <v>431</v>
      </c>
      <c r="I75" s="167">
        <f t="shared" si="9"/>
        <v>4.6620046620047262E-3</v>
      </c>
      <c r="J75" s="167">
        <f>H75/H67</f>
        <v>2.8577111788887416E-2</v>
      </c>
    </row>
    <row r="76" spans="2:10" x14ac:dyDescent="0.25">
      <c r="B76" s="165" t="s">
        <v>122</v>
      </c>
      <c r="C76" s="166">
        <v>267</v>
      </c>
      <c r="D76" s="166">
        <v>275</v>
      </c>
      <c r="E76" s="166">
        <v>224</v>
      </c>
      <c r="F76" s="166">
        <v>99</v>
      </c>
      <c r="G76" s="166">
        <v>295</v>
      </c>
      <c r="H76" s="166">
        <v>388</v>
      </c>
      <c r="I76" s="167">
        <f t="shared" si="9"/>
        <v>0.31525423728813551</v>
      </c>
      <c r="J76" s="167">
        <f>H76/H67</f>
        <v>2.5726031030367327E-2</v>
      </c>
    </row>
    <row r="77" spans="2:10" x14ac:dyDescent="0.25">
      <c r="B77" s="165" t="s">
        <v>131</v>
      </c>
      <c r="C77" s="166">
        <v>13</v>
      </c>
      <c r="D77" s="166">
        <v>583</v>
      </c>
      <c r="E77" s="166">
        <v>747</v>
      </c>
      <c r="F77" s="166">
        <v>127</v>
      </c>
      <c r="G77" s="166">
        <v>349</v>
      </c>
      <c r="H77" s="166">
        <v>256</v>
      </c>
      <c r="I77" s="167">
        <f t="shared" si="9"/>
        <v>-0.26647564469914042</v>
      </c>
      <c r="J77" s="167">
        <f>H77/H67</f>
        <v>1.6973876143747513E-2</v>
      </c>
    </row>
    <row r="78" spans="2:10" x14ac:dyDescent="0.25">
      <c r="B78" s="165" t="s">
        <v>134</v>
      </c>
      <c r="C78" s="166">
        <v>29</v>
      </c>
      <c r="D78" s="166">
        <v>159</v>
      </c>
      <c r="E78" s="166">
        <v>263</v>
      </c>
      <c r="F78" s="166">
        <v>48</v>
      </c>
      <c r="G78" s="166">
        <v>776</v>
      </c>
      <c r="H78" s="166">
        <v>526</v>
      </c>
      <c r="I78" s="167">
        <f t="shared" si="9"/>
        <v>-0.32216494845360821</v>
      </c>
      <c r="J78" s="167">
        <f>H78/H67</f>
        <v>3.4876011139106218E-2</v>
      </c>
    </row>
    <row r="79" spans="2:10" x14ac:dyDescent="0.25">
      <c r="B79" s="170" t="s">
        <v>148</v>
      </c>
      <c r="C79" s="171">
        <f t="shared" ref="C79:H79" si="10">C71-SUM(C72:C78)</f>
        <v>1219</v>
      </c>
      <c r="D79" s="171">
        <f t="shared" si="10"/>
        <v>3493</v>
      </c>
      <c r="E79" s="171">
        <f t="shared" si="10"/>
        <v>4624</v>
      </c>
      <c r="F79" s="171">
        <f t="shared" si="10"/>
        <v>2486</v>
      </c>
      <c r="G79" s="171">
        <f t="shared" si="10"/>
        <v>3188</v>
      </c>
      <c r="H79" s="171">
        <f t="shared" si="10"/>
        <v>3653</v>
      </c>
      <c r="I79" s="172">
        <f t="shared" si="9"/>
        <v>0.14585947302383939</v>
      </c>
      <c r="J79" s="172">
        <f>H79/H67</f>
        <v>0.24220925606683463</v>
      </c>
    </row>
    <row r="80" spans="2:10" x14ac:dyDescent="0.25">
      <c r="B80" s="157" t="s">
        <v>51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71</v>
      </c>
      <c r="C81" s="178">
        <v>8912</v>
      </c>
      <c r="D81" s="178">
        <v>44151</v>
      </c>
      <c r="E81" s="178">
        <v>61100</v>
      </c>
      <c r="F81" s="178">
        <v>62539</v>
      </c>
      <c r="G81" s="178">
        <v>67921</v>
      </c>
      <c r="H81" s="178">
        <v>70034</v>
      </c>
      <c r="I81" s="179">
        <f t="shared" ref="I81:I93" si="11">IFERROR(H81/G81-1,"-")</f>
        <v>3.1109671530159977E-2</v>
      </c>
      <c r="J81" s="179">
        <f>H81/H81</f>
        <v>1</v>
      </c>
    </row>
    <row r="82" spans="2:10" x14ac:dyDescent="0.25">
      <c r="B82" s="161" t="s">
        <v>100</v>
      </c>
      <c r="C82" s="162">
        <v>4935</v>
      </c>
      <c r="D82" s="162">
        <v>16320</v>
      </c>
      <c r="E82" s="162">
        <v>22605</v>
      </c>
      <c r="F82" s="162">
        <v>19245</v>
      </c>
      <c r="G82" s="162">
        <v>20445</v>
      </c>
      <c r="H82" s="162">
        <v>23233</v>
      </c>
      <c r="I82" s="163">
        <f t="shared" si="11"/>
        <v>0.13636585962337988</v>
      </c>
      <c r="J82" s="163">
        <f>H82/H81</f>
        <v>0.33173886969186395</v>
      </c>
    </row>
    <row r="83" spans="2:10" x14ac:dyDescent="0.25">
      <c r="B83" s="165" t="s">
        <v>106</v>
      </c>
      <c r="C83" s="166">
        <v>2977</v>
      </c>
      <c r="D83" s="166">
        <v>6387</v>
      </c>
      <c r="E83" s="166">
        <v>5749</v>
      </c>
      <c r="F83" s="166">
        <v>4919</v>
      </c>
      <c r="G83" s="166">
        <v>5389</v>
      </c>
      <c r="H83" s="166">
        <v>7065</v>
      </c>
      <c r="I83" s="167">
        <f t="shared" si="11"/>
        <v>0.31100389682686957</v>
      </c>
      <c r="J83" s="167">
        <f>H83/H81</f>
        <v>0.10087957277893594</v>
      </c>
    </row>
    <row r="84" spans="2:10" x14ac:dyDescent="0.25">
      <c r="B84" s="165" t="s">
        <v>103</v>
      </c>
      <c r="C84" s="166">
        <v>1958</v>
      </c>
      <c r="D84" s="166">
        <v>9933</v>
      </c>
      <c r="E84" s="166">
        <v>16856</v>
      </c>
      <c r="F84" s="166">
        <v>14326</v>
      </c>
      <c r="G84" s="166">
        <v>15056</v>
      </c>
      <c r="H84" s="166">
        <v>16168</v>
      </c>
      <c r="I84" s="167">
        <f t="shared" si="11"/>
        <v>7.3857598299681193E-2</v>
      </c>
      <c r="J84" s="167">
        <f>H84/H81</f>
        <v>0.230859296912928</v>
      </c>
    </row>
    <row r="85" spans="2:10" x14ac:dyDescent="0.25">
      <c r="B85" s="161" t="s">
        <v>110</v>
      </c>
      <c r="C85" s="162">
        <v>3977</v>
      </c>
      <c r="D85" s="162">
        <v>27831</v>
      </c>
      <c r="E85" s="162">
        <v>38495</v>
      </c>
      <c r="F85" s="162">
        <v>43294</v>
      </c>
      <c r="G85" s="162">
        <v>47476</v>
      </c>
      <c r="H85" s="162">
        <v>46801</v>
      </c>
      <c r="I85" s="163">
        <f t="shared" si="11"/>
        <v>-1.4217710000842487E-2</v>
      </c>
      <c r="J85" s="163">
        <f>H85/H81</f>
        <v>0.66826113030813605</v>
      </c>
    </row>
    <row r="86" spans="2:10" x14ac:dyDescent="0.25">
      <c r="B86" s="165" t="s">
        <v>113</v>
      </c>
      <c r="C86" s="166">
        <v>669</v>
      </c>
      <c r="D86" s="166">
        <v>2620</v>
      </c>
      <c r="E86" s="166">
        <v>6692</v>
      </c>
      <c r="F86" s="166">
        <v>8301</v>
      </c>
      <c r="G86" s="166">
        <v>8925</v>
      </c>
      <c r="H86" s="166">
        <v>8629</v>
      </c>
      <c r="I86" s="167">
        <f t="shared" si="11"/>
        <v>-3.3165266106442548E-2</v>
      </c>
      <c r="J86" s="167">
        <f>H86/H81</f>
        <v>0.1232115829454265</v>
      </c>
    </row>
    <row r="87" spans="2:10" x14ac:dyDescent="0.25">
      <c r="B87" s="165" t="s">
        <v>116</v>
      </c>
      <c r="C87" s="166">
        <v>1122</v>
      </c>
      <c r="D87" s="166">
        <v>10163</v>
      </c>
      <c r="E87" s="166">
        <v>12505</v>
      </c>
      <c r="F87" s="166">
        <v>12656</v>
      </c>
      <c r="G87" s="166">
        <v>13943</v>
      </c>
      <c r="H87" s="166">
        <v>13476</v>
      </c>
      <c r="I87" s="167">
        <f t="shared" si="11"/>
        <v>-3.3493509287814693E-2</v>
      </c>
      <c r="J87" s="167">
        <f>H87/H81</f>
        <v>0.19242082417111689</v>
      </c>
    </row>
    <row r="88" spans="2:10" x14ac:dyDescent="0.25">
      <c r="B88" s="165" t="s">
        <v>119</v>
      </c>
      <c r="C88" s="166">
        <v>484</v>
      </c>
      <c r="D88" s="166">
        <v>2093</v>
      </c>
      <c r="E88" s="166">
        <v>2795</v>
      </c>
      <c r="F88" s="166">
        <v>3613</v>
      </c>
      <c r="G88" s="166">
        <v>3854</v>
      </c>
      <c r="H88" s="166">
        <v>3666</v>
      </c>
      <c r="I88" s="167">
        <f t="shared" si="11"/>
        <v>-4.8780487804878092E-2</v>
      </c>
      <c r="J88" s="167">
        <f>H88/H81</f>
        <v>5.2346003369791817E-2</v>
      </c>
    </row>
    <row r="89" spans="2:10" x14ac:dyDescent="0.25">
      <c r="B89" s="165" t="s">
        <v>126</v>
      </c>
      <c r="C89" s="166">
        <v>69</v>
      </c>
      <c r="D89" s="166">
        <v>1099</v>
      </c>
      <c r="E89" s="166">
        <v>923</v>
      </c>
      <c r="F89" s="166">
        <v>1375</v>
      </c>
      <c r="G89" s="166">
        <v>1725</v>
      </c>
      <c r="H89" s="166">
        <v>1238</v>
      </c>
      <c r="I89" s="167">
        <f t="shared" si="11"/>
        <v>-0.28231884057971013</v>
      </c>
      <c r="J89" s="167">
        <f>H89/H81</f>
        <v>1.7677128251991889E-2</v>
      </c>
    </row>
    <row r="90" spans="2:10" x14ac:dyDescent="0.25">
      <c r="B90" s="165" t="s">
        <v>122</v>
      </c>
      <c r="C90" s="166">
        <v>101</v>
      </c>
      <c r="D90" s="166">
        <v>687</v>
      </c>
      <c r="E90" s="166">
        <v>675</v>
      </c>
      <c r="F90" s="166">
        <v>613</v>
      </c>
      <c r="G90" s="166">
        <v>830</v>
      </c>
      <c r="H90" s="166">
        <v>937</v>
      </c>
      <c r="I90" s="167">
        <f t="shared" si="11"/>
        <v>0.1289156626506025</v>
      </c>
      <c r="J90" s="167">
        <f>H90/H81</f>
        <v>1.3379215809463975E-2</v>
      </c>
    </row>
    <row r="91" spans="2:10" x14ac:dyDescent="0.25">
      <c r="B91" s="165" t="s">
        <v>131</v>
      </c>
      <c r="C91" s="166">
        <v>12</v>
      </c>
      <c r="D91" s="166">
        <v>598</v>
      </c>
      <c r="E91" s="166">
        <v>1009</v>
      </c>
      <c r="F91" s="166">
        <v>1012</v>
      </c>
      <c r="G91" s="166">
        <v>805</v>
      </c>
      <c r="H91" s="166">
        <v>847</v>
      </c>
      <c r="I91" s="167">
        <f t="shared" si="11"/>
        <v>5.2173913043478182E-2</v>
      </c>
      <c r="J91" s="167">
        <f>H91/H81</f>
        <v>1.2094125710369249E-2</v>
      </c>
    </row>
    <row r="92" spans="2:10" x14ac:dyDescent="0.25">
      <c r="B92" s="165" t="s">
        <v>134</v>
      </c>
      <c r="C92" s="166">
        <v>54</v>
      </c>
      <c r="D92" s="166">
        <v>933</v>
      </c>
      <c r="E92" s="166">
        <v>1630</v>
      </c>
      <c r="F92" s="166">
        <v>1749</v>
      </c>
      <c r="G92" s="166">
        <v>1482</v>
      </c>
      <c r="H92" s="166">
        <v>1268</v>
      </c>
      <c r="I92" s="167">
        <f t="shared" si="11"/>
        <v>-0.1443994601889339</v>
      </c>
      <c r="J92" s="167">
        <f>H92/H81</f>
        <v>1.8105491618356798E-2</v>
      </c>
    </row>
    <row r="93" spans="2:10" x14ac:dyDescent="0.25">
      <c r="B93" s="170" t="s">
        <v>148</v>
      </c>
      <c r="C93" s="171">
        <f t="shared" ref="C93:H93" si="12">C85-SUM(C86:C92)</f>
        <v>1466</v>
      </c>
      <c r="D93" s="171">
        <f t="shared" si="12"/>
        <v>9638</v>
      </c>
      <c r="E93" s="171">
        <f t="shared" si="12"/>
        <v>12266</v>
      </c>
      <c r="F93" s="171">
        <f t="shared" si="12"/>
        <v>13975</v>
      </c>
      <c r="G93" s="171">
        <f t="shared" si="12"/>
        <v>15912</v>
      </c>
      <c r="H93" s="171">
        <f t="shared" si="12"/>
        <v>16740</v>
      </c>
      <c r="I93" s="172">
        <f t="shared" si="11"/>
        <v>5.2036199095022662E-2</v>
      </c>
      <c r="J93" s="172">
        <f>H93/H81</f>
        <v>0.23902675843161894</v>
      </c>
    </row>
    <row r="94" spans="2:10" x14ac:dyDescent="0.25">
      <c r="B94" s="157" t="s">
        <v>52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71</v>
      </c>
      <c r="C95" s="178">
        <v>1794</v>
      </c>
      <c r="D95" s="178">
        <v>4543</v>
      </c>
      <c r="E95" s="178">
        <v>5166</v>
      </c>
      <c r="F95" s="178">
        <v>4585</v>
      </c>
      <c r="G95" s="178">
        <v>5228</v>
      </c>
      <c r="H95" s="178">
        <v>5221</v>
      </c>
      <c r="I95" s="179">
        <f t="shared" ref="I95:I107" si="13">IFERROR(H95/G95-1,"-")</f>
        <v>-1.3389441469012775E-3</v>
      </c>
      <c r="J95" s="179">
        <f>H95/H95</f>
        <v>1</v>
      </c>
    </row>
    <row r="96" spans="2:10" x14ac:dyDescent="0.25">
      <c r="B96" s="161" t="s">
        <v>100</v>
      </c>
      <c r="C96" s="162">
        <v>1139</v>
      </c>
      <c r="D96" s="162">
        <v>2953</v>
      </c>
      <c r="E96" s="162">
        <v>3359</v>
      </c>
      <c r="F96" s="162">
        <v>2582</v>
      </c>
      <c r="G96" s="162">
        <v>3222</v>
      </c>
      <c r="H96" s="162">
        <v>3297</v>
      </c>
      <c r="I96" s="163">
        <f t="shared" si="13"/>
        <v>2.3277467411545683E-2</v>
      </c>
      <c r="J96" s="163">
        <f>H96/H95</f>
        <v>0.63148822064738552</v>
      </c>
    </row>
    <row r="97" spans="2:10" x14ac:dyDescent="0.25">
      <c r="B97" s="165" t="s">
        <v>106</v>
      </c>
      <c r="C97" s="166">
        <v>768</v>
      </c>
      <c r="D97" s="166">
        <v>1476</v>
      </c>
      <c r="E97" s="166">
        <v>1814</v>
      </c>
      <c r="F97" s="166">
        <v>1157</v>
      </c>
      <c r="G97" s="166">
        <v>1470</v>
      </c>
      <c r="H97" s="166">
        <v>1785</v>
      </c>
      <c r="I97" s="167">
        <f t="shared" si="13"/>
        <v>0.21428571428571419</v>
      </c>
      <c r="J97" s="167">
        <f>H97/H95</f>
        <v>0.34188852710208772</v>
      </c>
    </row>
    <row r="98" spans="2:10" x14ac:dyDescent="0.25">
      <c r="B98" s="165" t="s">
        <v>103</v>
      </c>
      <c r="C98" s="166">
        <v>371</v>
      </c>
      <c r="D98" s="166">
        <v>1477</v>
      </c>
      <c r="E98" s="166">
        <v>1545</v>
      </c>
      <c r="F98" s="166">
        <v>1425</v>
      </c>
      <c r="G98" s="166">
        <v>1752</v>
      </c>
      <c r="H98" s="166">
        <v>1512</v>
      </c>
      <c r="I98" s="167">
        <f t="shared" si="13"/>
        <v>-0.13698630136986301</v>
      </c>
      <c r="J98" s="167">
        <f>H98/H95</f>
        <v>0.28959969354529785</v>
      </c>
    </row>
    <row r="99" spans="2:10" x14ac:dyDescent="0.25">
      <c r="B99" s="161" t="s">
        <v>110</v>
      </c>
      <c r="C99" s="162">
        <v>655</v>
      </c>
      <c r="D99" s="162">
        <v>1590</v>
      </c>
      <c r="E99" s="162">
        <v>1807</v>
      </c>
      <c r="F99" s="162">
        <v>2003</v>
      </c>
      <c r="G99" s="162">
        <v>2006</v>
      </c>
      <c r="H99" s="162">
        <v>1924</v>
      </c>
      <c r="I99" s="163">
        <f t="shared" si="13"/>
        <v>-4.0877367896311023E-2</v>
      </c>
      <c r="J99" s="163">
        <f>H99/H95</f>
        <v>0.36851177935261442</v>
      </c>
    </row>
    <row r="100" spans="2:10" x14ac:dyDescent="0.25">
      <c r="B100" s="165" t="s">
        <v>113</v>
      </c>
      <c r="C100" s="166">
        <v>74</v>
      </c>
      <c r="D100" s="166">
        <v>171</v>
      </c>
      <c r="E100" s="166">
        <v>303</v>
      </c>
      <c r="F100" s="166">
        <v>319</v>
      </c>
      <c r="G100" s="166">
        <v>260</v>
      </c>
      <c r="H100" s="166">
        <v>259</v>
      </c>
      <c r="I100" s="167">
        <f t="shared" si="13"/>
        <v>-3.8461538461538325E-3</v>
      </c>
      <c r="J100" s="167">
        <f>H100/H95</f>
        <v>4.9607354912851946E-2</v>
      </c>
    </row>
    <row r="101" spans="2:10" x14ac:dyDescent="0.25">
      <c r="B101" s="165" t="s">
        <v>116</v>
      </c>
      <c r="C101" s="166">
        <v>87</v>
      </c>
      <c r="D101" s="166">
        <v>348</v>
      </c>
      <c r="E101" s="166">
        <v>361</v>
      </c>
      <c r="F101" s="166">
        <v>422</v>
      </c>
      <c r="G101" s="166">
        <v>460</v>
      </c>
      <c r="H101" s="166">
        <v>386</v>
      </c>
      <c r="I101" s="167">
        <f t="shared" si="13"/>
        <v>-0.16086956521739126</v>
      </c>
      <c r="J101" s="167">
        <f>H101/H95</f>
        <v>7.3932196897146141E-2</v>
      </c>
    </row>
    <row r="102" spans="2:10" x14ac:dyDescent="0.25">
      <c r="B102" s="165" t="s">
        <v>119</v>
      </c>
      <c r="C102" s="166">
        <v>202</v>
      </c>
      <c r="D102" s="166">
        <v>364</v>
      </c>
      <c r="E102" s="166">
        <v>357</v>
      </c>
      <c r="F102" s="166">
        <v>304</v>
      </c>
      <c r="G102" s="166">
        <v>280</v>
      </c>
      <c r="H102" s="166">
        <v>343</v>
      </c>
      <c r="I102" s="167">
        <f t="shared" si="13"/>
        <v>0.22500000000000009</v>
      </c>
      <c r="J102" s="167">
        <f>H102/H95</f>
        <v>6.5696226776479599E-2</v>
      </c>
    </row>
    <row r="103" spans="2:10" x14ac:dyDescent="0.25">
      <c r="B103" s="165" t="s">
        <v>126</v>
      </c>
      <c r="C103" s="166">
        <v>14</v>
      </c>
      <c r="D103" s="166">
        <v>107</v>
      </c>
      <c r="E103" s="166">
        <v>121</v>
      </c>
      <c r="F103" s="166">
        <v>113</v>
      </c>
      <c r="G103" s="166">
        <v>75</v>
      </c>
      <c r="H103" s="166">
        <v>74</v>
      </c>
      <c r="I103" s="167">
        <f t="shared" si="13"/>
        <v>-1.3333333333333308E-2</v>
      </c>
      <c r="J103" s="167">
        <f>H103/H95</f>
        <v>1.4173529975100555E-2</v>
      </c>
    </row>
    <row r="104" spans="2:10" x14ac:dyDescent="0.25">
      <c r="B104" s="165" t="s">
        <v>122</v>
      </c>
      <c r="C104" s="166">
        <v>20</v>
      </c>
      <c r="D104" s="166">
        <v>69</v>
      </c>
      <c r="E104" s="166">
        <v>52</v>
      </c>
      <c r="F104" s="166">
        <v>79</v>
      </c>
      <c r="G104" s="166">
        <v>143</v>
      </c>
      <c r="H104" s="166">
        <v>95</v>
      </c>
      <c r="I104" s="167">
        <f t="shared" si="13"/>
        <v>-0.33566433566433562</v>
      </c>
      <c r="J104" s="167">
        <f>H104/H95</f>
        <v>1.8195747941007472E-2</v>
      </c>
    </row>
    <row r="105" spans="2:10" x14ac:dyDescent="0.25">
      <c r="B105" s="165" t="s">
        <v>131</v>
      </c>
      <c r="C105" s="166">
        <v>2</v>
      </c>
      <c r="D105" s="166">
        <v>32</v>
      </c>
      <c r="E105" s="166">
        <v>22</v>
      </c>
      <c r="F105" s="166">
        <v>17</v>
      </c>
      <c r="G105" s="166">
        <v>4</v>
      </c>
      <c r="H105" s="166">
        <v>10</v>
      </c>
      <c r="I105" s="167">
        <f t="shared" si="13"/>
        <v>1.5</v>
      </c>
      <c r="J105" s="167">
        <f>H105/H95</f>
        <v>1.915341888527102E-3</v>
      </c>
    </row>
    <row r="106" spans="2:10" x14ac:dyDescent="0.25">
      <c r="B106" s="165" t="s">
        <v>134</v>
      </c>
      <c r="C106" s="166">
        <v>5</v>
      </c>
      <c r="D106" s="166">
        <v>16</v>
      </c>
      <c r="E106" s="166">
        <v>35</v>
      </c>
      <c r="F106" s="166">
        <v>32</v>
      </c>
      <c r="G106" s="166">
        <v>42</v>
      </c>
      <c r="H106" s="166">
        <v>8</v>
      </c>
      <c r="I106" s="167">
        <f t="shared" si="13"/>
        <v>-0.80952380952380953</v>
      </c>
      <c r="J106" s="167">
        <f>H106/H95</f>
        <v>1.5322735108216816E-3</v>
      </c>
    </row>
    <row r="107" spans="2:10" x14ac:dyDescent="0.25">
      <c r="B107" s="170" t="s">
        <v>148</v>
      </c>
      <c r="C107" s="171">
        <f t="shared" ref="C107:H107" si="14">C99-SUM(C100:C106)</f>
        <v>251</v>
      </c>
      <c r="D107" s="171">
        <f t="shared" si="14"/>
        <v>483</v>
      </c>
      <c r="E107" s="171">
        <f t="shared" si="14"/>
        <v>556</v>
      </c>
      <c r="F107" s="171">
        <f t="shared" si="14"/>
        <v>717</v>
      </c>
      <c r="G107" s="171">
        <f t="shared" si="14"/>
        <v>742</v>
      </c>
      <c r="H107" s="171">
        <f t="shared" si="14"/>
        <v>749</v>
      </c>
      <c r="I107" s="172">
        <f t="shared" si="13"/>
        <v>9.4339622641510523E-3</v>
      </c>
      <c r="J107" s="172">
        <f>H107/H95</f>
        <v>0.14345910745067994</v>
      </c>
    </row>
    <row r="108" spans="2:10" x14ac:dyDescent="0.25">
      <c r="B108" s="157" t="s">
        <v>53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71</v>
      </c>
      <c r="C109" s="178">
        <v>6293</v>
      </c>
      <c r="D109" s="178">
        <v>13338</v>
      </c>
      <c r="E109" s="178">
        <v>17905</v>
      </c>
      <c r="F109" s="178">
        <v>20333</v>
      </c>
      <c r="G109" s="178">
        <v>18315</v>
      </c>
      <c r="H109" s="178">
        <v>21025</v>
      </c>
      <c r="I109" s="179">
        <f t="shared" ref="I109:I121" si="15">IFERROR(H109/G109-1,"-")</f>
        <v>0.14796614796614804</v>
      </c>
      <c r="J109" s="179">
        <f>H109/H109</f>
        <v>1</v>
      </c>
    </row>
    <row r="110" spans="2:10" x14ac:dyDescent="0.25">
      <c r="B110" s="161" t="s">
        <v>100</v>
      </c>
      <c r="C110" s="162">
        <v>2192</v>
      </c>
      <c r="D110" s="162">
        <v>3196</v>
      </c>
      <c r="E110" s="162">
        <v>2982</v>
      </c>
      <c r="F110" s="162">
        <v>3713</v>
      </c>
      <c r="G110" s="162">
        <v>2969</v>
      </c>
      <c r="H110" s="162">
        <v>2672</v>
      </c>
      <c r="I110" s="163">
        <f t="shared" si="15"/>
        <v>-0.1000336813742001</v>
      </c>
      <c r="J110" s="163">
        <f>H110/H109</f>
        <v>0.12708680142687276</v>
      </c>
    </row>
    <row r="111" spans="2:10" x14ac:dyDescent="0.25">
      <c r="B111" s="165" t="s">
        <v>106</v>
      </c>
      <c r="C111" s="166">
        <v>1314</v>
      </c>
      <c r="D111" s="166">
        <v>1313</v>
      </c>
      <c r="E111" s="166">
        <v>699</v>
      </c>
      <c r="F111" s="166">
        <v>668</v>
      </c>
      <c r="G111" s="166">
        <v>692</v>
      </c>
      <c r="H111" s="166">
        <v>1402</v>
      </c>
      <c r="I111" s="167">
        <f t="shared" si="15"/>
        <v>1.0260115606936417</v>
      </c>
      <c r="J111" s="167">
        <f>H111/H109</f>
        <v>6.6682520808561241E-2</v>
      </c>
    </row>
    <row r="112" spans="2:10" x14ac:dyDescent="0.25">
      <c r="B112" s="165" t="s">
        <v>103</v>
      </c>
      <c r="C112" s="166">
        <v>878</v>
      </c>
      <c r="D112" s="166">
        <v>1883</v>
      </c>
      <c r="E112" s="166">
        <v>2283</v>
      </c>
      <c r="F112" s="166">
        <v>3045</v>
      </c>
      <c r="G112" s="166">
        <v>2277</v>
      </c>
      <c r="H112" s="166">
        <v>1270</v>
      </c>
      <c r="I112" s="167">
        <f t="shared" si="15"/>
        <v>-0.44224857268335527</v>
      </c>
      <c r="J112" s="167">
        <f>H112/H109</f>
        <v>6.0404280618311532E-2</v>
      </c>
    </row>
    <row r="113" spans="2:10" x14ac:dyDescent="0.25">
      <c r="B113" s="161" t="s">
        <v>110</v>
      </c>
      <c r="C113" s="162">
        <v>4101</v>
      </c>
      <c r="D113" s="162">
        <v>10142</v>
      </c>
      <c r="E113" s="162">
        <v>14923</v>
      </c>
      <c r="F113" s="162">
        <v>16620</v>
      </c>
      <c r="G113" s="162">
        <v>15346</v>
      </c>
      <c r="H113" s="162">
        <v>18353</v>
      </c>
      <c r="I113" s="163">
        <f t="shared" si="15"/>
        <v>0.19594682653460183</v>
      </c>
      <c r="J113" s="163">
        <f>H113/H109</f>
        <v>0.87291319857312721</v>
      </c>
    </row>
    <row r="114" spans="2:10" x14ac:dyDescent="0.25">
      <c r="B114" s="165" t="s">
        <v>113</v>
      </c>
      <c r="C114" s="166">
        <v>3228</v>
      </c>
      <c r="D114" s="166">
        <v>4587</v>
      </c>
      <c r="E114" s="166">
        <v>9121</v>
      </c>
      <c r="F114" s="166">
        <v>9933</v>
      </c>
      <c r="G114" s="166">
        <v>9148</v>
      </c>
      <c r="H114" s="166">
        <v>8513</v>
      </c>
      <c r="I114" s="167">
        <f t="shared" si="15"/>
        <v>-6.9414079580236154E-2</v>
      </c>
      <c r="J114" s="167">
        <f>H114/H109</f>
        <v>0.40489892984542214</v>
      </c>
    </row>
    <row r="115" spans="2:10" x14ac:dyDescent="0.25">
      <c r="B115" s="165" t="s">
        <v>116</v>
      </c>
      <c r="C115" s="166">
        <v>304</v>
      </c>
      <c r="D115" s="166">
        <v>794</v>
      </c>
      <c r="E115" s="166">
        <v>835</v>
      </c>
      <c r="F115" s="166">
        <v>1075</v>
      </c>
      <c r="G115" s="166">
        <v>770</v>
      </c>
      <c r="H115" s="166">
        <v>1060</v>
      </c>
      <c r="I115" s="167">
        <f t="shared" si="15"/>
        <v>0.37662337662337664</v>
      </c>
      <c r="J115" s="167">
        <f>H115/H109</f>
        <v>5.0416171224732464E-2</v>
      </c>
    </row>
    <row r="116" spans="2:10" x14ac:dyDescent="0.25">
      <c r="B116" s="165" t="s">
        <v>119</v>
      </c>
      <c r="C116" s="166">
        <v>131</v>
      </c>
      <c r="D116" s="166">
        <v>731</v>
      </c>
      <c r="E116" s="166">
        <v>938</v>
      </c>
      <c r="F116" s="166">
        <v>864</v>
      </c>
      <c r="G116" s="166">
        <v>1025</v>
      </c>
      <c r="H116" s="166">
        <v>1180</v>
      </c>
      <c r="I116" s="167">
        <f t="shared" si="15"/>
        <v>0.15121951219512186</v>
      </c>
      <c r="J116" s="167">
        <f>H116/H109</f>
        <v>5.6123662306777643E-2</v>
      </c>
    </row>
    <row r="117" spans="2:10" x14ac:dyDescent="0.25">
      <c r="B117" s="165" t="s">
        <v>126</v>
      </c>
      <c r="C117" s="166">
        <v>41</v>
      </c>
      <c r="D117" s="166">
        <v>573</v>
      </c>
      <c r="E117" s="166">
        <v>547</v>
      </c>
      <c r="F117" s="166">
        <v>669</v>
      </c>
      <c r="G117" s="166">
        <v>541</v>
      </c>
      <c r="H117" s="166">
        <v>476</v>
      </c>
      <c r="I117" s="167">
        <f t="shared" si="15"/>
        <v>-0.12014787430683915</v>
      </c>
      <c r="J117" s="167">
        <f>H117/H109</f>
        <v>2.2639714625445898E-2</v>
      </c>
    </row>
    <row r="118" spans="2:10" x14ac:dyDescent="0.25">
      <c r="B118" s="165" t="s">
        <v>122</v>
      </c>
      <c r="C118" s="166">
        <v>71</v>
      </c>
      <c r="D118" s="166">
        <v>617</v>
      </c>
      <c r="E118" s="166">
        <v>355</v>
      </c>
      <c r="F118" s="166">
        <v>459</v>
      </c>
      <c r="G118" s="166">
        <v>381</v>
      </c>
      <c r="H118" s="166">
        <v>361</v>
      </c>
      <c r="I118" s="167">
        <f t="shared" si="15"/>
        <v>-5.2493438320210029E-2</v>
      </c>
      <c r="J118" s="167">
        <f>H118/H109</f>
        <v>1.7170035671819264E-2</v>
      </c>
    </row>
    <row r="119" spans="2:10" x14ac:dyDescent="0.25">
      <c r="B119" s="165" t="s">
        <v>131</v>
      </c>
      <c r="C119" s="166">
        <v>3</v>
      </c>
      <c r="D119" s="166">
        <v>123</v>
      </c>
      <c r="E119" s="166">
        <v>118</v>
      </c>
      <c r="F119" s="166">
        <v>176</v>
      </c>
      <c r="G119" s="166">
        <v>152</v>
      </c>
      <c r="H119" s="166">
        <v>153</v>
      </c>
      <c r="I119" s="167">
        <f t="shared" si="15"/>
        <v>6.5789473684210176E-3</v>
      </c>
      <c r="J119" s="167">
        <f>H119/H109</f>
        <v>7.2770511296076099E-3</v>
      </c>
    </row>
    <row r="120" spans="2:10" x14ac:dyDescent="0.25">
      <c r="B120" s="165" t="s">
        <v>134</v>
      </c>
      <c r="C120" s="166">
        <v>7</v>
      </c>
      <c r="D120" s="166">
        <v>170</v>
      </c>
      <c r="E120" s="166">
        <v>119</v>
      </c>
      <c r="F120" s="166">
        <v>219</v>
      </c>
      <c r="G120" s="166">
        <v>218</v>
      </c>
      <c r="H120" s="166">
        <v>150</v>
      </c>
      <c r="I120" s="167">
        <f t="shared" si="15"/>
        <v>-0.31192660550458717</v>
      </c>
      <c r="J120" s="167">
        <f>H120/H109</f>
        <v>7.1343638525564806E-3</v>
      </c>
    </row>
    <row r="121" spans="2:10" x14ac:dyDescent="0.25">
      <c r="B121" s="170" t="s">
        <v>148</v>
      </c>
      <c r="C121" s="171">
        <f t="shared" ref="C121:H121" si="16">C113-SUM(C114:C120)</f>
        <v>316</v>
      </c>
      <c r="D121" s="171">
        <f t="shared" si="16"/>
        <v>2547</v>
      </c>
      <c r="E121" s="171">
        <f t="shared" si="16"/>
        <v>2890</v>
      </c>
      <c r="F121" s="171">
        <f t="shared" si="16"/>
        <v>3225</v>
      </c>
      <c r="G121" s="171">
        <f t="shared" si="16"/>
        <v>3111</v>
      </c>
      <c r="H121" s="171">
        <f t="shared" si="16"/>
        <v>6460</v>
      </c>
      <c r="I121" s="172">
        <f t="shared" si="15"/>
        <v>1.0765027322404372</v>
      </c>
      <c r="J121" s="172">
        <f>H121/H109</f>
        <v>0.30725326991676577</v>
      </c>
    </row>
    <row r="122" spans="2:10" x14ac:dyDescent="0.25">
      <c r="B122" s="157" t="s">
        <v>54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71</v>
      </c>
      <c r="C123" s="178">
        <v>6962</v>
      </c>
      <c r="D123" s="178">
        <v>18198</v>
      </c>
      <c r="E123" s="178">
        <v>23965</v>
      </c>
      <c r="F123" s="178">
        <v>20577</v>
      </c>
      <c r="G123" s="178">
        <v>24629</v>
      </c>
      <c r="H123" s="178">
        <v>26233</v>
      </c>
      <c r="I123" s="179">
        <f t="shared" ref="I123:I135" si="17">IFERROR(H123/G123-1,"-")</f>
        <v>6.5126476917455101E-2</v>
      </c>
      <c r="J123" s="179">
        <f>H123/H123</f>
        <v>1</v>
      </c>
    </row>
    <row r="124" spans="2:10" x14ac:dyDescent="0.25">
      <c r="B124" s="161" t="s">
        <v>100</v>
      </c>
      <c r="C124" s="162">
        <v>4373</v>
      </c>
      <c r="D124" s="162">
        <v>9749</v>
      </c>
      <c r="E124" s="162">
        <v>10694</v>
      </c>
      <c r="F124" s="162">
        <v>10449</v>
      </c>
      <c r="G124" s="162">
        <v>13109</v>
      </c>
      <c r="H124" s="162">
        <v>13465</v>
      </c>
      <c r="I124" s="163">
        <f t="shared" si="17"/>
        <v>2.7156915096498535E-2</v>
      </c>
      <c r="J124" s="163">
        <f>H124/H123</f>
        <v>0.51328479396180382</v>
      </c>
    </row>
    <row r="125" spans="2:10" x14ac:dyDescent="0.25">
      <c r="B125" s="165" t="s">
        <v>106</v>
      </c>
      <c r="C125" s="166">
        <v>2222</v>
      </c>
      <c r="D125" s="166">
        <v>5338</v>
      </c>
      <c r="E125" s="166">
        <v>5738</v>
      </c>
      <c r="F125" s="166">
        <v>5217</v>
      </c>
      <c r="G125" s="166">
        <v>7182</v>
      </c>
      <c r="H125" s="166">
        <v>7480</v>
      </c>
      <c r="I125" s="167">
        <f t="shared" si="17"/>
        <v>4.1492620439988803E-2</v>
      </c>
      <c r="J125" s="167">
        <f>H125/H123</f>
        <v>0.28513704113139937</v>
      </c>
    </row>
    <row r="126" spans="2:10" x14ac:dyDescent="0.25">
      <c r="B126" s="165" t="s">
        <v>103</v>
      </c>
      <c r="C126" s="166">
        <v>2151</v>
      </c>
      <c r="D126" s="166">
        <v>4411</v>
      </c>
      <c r="E126" s="166">
        <v>4956</v>
      </c>
      <c r="F126" s="166">
        <v>5232</v>
      </c>
      <c r="G126" s="166">
        <v>5927</v>
      </c>
      <c r="H126" s="166">
        <v>5985</v>
      </c>
      <c r="I126" s="167">
        <f t="shared" si="17"/>
        <v>9.785726337101508E-3</v>
      </c>
      <c r="J126" s="167">
        <f>H126/H123</f>
        <v>0.22814775283040445</v>
      </c>
    </row>
    <row r="127" spans="2:10" x14ac:dyDescent="0.25">
      <c r="B127" s="161" t="s">
        <v>110</v>
      </c>
      <c r="C127" s="162">
        <v>2589</v>
      </c>
      <c r="D127" s="162">
        <v>8449</v>
      </c>
      <c r="E127" s="162">
        <v>13271</v>
      </c>
      <c r="F127" s="162">
        <v>10128</v>
      </c>
      <c r="G127" s="162">
        <v>11520</v>
      </c>
      <c r="H127" s="162">
        <v>12768</v>
      </c>
      <c r="I127" s="163">
        <f t="shared" si="17"/>
        <v>0.10833333333333339</v>
      </c>
      <c r="J127" s="163">
        <f>H127/H123</f>
        <v>0.48671520603819618</v>
      </c>
    </row>
    <row r="128" spans="2:10" x14ac:dyDescent="0.25">
      <c r="B128" s="165" t="s">
        <v>113</v>
      </c>
      <c r="C128" s="166">
        <v>245</v>
      </c>
      <c r="D128" s="166">
        <v>686</v>
      </c>
      <c r="E128" s="166">
        <v>1313</v>
      </c>
      <c r="F128" s="166">
        <v>1132</v>
      </c>
      <c r="G128" s="166">
        <v>1172</v>
      </c>
      <c r="H128" s="166">
        <v>1145</v>
      </c>
      <c r="I128" s="167">
        <f t="shared" si="17"/>
        <v>-2.3037542662115995E-2</v>
      </c>
      <c r="J128" s="167">
        <f>H128/H123</f>
        <v>4.3647314451263679E-2</v>
      </c>
    </row>
    <row r="129" spans="2:10" x14ac:dyDescent="0.25">
      <c r="B129" s="165" t="s">
        <v>116</v>
      </c>
      <c r="C129" s="166">
        <v>244</v>
      </c>
      <c r="D129" s="166">
        <v>1347</v>
      </c>
      <c r="E129" s="166">
        <v>2050</v>
      </c>
      <c r="F129" s="166">
        <v>1862</v>
      </c>
      <c r="G129" s="166">
        <v>1899</v>
      </c>
      <c r="H129" s="166">
        <v>2644</v>
      </c>
      <c r="I129" s="167">
        <f t="shared" si="17"/>
        <v>0.39231174302264349</v>
      </c>
      <c r="J129" s="167">
        <f>H129/H123</f>
        <v>0.10078908245339839</v>
      </c>
    </row>
    <row r="130" spans="2:10" x14ac:dyDescent="0.25">
      <c r="B130" s="165" t="s">
        <v>119</v>
      </c>
      <c r="C130" s="166">
        <v>244</v>
      </c>
      <c r="D130" s="166">
        <v>752</v>
      </c>
      <c r="E130" s="166">
        <v>1027</v>
      </c>
      <c r="F130" s="166">
        <v>725</v>
      </c>
      <c r="G130" s="166">
        <v>847</v>
      </c>
      <c r="H130" s="166">
        <v>965</v>
      </c>
      <c r="I130" s="167">
        <f t="shared" si="17"/>
        <v>0.13931523022432124</v>
      </c>
      <c r="J130" s="167">
        <f>H130/H123</f>
        <v>3.6785727899973315E-2</v>
      </c>
    </row>
    <row r="131" spans="2:10" x14ac:dyDescent="0.25">
      <c r="B131" s="165" t="s">
        <v>126</v>
      </c>
      <c r="C131" s="166">
        <v>43</v>
      </c>
      <c r="D131" s="166">
        <v>258</v>
      </c>
      <c r="E131" s="166">
        <v>294</v>
      </c>
      <c r="F131" s="166">
        <v>291</v>
      </c>
      <c r="G131" s="166">
        <v>247</v>
      </c>
      <c r="H131" s="166">
        <v>298</v>
      </c>
      <c r="I131" s="167">
        <f t="shared" si="17"/>
        <v>0.20647773279352233</v>
      </c>
      <c r="J131" s="167">
        <f>H131/H123</f>
        <v>1.1359737734914039E-2</v>
      </c>
    </row>
    <row r="132" spans="2:10" x14ac:dyDescent="0.25">
      <c r="B132" s="165" t="s">
        <v>122</v>
      </c>
      <c r="C132" s="166">
        <v>74</v>
      </c>
      <c r="D132" s="166">
        <v>199</v>
      </c>
      <c r="E132" s="166">
        <v>281</v>
      </c>
      <c r="F132" s="166">
        <v>228</v>
      </c>
      <c r="G132" s="166">
        <v>310</v>
      </c>
      <c r="H132" s="166">
        <v>300</v>
      </c>
      <c r="I132" s="167">
        <f t="shared" si="17"/>
        <v>-3.2258064516129004E-2</v>
      </c>
      <c r="J132" s="167">
        <f>H132/H123</f>
        <v>1.1435977585483932E-2</v>
      </c>
    </row>
    <row r="133" spans="2:10" x14ac:dyDescent="0.25">
      <c r="B133" s="165" t="s">
        <v>131</v>
      </c>
      <c r="C133" s="166">
        <v>8</v>
      </c>
      <c r="D133" s="166">
        <v>181</v>
      </c>
      <c r="E133" s="166">
        <v>164</v>
      </c>
      <c r="F133" s="166">
        <v>188</v>
      </c>
      <c r="G133" s="166">
        <v>158</v>
      </c>
      <c r="H133" s="166">
        <v>144</v>
      </c>
      <c r="I133" s="167">
        <f t="shared" si="17"/>
        <v>-8.8607594936708889E-2</v>
      </c>
      <c r="J133" s="167">
        <f>H133/H123</f>
        <v>5.4892692410322876E-3</v>
      </c>
    </row>
    <row r="134" spans="2:10" x14ac:dyDescent="0.25">
      <c r="B134" s="165" t="s">
        <v>134</v>
      </c>
      <c r="C134" s="166">
        <v>24</v>
      </c>
      <c r="D134" s="166">
        <v>324</v>
      </c>
      <c r="E134" s="166">
        <v>357</v>
      </c>
      <c r="F134" s="166">
        <v>357</v>
      </c>
      <c r="G134" s="166">
        <v>467</v>
      </c>
      <c r="H134" s="166">
        <v>375</v>
      </c>
      <c r="I134" s="167">
        <f t="shared" si="17"/>
        <v>-0.19700214132762317</v>
      </c>
      <c r="J134" s="167">
        <f>H134/H123</f>
        <v>1.4294971981854915E-2</v>
      </c>
    </row>
    <row r="135" spans="2:10" x14ac:dyDescent="0.25">
      <c r="B135" s="170" t="s">
        <v>148</v>
      </c>
      <c r="C135" s="171">
        <f t="shared" ref="C135:H135" si="18">C127-SUM(C128:C134)</f>
        <v>1707</v>
      </c>
      <c r="D135" s="171">
        <f t="shared" si="18"/>
        <v>4702</v>
      </c>
      <c r="E135" s="171">
        <f t="shared" si="18"/>
        <v>7785</v>
      </c>
      <c r="F135" s="171">
        <f t="shared" si="18"/>
        <v>5345</v>
      </c>
      <c r="G135" s="171">
        <f t="shared" si="18"/>
        <v>6420</v>
      </c>
      <c r="H135" s="171">
        <f t="shared" si="18"/>
        <v>6897</v>
      </c>
      <c r="I135" s="172">
        <f t="shared" si="17"/>
        <v>7.4299065420560639E-2</v>
      </c>
      <c r="J135" s="172">
        <f>H135/H123</f>
        <v>0.26291312469027561</v>
      </c>
    </row>
    <row r="136" spans="2:10" x14ac:dyDescent="0.25">
      <c r="B136" s="157" t="s">
        <v>55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71</v>
      </c>
      <c r="C137" s="178">
        <v>6261</v>
      </c>
      <c r="D137" s="178">
        <v>19784</v>
      </c>
      <c r="E137" s="178">
        <v>23285</v>
      </c>
      <c r="F137" s="178">
        <v>24142</v>
      </c>
      <c r="G137" s="178">
        <v>23290</v>
      </c>
      <c r="H137" s="178">
        <v>24074</v>
      </c>
      <c r="I137" s="179">
        <f t="shared" ref="I137:I149" si="19">IFERROR(H137/G137-1,"-")</f>
        <v>3.3662516101331086E-2</v>
      </c>
      <c r="J137" s="179">
        <f>H137/H137</f>
        <v>1</v>
      </c>
    </row>
    <row r="138" spans="2:10" x14ac:dyDescent="0.25">
      <c r="B138" s="161" t="s">
        <v>100</v>
      </c>
      <c r="C138" s="162">
        <v>1855</v>
      </c>
      <c r="D138" s="162">
        <v>2038</v>
      </c>
      <c r="E138" s="162">
        <v>1822</v>
      </c>
      <c r="F138" s="162">
        <v>1883</v>
      </c>
      <c r="G138" s="162">
        <v>1399</v>
      </c>
      <c r="H138" s="162">
        <v>2071</v>
      </c>
      <c r="I138" s="163">
        <f t="shared" si="19"/>
        <v>0.4803431022158684</v>
      </c>
      <c r="J138" s="163">
        <f>H138/H137</f>
        <v>8.6026418542826291E-2</v>
      </c>
    </row>
    <row r="139" spans="2:10" x14ac:dyDescent="0.25">
      <c r="B139" s="165" t="s">
        <v>106</v>
      </c>
      <c r="C139" s="166">
        <v>1567</v>
      </c>
      <c r="D139" s="166">
        <v>1333</v>
      </c>
      <c r="E139" s="166">
        <v>1001</v>
      </c>
      <c r="F139" s="166">
        <v>906</v>
      </c>
      <c r="G139" s="166">
        <v>447</v>
      </c>
      <c r="H139" s="166">
        <v>967</v>
      </c>
      <c r="I139" s="167">
        <f t="shared" si="19"/>
        <v>1.1633109619686799</v>
      </c>
      <c r="J139" s="167">
        <f>H139/H137</f>
        <v>4.0167815900972001E-2</v>
      </c>
    </row>
    <row r="140" spans="2:10" x14ac:dyDescent="0.25">
      <c r="B140" s="165" t="s">
        <v>103</v>
      </c>
      <c r="C140" s="166">
        <v>288</v>
      </c>
      <c r="D140" s="166">
        <v>705</v>
      </c>
      <c r="E140" s="166">
        <v>821</v>
      </c>
      <c r="F140" s="166">
        <v>977</v>
      </c>
      <c r="G140" s="166">
        <v>952</v>
      </c>
      <c r="H140" s="166">
        <v>1104</v>
      </c>
      <c r="I140" s="167">
        <f t="shared" si="19"/>
        <v>0.15966386554621859</v>
      </c>
      <c r="J140" s="167">
        <f>H140/H137</f>
        <v>4.5858602641854283E-2</v>
      </c>
    </row>
    <row r="141" spans="2:10" x14ac:dyDescent="0.25">
      <c r="B141" s="161" t="s">
        <v>110</v>
      </c>
      <c r="C141" s="162">
        <v>4406</v>
      </c>
      <c r="D141" s="162">
        <v>17746</v>
      </c>
      <c r="E141" s="162">
        <v>21463</v>
      </c>
      <c r="F141" s="162">
        <v>22259</v>
      </c>
      <c r="G141" s="162">
        <v>21891</v>
      </c>
      <c r="H141" s="162">
        <v>22003</v>
      </c>
      <c r="I141" s="163">
        <f t="shared" si="19"/>
        <v>5.1162578228496347E-3</v>
      </c>
      <c r="J141" s="163">
        <f>H141/H137</f>
        <v>0.91397358145717367</v>
      </c>
    </row>
    <row r="142" spans="2:10" x14ac:dyDescent="0.25">
      <c r="B142" s="165" t="s">
        <v>113</v>
      </c>
      <c r="C142" s="166">
        <v>1252</v>
      </c>
      <c r="D142" s="166">
        <v>5762</v>
      </c>
      <c r="E142" s="166">
        <v>8219</v>
      </c>
      <c r="F142" s="166">
        <v>8681</v>
      </c>
      <c r="G142" s="166">
        <v>9229</v>
      </c>
      <c r="H142" s="166">
        <v>8448</v>
      </c>
      <c r="I142" s="167">
        <f t="shared" si="19"/>
        <v>-8.4624553039332584E-2</v>
      </c>
      <c r="J142" s="167">
        <f>H142/H137</f>
        <v>0.3509180028246241</v>
      </c>
    </row>
    <row r="143" spans="2:10" x14ac:dyDescent="0.25">
      <c r="B143" s="165" t="s">
        <v>116</v>
      </c>
      <c r="C143" s="166">
        <v>440</v>
      </c>
      <c r="D143" s="166">
        <v>1573</v>
      </c>
      <c r="E143" s="166">
        <v>1685</v>
      </c>
      <c r="F143" s="166">
        <v>1850</v>
      </c>
      <c r="G143" s="166">
        <v>1784</v>
      </c>
      <c r="H143" s="166">
        <v>1986</v>
      </c>
      <c r="I143" s="167">
        <f t="shared" si="19"/>
        <v>0.11322869955156944</v>
      </c>
      <c r="J143" s="167">
        <f>H143/H137</f>
        <v>8.2495638448118302E-2</v>
      </c>
    </row>
    <row r="144" spans="2:10" x14ac:dyDescent="0.25">
      <c r="B144" s="165" t="s">
        <v>119</v>
      </c>
      <c r="C144" s="166">
        <v>767</v>
      </c>
      <c r="D144" s="166">
        <v>1899</v>
      </c>
      <c r="E144" s="166">
        <v>1942</v>
      </c>
      <c r="F144" s="166">
        <v>1825</v>
      </c>
      <c r="G144" s="166">
        <v>1388</v>
      </c>
      <c r="H144" s="166">
        <v>1748</v>
      </c>
      <c r="I144" s="167">
        <f t="shared" si="19"/>
        <v>0.25936599423631135</v>
      </c>
      <c r="J144" s="167">
        <f>H144/H137</f>
        <v>7.2609454182935948E-2</v>
      </c>
    </row>
    <row r="145" spans="2:10" x14ac:dyDescent="0.25">
      <c r="B145" s="165" t="s">
        <v>126</v>
      </c>
      <c r="C145" s="166">
        <v>81</v>
      </c>
      <c r="D145" s="166">
        <v>879</v>
      </c>
      <c r="E145" s="166">
        <v>624</v>
      </c>
      <c r="F145" s="166">
        <v>620</v>
      </c>
      <c r="G145" s="166">
        <v>489</v>
      </c>
      <c r="H145" s="166">
        <v>497</v>
      </c>
      <c r="I145" s="167">
        <f t="shared" si="19"/>
        <v>1.6359918200409052E-2</v>
      </c>
      <c r="J145" s="167">
        <f>H145/H137</f>
        <v>2.0644678906704329E-2</v>
      </c>
    </row>
    <row r="146" spans="2:10" x14ac:dyDescent="0.25">
      <c r="B146" s="165" t="s">
        <v>122</v>
      </c>
      <c r="C146" s="166">
        <v>126</v>
      </c>
      <c r="D146" s="166">
        <v>549</v>
      </c>
      <c r="E146" s="166">
        <v>478</v>
      </c>
      <c r="F146" s="166">
        <v>522</v>
      </c>
      <c r="G146" s="166">
        <v>497</v>
      </c>
      <c r="H146" s="166">
        <v>534</v>
      </c>
      <c r="I146" s="167">
        <f t="shared" si="19"/>
        <v>7.444668008048283E-2</v>
      </c>
      <c r="J146" s="167">
        <f>H146/H137</f>
        <v>2.218160671263604E-2</v>
      </c>
    </row>
    <row r="147" spans="2:10" x14ac:dyDescent="0.25">
      <c r="B147" s="165" t="s">
        <v>131</v>
      </c>
      <c r="C147" s="166">
        <v>6</v>
      </c>
      <c r="D147" s="166">
        <v>493</v>
      </c>
      <c r="E147" s="166">
        <v>556</v>
      </c>
      <c r="F147" s="166">
        <v>560</v>
      </c>
      <c r="G147" s="166">
        <v>676</v>
      </c>
      <c r="H147" s="166">
        <v>441</v>
      </c>
      <c r="I147" s="167">
        <f t="shared" si="19"/>
        <v>-0.34763313609467461</v>
      </c>
      <c r="J147" s="167">
        <f>H147/H137</f>
        <v>1.831851790313201E-2</v>
      </c>
    </row>
    <row r="148" spans="2:10" x14ac:dyDescent="0.25">
      <c r="B148" s="165" t="s">
        <v>134</v>
      </c>
      <c r="C148" s="166">
        <v>12</v>
      </c>
      <c r="D148" s="166">
        <v>375</v>
      </c>
      <c r="E148" s="166">
        <v>585</v>
      </c>
      <c r="F148" s="166">
        <v>569</v>
      </c>
      <c r="G148" s="166">
        <v>484</v>
      </c>
      <c r="H148" s="166">
        <v>411</v>
      </c>
      <c r="I148" s="167">
        <f t="shared" si="19"/>
        <v>-0.15082644628099173</v>
      </c>
      <c r="J148" s="167">
        <f>H148/H137</f>
        <v>1.707236022264684E-2</v>
      </c>
    </row>
    <row r="149" spans="2:10" x14ac:dyDescent="0.25">
      <c r="B149" s="170" t="s">
        <v>148</v>
      </c>
      <c r="C149" s="171">
        <f t="shared" ref="C149:H149" si="20">C141-SUM(C142:C148)</f>
        <v>1722</v>
      </c>
      <c r="D149" s="171">
        <f t="shared" si="20"/>
        <v>6216</v>
      </c>
      <c r="E149" s="171">
        <f t="shared" si="20"/>
        <v>7374</v>
      </c>
      <c r="F149" s="171">
        <f t="shared" si="20"/>
        <v>7632</v>
      </c>
      <c r="G149" s="171">
        <f t="shared" si="20"/>
        <v>7344</v>
      </c>
      <c r="H149" s="171">
        <f t="shared" si="20"/>
        <v>7938</v>
      </c>
      <c r="I149" s="172">
        <f t="shared" si="19"/>
        <v>8.0882352941176405E-2</v>
      </c>
      <c r="J149" s="172">
        <f>H149/H137</f>
        <v>0.32973332225637619</v>
      </c>
    </row>
    <row r="150" spans="2:10" x14ac:dyDescent="0.25">
      <c r="B150" s="157" t="s">
        <v>56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71</v>
      </c>
      <c r="C151" s="178">
        <v>2510</v>
      </c>
      <c r="D151" s="178">
        <v>8951</v>
      </c>
      <c r="E151" s="178">
        <v>10349</v>
      </c>
      <c r="F151" s="178">
        <v>10850</v>
      </c>
      <c r="G151" s="178">
        <v>10319</v>
      </c>
      <c r="H151" s="178">
        <v>8275</v>
      </c>
      <c r="I151" s="179">
        <f t="shared" ref="I151:I163" si="21">IFERROR(H151/G151-1,"-")</f>
        <v>-0.19808120941951735</v>
      </c>
      <c r="J151" s="179">
        <f>H151/H151</f>
        <v>1</v>
      </c>
    </row>
    <row r="152" spans="2:10" x14ac:dyDescent="0.25">
      <c r="B152" s="161" t="s">
        <v>100</v>
      </c>
      <c r="C152" s="162">
        <v>1581</v>
      </c>
      <c r="D152" s="162">
        <v>3760</v>
      </c>
      <c r="E152" s="162">
        <v>4305</v>
      </c>
      <c r="F152" s="162">
        <v>3866</v>
      </c>
      <c r="G152" s="162">
        <v>3425</v>
      </c>
      <c r="H152" s="162">
        <v>2325</v>
      </c>
      <c r="I152" s="163">
        <f t="shared" si="21"/>
        <v>-0.32116788321167888</v>
      </c>
      <c r="J152" s="163">
        <f>H152/H151</f>
        <v>0.2809667673716012</v>
      </c>
    </row>
    <row r="153" spans="2:10" x14ac:dyDescent="0.25">
      <c r="B153" s="165" t="s">
        <v>106</v>
      </c>
      <c r="C153" s="166">
        <v>1346</v>
      </c>
      <c r="D153" s="166">
        <v>2962</v>
      </c>
      <c r="E153" s="166">
        <v>3065</v>
      </c>
      <c r="F153" s="166">
        <v>2925</v>
      </c>
      <c r="G153" s="166">
        <v>2414</v>
      </c>
      <c r="H153" s="166">
        <v>1162</v>
      </c>
      <c r="I153" s="167">
        <f t="shared" si="21"/>
        <v>-0.51864125932062966</v>
      </c>
      <c r="J153" s="167">
        <f>H153/H151</f>
        <v>0.14042296072507554</v>
      </c>
    </row>
    <row r="154" spans="2:10" x14ac:dyDescent="0.25">
      <c r="B154" s="165" t="s">
        <v>103</v>
      </c>
      <c r="C154" s="166">
        <v>235</v>
      </c>
      <c r="D154" s="166">
        <v>798</v>
      </c>
      <c r="E154" s="166">
        <v>1240</v>
      </c>
      <c r="F154" s="166">
        <v>941</v>
      </c>
      <c r="G154" s="166">
        <v>1011</v>
      </c>
      <c r="H154" s="166">
        <v>1163</v>
      </c>
      <c r="I154" s="167">
        <f t="shared" si="21"/>
        <v>0.15034619188921861</v>
      </c>
      <c r="J154" s="167">
        <f>H154/H151</f>
        <v>0.14054380664652569</v>
      </c>
    </row>
    <row r="155" spans="2:10" x14ac:dyDescent="0.25">
      <c r="B155" s="161" t="s">
        <v>110</v>
      </c>
      <c r="C155" s="162">
        <v>929</v>
      </c>
      <c r="D155" s="162">
        <v>5191</v>
      </c>
      <c r="E155" s="162">
        <v>6044</v>
      </c>
      <c r="F155" s="162">
        <v>6984</v>
      </c>
      <c r="G155" s="162">
        <v>6894</v>
      </c>
      <c r="H155" s="162">
        <v>5950</v>
      </c>
      <c r="I155" s="163">
        <f t="shared" si="21"/>
        <v>-0.13693066434580792</v>
      </c>
      <c r="J155" s="163">
        <f>H155/H151</f>
        <v>0.7190332326283988</v>
      </c>
    </row>
    <row r="156" spans="2:10" x14ac:dyDescent="0.25">
      <c r="B156" s="165" t="s">
        <v>113</v>
      </c>
      <c r="C156" s="166">
        <v>175</v>
      </c>
      <c r="D156" s="166">
        <v>1280</v>
      </c>
      <c r="E156" s="166">
        <v>2190</v>
      </c>
      <c r="F156" s="166">
        <v>1944</v>
      </c>
      <c r="G156" s="166">
        <v>1708</v>
      </c>
      <c r="H156" s="166">
        <v>1525</v>
      </c>
      <c r="I156" s="167">
        <f t="shared" si="21"/>
        <v>-0.1071428571428571</v>
      </c>
      <c r="J156" s="167">
        <f>H156/H151</f>
        <v>0.18429003021148035</v>
      </c>
    </row>
    <row r="157" spans="2:10" x14ac:dyDescent="0.25">
      <c r="B157" s="165" t="s">
        <v>116</v>
      </c>
      <c r="C157" s="166">
        <v>229</v>
      </c>
      <c r="D157" s="166">
        <v>1686</v>
      </c>
      <c r="E157" s="166">
        <v>1249</v>
      </c>
      <c r="F157" s="166">
        <v>1401</v>
      </c>
      <c r="G157" s="166">
        <v>1375</v>
      </c>
      <c r="H157" s="166">
        <v>1352</v>
      </c>
      <c r="I157" s="167">
        <f t="shared" si="21"/>
        <v>-1.6727272727272702E-2</v>
      </c>
      <c r="J157" s="167">
        <f>H157/H151</f>
        <v>0.16338368580060422</v>
      </c>
    </row>
    <row r="158" spans="2:10" x14ac:dyDescent="0.25">
      <c r="B158" s="165" t="s">
        <v>119</v>
      </c>
      <c r="C158" s="166">
        <v>183</v>
      </c>
      <c r="D158" s="166">
        <v>520</v>
      </c>
      <c r="E158" s="166">
        <v>828</v>
      </c>
      <c r="F158" s="166">
        <v>1002</v>
      </c>
      <c r="G158" s="166">
        <v>1268</v>
      </c>
      <c r="H158" s="166">
        <v>942</v>
      </c>
      <c r="I158" s="167">
        <f t="shared" si="21"/>
        <v>-0.25709779179810721</v>
      </c>
      <c r="J158" s="167">
        <f>H158/H151</f>
        <v>0.11383685800604229</v>
      </c>
    </row>
    <row r="159" spans="2:10" x14ac:dyDescent="0.25">
      <c r="B159" s="165" t="s">
        <v>126</v>
      </c>
      <c r="C159" s="166">
        <v>14</v>
      </c>
      <c r="D159" s="166">
        <v>144</v>
      </c>
      <c r="E159" s="166">
        <v>203</v>
      </c>
      <c r="F159" s="166">
        <v>256</v>
      </c>
      <c r="G159" s="166">
        <v>244</v>
      </c>
      <c r="H159" s="166">
        <v>264</v>
      </c>
      <c r="I159" s="167">
        <f t="shared" si="21"/>
        <v>8.1967213114754189E-2</v>
      </c>
      <c r="J159" s="167">
        <f>H159/H151</f>
        <v>3.1903323262839879E-2</v>
      </c>
    </row>
    <row r="160" spans="2:10" x14ac:dyDescent="0.25">
      <c r="B160" s="165" t="s">
        <v>122</v>
      </c>
      <c r="C160" s="166">
        <v>42</v>
      </c>
      <c r="D160" s="166">
        <v>263</v>
      </c>
      <c r="E160" s="166">
        <v>168</v>
      </c>
      <c r="F160" s="166">
        <v>244</v>
      </c>
      <c r="G160" s="166">
        <v>265</v>
      </c>
      <c r="H160" s="166">
        <v>227</v>
      </c>
      <c r="I160" s="167">
        <f t="shared" si="21"/>
        <v>-0.14339622641509431</v>
      </c>
      <c r="J160" s="167">
        <f>H160/H151</f>
        <v>2.7432024169184291E-2</v>
      </c>
    </row>
    <row r="161" spans="2:10" x14ac:dyDescent="0.25">
      <c r="B161" s="165" t="s">
        <v>131</v>
      </c>
      <c r="C161" s="166">
        <v>6</v>
      </c>
      <c r="D161" s="166">
        <v>58</v>
      </c>
      <c r="E161" s="166">
        <v>69</v>
      </c>
      <c r="F161" s="166">
        <v>136</v>
      </c>
      <c r="G161" s="166">
        <v>100</v>
      </c>
      <c r="H161" s="166">
        <v>50</v>
      </c>
      <c r="I161" s="167">
        <f t="shared" si="21"/>
        <v>-0.5</v>
      </c>
      <c r="J161" s="167">
        <f>H161/H151</f>
        <v>6.0422960725075529E-3</v>
      </c>
    </row>
    <row r="162" spans="2:10" x14ac:dyDescent="0.25">
      <c r="B162" s="165" t="s">
        <v>134</v>
      </c>
      <c r="C162" s="166">
        <v>1</v>
      </c>
      <c r="D162" s="166">
        <v>138</v>
      </c>
      <c r="E162" s="166">
        <v>91</v>
      </c>
      <c r="F162" s="166">
        <v>191</v>
      </c>
      <c r="G162" s="166">
        <v>153</v>
      </c>
      <c r="H162" s="166">
        <v>75</v>
      </c>
      <c r="I162" s="167">
        <f t="shared" si="21"/>
        <v>-0.50980392156862742</v>
      </c>
      <c r="J162" s="167">
        <f>H162/H151</f>
        <v>9.0634441087613302E-3</v>
      </c>
    </row>
    <row r="163" spans="2:10" x14ac:dyDescent="0.25">
      <c r="B163" s="170" t="s">
        <v>148</v>
      </c>
      <c r="C163" s="171">
        <f t="shared" ref="C163:H163" si="22">C155-SUM(C156:C162)</f>
        <v>279</v>
      </c>
      <c r="D163" s="171">
        <f t="shared" si="22"/>
        <v>1102</v>
      </c>
      <c r="E163" s="171">
        <f t="shared" si="22"/>
        <v>1246</v>
      </c>
      <c r="F163" s="171">
        <f t="shared" si="22"/>
        <v>1810</v>
      </c>
      <c r="G163" s="171">
        <f t="shared" si="22"/>
        <v>1781</v>
      </c>
      <c r="H163" s="171">
        <f t="shared" si="22"/>
        <v>1515</v>
      </c>
      <c r="I163" s="172">
        <f t="shared" si="21"/>
        <v>-0.1493542953396968</v>
      </c>
      <c r="J163" s="172">
        <f>H163/H151</f>
        <v>0.18308157099697886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58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4AE6F-F83B-4078-B836-6731F6F97701}">
  <sheetPr>
    <tabColor theme="7" tint="0.79998168889431442"/>
    <pageSetUpPr fitToPage="1"/>
  </sheetPr>
  <dimension ref="A1:Y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266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46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267</v>
      </c>
      <c r="D7" s="174" t="s">
        <v>268</v>
      </c>
      <c r="E7" s="174" t="s">
        <v>269</v>
      </c>
      <c r="F7" s="174" t="s">
        <v>270</v>
      </c>
      <c r="G7" s="174" t="s">
        <v>271</v>
      </c>
      <c r="H7" s="174" t="s">
        <v>272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267</v>
      </c>
      <c r="R7" s="174" t="s">
        <v>268</v>
      </c>
      <c r="S7" s="174" t="s">
        <v>269</v>
      </c>
      <c r="T7" s="174" t="s">
        <v>270</v>
      </c>
      <c r="U7" s="174" t="s">
        <v>271</v>
      </c>
      <c r="V7" s="174" t="s">
        <v>272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51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99</v>
      </c>
      <c r="B9" s="158" t="s">
        <v>71</v>
      </c>
      <c r="C9" s="178">
        <v>1565030</v>
      </c>
      <c r="D9" s="178">
        <v>2335438</v>
      </c>
      <c r="E9" s="178">
        <v>4757683</v>
      </c>
      <c r="F9" s="178">
        <v>5189113</v>
      </c>
      <c r="G9" s="178">
        <v>5483293</v>
      </c>
      <c r="H9" s="178">
        <v>5451268</v>
      </c>
      <c r="I9" s="179">
        <f>IFERROR(H9/G9-1,"-")</f>
        <v>-5.8404684921998795E-3</v>
      </c>
      <c r="J9" s="179">
        <f>IFERROR(H9/D9-1,"-")</f>
        <v>1.3341523089030836</v>
      </c>
      <c r="K9" s="178">
        <f>H9-G9</f>
        <v>-32025</v>
      </c>
      <c r="L9" s="178">
        <f>H9-D9</f>
        <v>3115830</v>
      </c>
      <c r="M9" s="179">
        <f t="shared" ref="M9:M21" si="0">H9/H$9</f>
        <v>1</v>
      </c>
      <c r="P9" s="158" t="s">
        <v>71</v>
      </c>
      <c r="Q9" s="178">
        <v>211451</v>
      </c>
      <c r="R9" s="178">
        <v>354204</v>
      </c>
      <c r="S9" s="178">
        <v>710225</v>
      </c>
      <c r="T9" s="178">
        <v>800263</v>
      </c>
      <c r="U9" s="178">
        <v>915958</v>
      </c>
      <c r="V9" s="178">
        <v>937396</v>
      </c>
      <c r="W9" s="179">
        <f>IFERROR(V9/U9-1,"-")</f>
        <v>2.3405003286176784E-2</v>
      </c>
      <c r="X9" s="178">
        <f>V9-U9</f>
        <v>21438</v>
      </c>
      <c r="Y9" s="179">
        <f t="shared" ref="Y9:Y21" si="1">V9/V$9</f>
        <v>1</v>
      </c>
    </row>
    <row r="10" spans="1:25" x14ac:dyDescent="0.25">
      <c r="A10" s="164" t="s">
        <v>106</v>
      </c>
      <c r="B10" s="161" t="s">
        <v>100</v>
      </c>
      <c r="C10" s="162">
        <v>456675</v>
      </c>
      <c r="D10" s="162">
        <v>800301</v>
      </c>
      <c r="E10" s="162">
        <v>1016781</v>
      </c>
      <c r="F10" s="162">
        <v>1042721</v>
      </c>
      <c r="G10" s="162">
        <v>1059034</v>
      </c>
      <c r="H10" s="162">
        <v>1068407</v>
      </c>
      <c r="I10" s="180">
        <f>IFERROR(H10/G10-1,"-")</f>
        <v>8.8505184913798551E-3</v>
      </c>
      <c r="J10" s="163">
        <f t="shared" ref="J10:J21" si="2">IFERROR(H10/D10-1,"-")</f>
        <v>0.33500645382174965</v>
      </c>
      <c r="K10" s="162">
        <f t="shared" ref="K10:K20" si="3">H10-G10</f>
        <v>9373</v>
      </c>
      <c r="L10" s="162">
        <f t="shared" ref="L10:L21" si="4">H10-D10</f>
        <v>268106</v>
      </c>
      <c r="M10" s="163">
        <f t="shared" si="0"/>
        <v>0.19599238195590457</v>
      </c>
      <c r="P10" s="161" t="s">
        <v>100</v>
      </c>
      <c r="Q10" s="162">
        <v>94044</v>
      </c>
      <c r="R10" s="162">
        <v>181693</v>
      </c>
      <c r="S10" s="162">
        <v>342343</v>
      </c>
      <c r="T10" s="162">
        <v>343297</v>
      </c>
      <c r="U10" s="162">
        <v>382439</v>
      </c>
      <c r="V10" s="162">
        <v>398420</v>
      </c>
      <c r="W10" s="180">
        <f>IFERROR(V10/U10-1,"-")</f>
        <v>4.1787056236419318E-2</v>
      </c>
      <c r="X10" s="161">
        <f t="shared" ref="X10:X20" si="5">V10-U10</f>
        <v>15981</v>
      </c>
      <c r="Y10" s="163">
        <f t="shared" si="1"/>
        <v>0.42502848315973185</v>
      </c>
    </row>
    <row r="11" spans="1:25" x14ac:dyDescent="0.25">
      <c r="A11" s="164" t="s">
        <v>103</v>
      </c>
      <c r="B11" s="165" t="s">
        <v>106</v>
      </c>
      <c r="C11" s="166">
        <v>208389</v>
      </c>
      <c r="D11" s="166">
        <v>416048</v>
      </c>
      <c r="E11" s="166">
        <v>423208</v>
      </c>
      <c r="F11" s="166">
        <v>430319</v>
      </c>
      <c r="G11" s="166">
        <v>422024</v>
      </c>
      <c r="H11" s="166">
        <v>424160</v>
      </c>
      <c r="I11" s="181">
        <f>IFERROR(H11/G11-1,"-")</f>
        <v>5.0613235266241396E-3</v>
      </c>
      <c r="J11" s="167">
        <f t="shared" si="2"/>
        <v>1.9497750259585445E-2</v>
      </c>
      <c r="K11" s="166">
        <f t="shared" si="3"/>
        <v>2136</v>
      </c>
      <c r="L11" s="166">
        <f t="shared" si="4"/>
        <v>8112</v>
      </c>
      <c r="M11" s="167">
        <f t="shared" si="0"/>
        <v>7.7809419753349124E-2</v>
      </c>
      <c r="P11" s="165" t="s">
        <v>106</v>
      </c>
      <c r="Q11" s="166">
        <v>25393</v>
      </c>
      <c r="R11" s="166">
        <v>66989</v>
      </c>
      <c r="S11" s="166">
        <v>97391</v>
      </c>
      <c r="T11" s="166">
        <v>92865</v>
      </c>
      <c r="U11" s="166">
        <v>106402</v>
      </c>
      <c r="V11" s="166">
        <v>104050</v>
      </c>
      <c r="W11" s="181">
        <f>IFERROR(V11/U11-1,"-")</f>
        <v>-2.2104847653239612E-2</v>
      </c>
      <c r="X11" s="165">
        <f t="shared" si="5"/>
        <v>-2352</v>
      </c>
      <c r="Y11" s="167">
        <f>V11/V$9</f>
        <v>0.1109989801535317</v>
      </c>
    </row>
    <row r="12" spans="1:25" x14ac:dyDescent="0.25">
      <c r="A12" s="1"/>
      <c r="B12" s="165" t="s">
        <v>103</v>
      </c>
      <c r="C12" s="166">
        <v>248286</v>
      </c>
      <c r="D12" s="166">
        <v>384253</v>
      </c>
      <c r="E12" s="166">
        <v>593573</v>
      </c>
      <c r="F12" s="166">
        <v>612402</v>
      </c>
      <c r="G12" s="166">
        <v>637010</v>
      </c>
      <c r="H12" s="166">
        <v>644247</v>
      </c>
      <c r="I12" s="181">
        <f>IFERROR(H12/G12-1,"-")</f>
        <v>1.1360889154016451E-2</v>
      </c>
      <c r="J12" s="167">
        <f t="shared" si="2"/>
        <v>0.6766219131665856</v>
      </c>
      <c r="K12" s="166">
        <f t="shared" si="3"/>
        <v>7237</v>
      </c>
      <c r="L12" s="166">
        <f t="shared" si="4"/>
        <v>259994</v>
      </c>
      <c r="M12" s="167">
        <f t="shared" si="0"/>
        <v>0.11818296220255545</v>
      </c>
      <c r="P12" s="165" t="s">
        <v>103</v>
      </c>
      <c r="Q12" s="166">
        <v>68651</v>
      </c>
      <c r="R12" s="166">
        <v>114704</v>
      </c>
      <c r="S12" s="166">
        <v>244952</v>
      </c>
      <c r="T12" s="166">
        <v>250432</v>
      </c>
      <c r="U12" s="166">
        <v>276037</v>
      </c>
      <c r="V12" s="166">
        <v>294370</v>
      </c>
      <c r="W12" s="181">
        <f>IFERROR(V12/U12-1,"-")</f>
        <v>6.6415009582048823E-2</v>
      </c>
      <c r="X12" s="165">
        <f t="shared" si="5"/>
        <v>18333</v>
      </c>
      <c r="Y12" s="167">
        <f t="shared" si="1"/>
        <v>0.31402950300620014</v>
      </c>
    </row>
    <row r="13" spans="1:25" s="58" customFormat="1" x14ac:dyDescent="0.25">
      <c r="B13" s="161" t="s">
        <v>110</v>
      </c>
      <c r="C13" s="162">
        <v>1108355</v>
      </c>
      <c r="D13" s="162">
        <v>1535137</v>
      </c>
      <c r="E13" s="162">
        <v>3740902</v>
      </c>
      <c r="F13" s="162">
        <v>4146392</v>
      </c>
      <c r="G13" s="162">
        <v>4424259</v>
      </c>
      <c r="H13" s="162">
        <v>4382861</v>
      </c>
      <c r="I13" s="180">
        <f>IFERROR(H13/G13-1,"-")</f>
        <v>-9.3570471348987105E-3</v>
      </c>
      <c r="J13" s="163">
        <f t="shared" si="2"/>
        <v>1.8550292254046381</v>
      </c>
      <c r="K13" s="162">
        <f t="shared" si="3"/>
        <v>-41398</v>
      </c>
      <c r="L13" s="162">
        <f t="shared" si="4"/>
        <v>2847724</v>
      </c>
      <c r="M13" s="163">
        <f t="shared" si="0"/>
        <v>0.80400761804409537</v>
      </c>
      <c r="P13" s="161" t="s">
        <v>110</v>
      </c>
      <c r="Q13" s="162">
        <v>117407</v>
      </c>
      <c r="R13" s="162">
        <v>172511</v>
      </c>
      <c r="S13" s="162">
        <v>367882</v>
      </c>
      <c r="T13" s="162">
        <v>456966</v>
      </c>
      <c r="U13" s="162">
        <v>533519</v>
      </c>
      <c r="V13" s="162">
        <v>538976</v>
      </c>
      <c r="W13" s="180">
        <f>IFERROR(V13/U13-1,"-")</f>
        <v>1.0228314268095451E-2</v>
      </c>
      <c r="X13" s="161">
        <f t="shared" si="5"/>
        <v>5457</v>
      </c>
      <c r="Y13" s="163">
        <f t="shared" si="1"/>
        <v>0.57497151684026815</v>
      </c>
    </row>
    <row r="14" spans="1:25" s="58" customFormat="1" x14ac:dyDescent="0.25">
      <c r="B14" s="165" t="s">
        <v>113</v>
      </c>
      <c r="C14" s="166">
        <v>436126</v>
      </c>
      <c r="D14" s="166">
        <v>446045</v>
      </c>
      <c r="E14" s="166">
        <v>1722453</v>
      </c>
      <c r="F14" s="166">
        <v>1939573</v>
      </c>
      <c r="G14" s="166">
        <v>2075774</v>
      </c>
      <c r="H14" s="166">
        <v>2057896</v>
      </c>
      <c r="I14" s="181">
        <f t="shared" ref="I14:I21" si="6">IFERROR(H14/G14-1,"-")</f>
        <v>-8.61269097695605E-3</v>
      </c>
      <c r="J14" s="167">
        <f t="shared" si="2"/>
        <v>3.6136510890156819</v>
      </c>
      <c r="K14" s="166">
        <f t="shared" si="3"/>
        <v>-17878</v>
      </c>
      <c r="L14" s="166">
        <f t="shared" si="4"/>
        <v>1611851</v>
      </c>
      <c r="M14" s="167">
        <f t="shared" si="0"/>
        <v>0.37750776516582929</v>
      </c>
      <c r="P14" s="165" t="s">
        <v>113</v>
      </c>
      <c r="Q14" s="166">
        <v>19977</v>
      </c>
      <c r="R14" s="166">
        <v>16695</v>
      </c>
      <c r="S14" s="166">
        <v>71554</v>
      </c>
      <c r="T14" s="166">
        <v>94350</v>
      </c>
      <c r="U14" s="166">
        <v>110535</v>
      </c>
      <c r="V14" s="166">
        <v>115762</v>
      </c>
      <c r="W14" s="181">
        <f t="shared" ref="W14:W21" si="7">IFERROR(V14/U14-1,"-")</f>
        <v>4.7288189261319946E-2</v>
      </c>
      <c r="X14" s="165">
        <f t="shared" si="5"/>
        <v>5227</v>
      </c>
      <c r="Y14" s="167">
        <f t="shared" si="1"/>
        <v>0.12349316617523437</v>
      </c>
    </row>
    <row r="15" spans="1:25" x14ac:dyDescent="0.25">
      <c r="A15" s="1"/>
      <c r="B15" s="165" t="s">
        <v>116</v>
      </c>
      <c r="C15" s="166">
        <v>138813</v>
      </c>
      <c r="D15" s="166">
        <v>222501</v>
      </c>
      <c r="E15" s="166">
        <v>385709</v>
      </c>
      <c r="F15" s="166">
        <v>432804</v>
      </c>
      <c r="G15" s="166">
        <v>447422</v>
      </c>
      <c r="H15" s="166">
        <v>442958</v>
      </c>
      <c r="I15" s="181">
        <f t="shared" si="6"/>
        <v>-9.9771580297794982E-3</v>
      </c>
      <c r="J15" s="167">
        <f t="shared" si="2"/>
        <v>0.99081352443359805</v>
      </c>
      <c r="K15" s="166">
        <f t="shared" si="3"/>
        <v>-4464</v>
      </c>
      <c r="L15" s="166">
        <f t="shared" si="4"/>
        <v>220457</v>
      </c>
      <c r="M15" s="167">
        <f t="shared" si="0"/>
        <v>8.125779176514529E-2</v>
      </c>
      <c r="P15" s="165" t="s">
        <v>116</v>
      </c>
      <c r="Q15" s="166">
        <v>38015</v>
      </c>
      <c r="R15" s="166">
        <v>53227</v>
      </c>
      <c r="S15" s="166">
        <v>113120</v>
      </c>
      <c r="T15" s="166">
        <v>127790</v>
      </c>
      <c r="U15" s="166">
        <v>142028</v>
      </c>
      <c r="V15" s="166">
        <v>139475</v>
      </c>
      <c r="W15" s="181">
        <f t="shared" si="7"/>
        <v>-1.7975328808404023E-2</v>
      </c>
      <c r="X15" s="165">
        <f t="shared" si="5"/>
        <v>-2553</v>
      </c>
      <c r="Y15" s="167">
        <f t="shared" si="1"/>
        <v>0.14878983908614929</v>
      </c>
    </row>
    <row r="16" spans="1:25" x14ac:dyDescent="0.25">
      <c r="A16" s="1"/>
      <c r="B16" s="165" t="s">
        <v>119</v>
      </c>
      <c r="C16" s="166">
        <v>58766</v>
      </c>
      <c r="D16" s="166">
        <v>128102</v>
      </c>
      <c r="E16" s="166">
        <v>197280</v>
      </c>
      <c r="F16" s="166">
        <v>215579</v>
      </c>
      <c r="G16" s="166">
        <v>230703</v>
      </c>
      <c r="H16" s="166">
        <v>223159</v>
      </c>
      <c r="I16" s="181">
        <f t="shared" si="6"/>
        <v>-3.2700051581470602E-2</v>
      </c>
      <c r="J16" s="167">
        <f t="shared" si="2"/>
        <v>0.74204149818113696</v>
      </c>
      <c r="K16" s="166">
        <f t="shared" si="3"/>
        <v>-7544</v>
      </c>
      <c r="L16" s="166">
        <f t="shared" si="4"/>
        <v>95057</v>
      </c>
      <c r="M16" s="167">
        <f t="shared" si="0"/>
        <v>4.0937081060773386E-2</v>
      </c>
      <c r="P16" s="165" t="s">
        <v>119</v>
      </c>
      <c r="Q16" s="166">
        <v>8127</v>
      </c>
      <c r="R16" s="166">
        <v>19927</v>
      </c>
      <c r="S16" s="166">
        <v>30758</v>
      </c>
      <c r="T16" s="166">
        <v>42427</v>
      </c>
      <c r="U16" s="166">
        <v>58007</v>
      </c>
      <c r="V16" s="166">
        <v>57115</v>
      </c>
      <c r="W16" s="181">
        <f t="shared" si="7"/>
        <v>-1.5377454445153149E-2</v>
      </c>
      <c r="X16" s="165">
        <f t="shared" si="5"/>
        <v>-892</v>
      </c>
      <c r="Y16" s="167">
        <f t="shared" si="1"/>
        <v>6.0929425770965523E-2</v>
      </c>
    </row>
    <row r="17" spans="1:25" x14ac:dyDescent="0.25">
      <c r="A17" s="1"/>
      <c r="B17" s="165" t="s">
        <v>126</v>
      </c>
      <c r="C17" s="166">
        <v>39648</v>
      </c>
      <c r="D17" s="166">
        <v>93209</v>
      </c>
      <c r="E17" s="166">
        <v>169583</v>
      </c>
      <c r="F17" s="166">
        <v>165266</v>
      </c>
      <c r="G17" s="166">
        <v>174746</v>
      </c>
      <c r="H17" s="166">
        <v>161550</v>
      </c>
      <c r="I17" s="181">
        <f t="shared" si="6"/>
        <v>-7.551531937783984E-2</v>
      </c>
      <c r="J17" s="167">
        <f t="shared" si="2"/>
        <v>0.73320172944672724</v>
      </c>
      <c r="K17" s="166">
        <f t="shared" si="3"/>
        <v>-13196</v>
      </c>
      <c r="L17" s="166">
        <f t="shared" si="4"/>
        <v>68341</v>
      </c>
      <c r="M17" s="167">
        <f t="shared" si="0"/>
        <v>2.9635306868053452E-2</v>
      </c>
      <c r="P17" s="165" t="s">
        <v>126</v>
      </c>
      <c r="Q17" s="166">
        <v>1893</v>
      </c>
      <c r="R17" s="166">
        <v>5996</v>
      </c>
      <c r="S17" s="166">
        <v>10713</v>
      </c>
      <c r="T17" s="166">
        <v>13075</v>
      </c>
      <c r="U17" s="166">
        <v>18571</v>
      </c>
      <c r="V17" s="166">
        <v>15989</v>
      </c>
      <c r="W17" s="181">
        <f t="shared" si="7"/>
        <v>-0.13903397770717785</v>
      </c>
      <c r="X17" s="165">
        <f t="shared" si="5"/>
        <v>-2582</v>
      </c>
      <c r="Y17" s="167">
        <f t="shared" si="1"/>
        <v>1.7056825503842559E-2</v>
      </c>
    </row>
    <row r="18" spans="1:25" x14ac:dyDescent="0.25">
      <c r="A18" s="1"/>
      <c r="B18" s="165" t="s">
        <v>122</v>
      </c>
      <c r="C18" s="166">
        <v>55530</v>
      </c>
      <c r="D18" s="166">
        <v>93337</v>
      </c>
      <c r="E18" s="166">
        <v>146133</v>
      </c>
      <c r="F18" s="166">
        <v>150942</v>
      </c>
      <c r="G18" s="166">
        <v>157476</v>
      </c>
      <c r="H18" s="166">
        <v>148157</v>
      </c>
      <c r="I18" s="181">
        <f t="shared" si="6"/>
        <v>-5.9177271457237945E-2</v>
      </c>
      <c r="J18" s="167"/>
      <c r="K18" s="166">
        <f t="shared" si="3"/>
        <v>-9319</v>
      </c>
      <c r="L18" s="166">
        <f t="shared" si="4"/>
        <v>54820</v>
      </c>
      <c r="M18" s="167">
        <f t="shared" si="0"/>
        <v>2.7178447289694801E-2</v>
      </c>
      <c r="P18" s="165" t="s">
        <v>122</v>
      </c>
      <c r="Q18" s="166">
        <v>2041</v>
      </c>
      <c r="R18" s="166">
        <v>5201</v>
      </c>
      <c r="S18" s="166">
        <v>5872</v>
      </c>
      <c r="T18" s="166">
        <v>7046</v>
      </c>
      <c r="U18" s="166">
        <v>8921</v>
      </c>
      <c r="V18" s="166">
        <v>9558</v>
      </c>
      <c r="W18" s="181">
        <f t="shared" si="7"/>
        <v>7.1404551059298216E-2</v>
      </c>
      <c r="X18" s="165">
        <f t="shared" si="5"/>
        <v>637</v>
      </c>
      <c r="Y18" s="167">
        <f t="shared" si="1"/>
        <v>1.0196331112998135E-2</v>
      </c>
    </row>
    <row r="19" spans="1:25" x14ac:dyDescent="0.25">
      <c r="A19" s="164" t="s">
        <v>147</v>
      </c>
      <c r="B19" s="165" t="s">
        <v>131</v>
      </c>
      <c r="C19" s="166">
        <v>28782</v>
      </c>
      <c r="D19" s="166">
        <v>25400</v>
      </c>
      <c r="E19" s="166">
        <v>62340</v>
      </c>
      <c r="F19" s="166">
        <v>67941</v>
      </c>
      <c r="G19" s="166">
        <v>63693</v>
      </c>
      <c r="H19" s="166">
        <v>62498</v>
      </c>
      <c r="I19" s="181">
        <f t="shared" si="6"/>
        <v>-1.8761873361279879E-2</v>
      </c>
      <c r="J19" s="167">
        <f t="shared" si="2"/>
        <v>1.4605511811023622</v>
      </c>
      <c r="K19" s="166">
        <f t="shared" si="3"/>
        <v>-1195</v>
      </c>
      <c r="L19" s="166">
        <f t="shared" si="4"/>
        <v>37098</v>
      </c>
      <c r="M19" s="167">
        <f t="shared" si="0"/>
        <v>1.1464855516184492E-2</v>
      </c>
      <c r="P19" s="165" t="s">
        <v>131</v>
      </c>
      <c r="Q19" s="166">
        <v>3044</v>
      </c>
      <c r="R19" s="166">
        <v>2575</v>
      </c>
      <c r="S19" s="166">
        <v>7581</v>
      </c>
      <c r="T19" s="166">
        <v>8522</v>
      </c>
      <c r="U19" s="166">
        <v>7390</v>
      </c>
      <c r="V19" s="166">
        <v>7981</v>
      </c>
      <c r="W19" s="181">
        <f t="shared" si="7"/>
        <v>7.9972936400541261E-2</v>
      </c>
      <c r="X19" s="165">
        <f t="shared" si="5"/>
        <v>591</v>
      </c>
      <c r="Y19" s="167">
        <f t="shared" si="1"/>
        <v>8.5140111543040506E-3</v>
      </c>
    </row>
    <row r="20" spans="1:25" x14ac:dyDescent="0.25">
      <c r="A20" s="169" t="s">
        <v>148</v>
      </c>
      <c r="B20" s="165" t="s">
        <v>134</v>
      </c>
      <c r="C20" s="166">
        <v>42711</v>
      </c>
      <c r="D20" s="166">
        <v>22147</v>
      </c>
      <c r="E20" s="166">
        <v>56752</v>
      </c>
      <c r="F20" s="166">
        <v>70961</v>
      </c>
      <c r="G20" s="166">
        <v>68906</v>
      </c>
      <c r="H20" s="166">
        <v>58343</v>
      </c>
      <c r="I20" s="181">
        <f t="shared" si="6"/>
        <v>-0.15329579427045537</v>
      </c>
      <c r="J20" s="167">
        <f t="shared" si="2"/>
        <v>1.6343522824761818</v>
      </c>
      <c r="K20" s="166">
        <f t="shared" si="3"/>
        <v>-10563</v>
      </c>
      <c r="L20" s="166">
        <f t="shared" si="4"/>
        <v>36196</v>
      </c>
      <c r="M20" s="167">
        <f t="shared" si="0"/>
        <v>1.0702647530813014E-2</v>
      </c>
      <c r="P20" s="165" t="s">
        <v>134</v>
      </c>
      <c r="Q20" s="166">
        <v>4830</v>
      </c>
      <c r="R20" s="166">
        <v>2819</v>
      </c>
      <c r="S20" s="166">
        <v>7599</v>
      </c>
      <c r="T20" s="166">
        <v>9971</v>
      </c>
      <c r="U20" s="166">
        <v>9581</v>
      </c>
      <c r="V20" s="166">
        <v>7579</v>
      </c>
      <c r="W20" s="181">
        <f t="shared" si="7"/>
        <v>-0.20895522388059706</v>
      </c>
      <c r="X20" s="165">
        <f t="shared" si="5"/>
        <v>-2002</v>
      </c>
      <c r="Y20" s="167">
        <f t="shared" si="1"/>
        <v>8.085163580813232E-3</v>
      </c>
    </row>
    <row r="21" spans="1:25" x14ac:dyDescent="0.25">
      <c r="B21" s="170" t="s">
        <v>148</v>
      </c>
      <c r="C21" s="171">
        <f t="shared" ref="C21" si="8">C13-SUM(C14:C20)</f>
        <v>307979</v>
      </c>
      <c r="D21" s="171">
        <f t="shared" ref="D21:E21" si="9">D13-SUM(D14:D20)</f>
        <v>504396</v>
      </c>
      <c r="E21" s="171">
        <f t="shared" si="9"/>
        <v>1000652</v>
      </c>
      <c r="F21" s="171">
        <f t="shared" ref="F21:H21" si="10">F13-SUM(F14:F20)</f>
        <v>1103326</v>
      </c>
      <c r="G21" s="171">
        <f t="shared" si="10"/>
        <v>1205539</v>
      </c>
      <c r="H21" s="171">
        <f t="shared" si="10"/>
        <v>1228300</v>
      </c>
      <c r="I21" s="182">
        <f t="shared" si="6"/>
        <v>1.8880351444457544E-2</v>
      </c>
      <c r="J21" s="172">
        <f t="shared" si="2"/>
        <v>1.4351898111801047</v>
      </c>
      <c r="K21" s="171">
        <f>H21-G21</f>
        <v>22761</v>
      </c>
      <c r="L21" s="171">
        <f t="shared" si="4"/>
        <v>723904</v>
      </c>
      <c r="M21" s="172">
        <f t="shared" si="0"/>
        <v>0.22532372284760169</v>
      </c>
      <c r="P21" s="170" t="s">
        <v>148</v>
      </c>
      <c r="Q21" s="171">
        <f t="shared" ref="Q21:V21" si="11">Q13-SUM(Q14:Q20)</f>
        <v>39480</v>
      </c>
      <c r="R21" s="171">
        <f t="shared" si="11"/>
        <v>66071</v>
      </c>
      <c r="S21" s="171">
        <f t="shared" si="11"/>
        <v>120685</v>
      </c>
      <c r="T21" s="171">
        <f t="shared" si="11"/>
        <v>153785</v>
      </c>
      <c r="U21" s="171">
        <f t="shared" si="11"/>
        <v>178486</v>
      </c>
      <c r="V21" s="171">
        <f t="shared" si="11"/>
        <v>185517</v>
      </c>
      <c r="W21" s="182">
        <f t="shared" si="7"/>
        <v>3.93924453458534E-2</v>
      </c>
      <c r="X21" s="170">
        <f>V21-U21</f>
        <v>7031</v>
      </c>
      <c r="Y21" s="172">
        <f t="shared" si="1"/>
        <v>0.19790675445596098</v>
      </c>
    </row>
    <row r="22" spans="1:25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71</v>
      </c>
      <c r="C23" s="178">
        <v>514095</v>
      </c>
      <c r="D23" s="178">
        <v>881045</v>
      </c>
      <c r="E23" s="178">
        <v>1757049</v>
      </c>
      <c r="F23" s="178">
        <v>1888751</v>
      </c>
      <c r="G23" s="178">
        <v>1938929</v>
      </c>
      <c r="H23" s="178">
        <v>1858237</v>
      </c>
      <c r="I23" s="179">
        <f>IFERROR(H23/G23-1,"-")</f>
        <v>-4.1616789475014349E-2</v>
      </c>
      <c r="J23" s="179">
        <f>IFERROR(H23/D23-1,"-")</f>
        <v>1.1091283646124772</v>
      </c>
      <c r="K23" s="178">
        <f>H23-G23</f>
        <v>-80692</v>
      </c>
      <c r="L23" s="178">
        <f>H23-D23</f>
        <v>977192</v>
      </c>
      <c r="M23" s="179">
        <f t="shared" ref="M23:M35" si="12">H23/H$9</f>
        <v>0.34088160772869724</v>
      </c>
    </row>
    <row r="24" spans="1:25" x14ac:dyDescent="0.25">
      <c r="B24" s="161" t="s">
        <v>100</v>
      </c>
      <c r="C24" s="162">
        <v>101575</v>
      </c>
      <c r="D24" s="162">
        <v>247584</v>
      </c>
      <c r="E24" s="162">
        <v>207208</v>
      </c>
      <c r="F24" s="162">
        <v>181700</v>
      </c>
      <c r="G24" s="162">
        <v>161848</v>
      </c>
      <c r="H24" s="162">
        <v>147955</v>
      </c>
      <c r="I24" s="180">
        <f>IFERROR(H24/G24-1,"-")</f>
        <v>-8.5839800306460434E-2</v>
      </c>
      <c r="J24" s="163">
        <f t="shared" ref="J24:J35" si="13">IFERROR(H24/D24-1,"-")</f>
        <v>-0.40240484037740731</v>
      </c>
      <c r="K24" s="162">
        <f t="shared" ref="K24:K34" si="14">H24-G24</f>
        <v>-13893</v>
      </c>
      <c r="L24" s="162">
        <f t="shared" ref="L24:L35" si="15">H24-D24</f>
        <v>-99629</v>
      </c>
      <c r="M24" s="163">
        <f t="shared" si="12"/>
        <v>2.7141391690887331E-2</v>
      </c>
    </row>
    <row r="25" spans="1:25" x14ac:dyDescent="0.25">
      <c r="B25" s="165" t="s">
        <v>12</v>
      </c>
      <c r="C25" s="166">
        <v>58508</v>
      </c>
      <c r="D25" s="166">
        <v>126666</v>
      </c>
      <c r="E25" s="166">
        <v>86811</v>
      </c>
      <c r="F25" s="166">
        <v>75361</v>
      </c>
      <c r="G25" s="166">
        <v>60679</v>
      </c>
      <c r="H25" s="166">
        <v>67419</v>
      </c>
      <c r="I25" s="181">
        <f>IFERROR(H25/G25-1,"-")</f>
        <v>0.11107631964930209</v>
      </c>
      <c r="J25" s="167">
        <f t="shared" si="13"/>
        <v>-0.467741935483871</v>
      </c>
      <c r="K25" s="166">
        <f t="shared" si="14"/>
        <v>6740</v>
      </c>
      <c r="L25" s="166">
        <f t="shared" si="15"/>
        <v>-59247</v>
      </c>
      <c r="M25" s="167">
        <f t="shared" si="12"/>
        <v>1.236758126733083E-2</v>
      </c>
    </row>
    <row r="26" spans="1:25" x14ac:dyDescent="0.25">
      <c r="B26" s="165" t="s">
        <v>103</v>
      </c>
      <c r="C26" s="166">
        <v>43067</v>
      </c>
      <c r="D26" s="166">
        <v>120918</v>
      </c>
      <c r="E26" s="166">
        <v>120397</v>
      </c>
      <c r="F26" s="166">
        <v>106339</v>
      </c>
      <c r="G26" s="166">
        <v>101169</v>
      </c>
      <c r="H26" s="166">
        <v>80536</v>
      </c>
      <c r="I26" s="181">
        <f>IFERROR(H26/G26-1,"-")</f>
        <v>-0.2039458727475808</v>
      </c>
      <c r="J26" s="167">
        <f t="shared" si="13"/>
        <v>-0.33396185844952775</v>
      </c>
      <c r="K26" s="166">
        <f t="shared" si="14"/>
        <v>-20633</v>
      </c>
      <c r="L26" s="166">
        <f t="shared" si="15"/>
        <v>-40382</v>
      </c>
      <c r="M26" s="167">
        <f t="shared" si="12"/>
        <v>1.4773810423556501E-2</v>
      </c>
    </row>
    <row r="27" spans="1:25" x14ac:dyDescent="0.25">
      <c r="B27" s="161" t="s">
        <v>110</v>
      </c>
      <c r="C27" s="162">
        <v>412520</v>
      </c>
      <c r="D27" s="162">
        <v>633461</v>
      </c>
      <c r="E27" s="162">
        <v>1549841</v>
      </c>
      <c r="F27" s="162">
        <v>1707051</v>
      </c>
      <c r="G27" s="162">
        <v>1777081</v>
      </c>
      <c r="H27" s="162">
        <v>1710282</v>
      </c>
      <c r="I27" s="180">
        <f>IFERROR(H27/G27-1,"-")</f>
        <v>-3.7589170105358116E-2</v>
      </c>
      <c r="J27" s="163">
        <f t="shared" si="13"/>
        <v>1.6999010199522937</v>
      </c>
      <c r="K27" s="162">
        <f t="shared" si="14"/>
        <v>-66799</v>
      </c>
      <c r="L27" s="162">
        <f t="shared" si="15"/>
        <v>1076821</v>
      </c>
      <c r="M27" s="163">
        <f t="shared" si="12"/>
        <v>0.31374021603780994</v>
      </c>
    </row>
    <row r="28" spans="1:25" x14ac:dyDescent="0.25">
      <c r="B28" s="165" t="s">
        <v>113</v>
      </c>
      <c r="C28" s="166">
        <v>180448</v>
      </c>
      <c r="D28" s="166">
        <v>208305</v>
      </c>
      <c r="E28" s="166">
        <v>783677</v>
      </c>
      <c r="F28" s="166">
        <v>883804</v>
      </c>
      <c r="G28" s="166">
        <v>930359</v>
      </c>
      <c r="H28" s="166">
        <v>904858</v>
      </c>
      <c r="I28" s="181">
        <f t="shared" ref="I28:I35" si="16">IFERROR(H28/G28-1,"-")</f>
        <v>-2.7409849316231694E-2</v>
      </c>
      <c r="J28" s="167">
        <f t="shared" si="13"/>
        <v>3.3439091716473444</v>
      </c>
      <c r="K28" s="166">
        <f t="shared" si="14"/>
        <v>-25501</v>
      </c>
      <c r="L28" s="166">
        <f t="shared" si="15"/>
        <v>696553</v>
      </c>
      <c r="M28" s="167">
        <f t="shared" si="12"/>
        <v>0.16599037141450393</v>
      </c>
    </row>
    <row r="29" spans="1:25" x14ac:dyDescent="0.25">
      <c r="B29" s="165" t="s">
        <v>116</v>
      </c>
      <c r="C29" s="166">
        <v>52415</v>
      </c>
      <c r="D29" s="166">
        <v>103865</v>
      </c>
      <c r="E29" s="166">
        <v>169299</v>
      </c>
      <c r="F29" s="166">
        <v>182561</v>
      </c>
      <c r="G29" s="166">
        <v>183463</v>
      </c>
      <c r="H29" s="166">
        <v>171611</v>
      </c>
      <c r="I29" s="181">
        <f t="shared" si="16"/>
        <v>-6.4601581790333706E-2</v>
      </c>
      <c r="J29" s="167">
        <f t="shared" si="13"/>
        <v>0.65225051749867613</v>
      </c>
      <c r="K29" s="166">
        <f t="shared" si="14"/>
        <v>-11852</v>
      </c>
      <c r="L29" s="166">
        <f t="shared" si="15"/>
        <v>67746</v>
      </c>
      <c r="M29" s="167">
        <f t="shared" si="12"/>
        <v>3.14809325096473E-2</v>
      </c>
    </row>
    <row r="30" spans="1:25" x14ac:dyDescent="0.25">
      <c r="B30" s="165" t="s">
        <v>119</v>
      </c>
      <c r="C30" s="166">
        <v>19791</v>
      </c>
      <c r="D30" s="166">
        <v>42447</v>
      </c>
      <c r="E30" s="166">
        <v>63176</v>
      </c>
      <c r="F30" s="166">
        <v>65408</v>
      </c>
      <c r="G30" s="166">
        <v>57978</v>
      </c>
      <c r="H30" s="166">
        <v>51981</v>
      </c>
      <c r="I30" s="181">
        <f t="shared" si="16"/>
        <v>-0.10343578598778846</v>
      </c>
      <c r="J30" s="167">
        <f t="shared" si="13"/>
        <v>0.22460951303979071</v>
      </c>
      <c r="K30" s="166">
        <f t="shared" si="14"/>
        <v>-5997</v>
      </c>
      <c r="L30" s="166">
        <f t="shared" si="15"/>
        <v>9534</v>
      </c>
      <c r="M30" s="167">
        <f t="shared" si="12"/>
        <v>9.5355796119361586E-3</v>
      </c>
    </row>
    <row r="31" spans="1:25" x14ac:dyDescent="0.25">
      <c r="B31" s="165" t="s">
        <v>126</v>
      </c>
      <c r="C31" s="166">
        <v>16156</v>
      </c>
      <c r="D31" s="166">
        <v>41550</v>
      </c>
      <c r="E31" s="166">
        <v>75901</v>
      </c>
      <c r="F31" s="166">
        <v>70876</v>
      </c>
      <c r="G31" s="166">
        <v>71598</v>
      </c>
      <c r="H31" s="166">
        <v>66696</v>
      </c>
      <c r="I31" s="181">
        <f t="shared" si="16"/>
        <v>-6.8465599597754112E-2</v>
      </c>
      <c r="J31" s="167">
        <f t="shared" si="13"/>
        <v>0.6051985559566786</v>
      </c>
      <c r="K31" s="166">
        <f t="shared" si="14"/>
        <v>-4902</v>
      </c>
      <c r="L31" s="166">
        <f t="shared" si="15"/>
        <v>25146</v>
      </c>
      <c r="M31" s="167">
        <f t="shared" si="12"/>
        <v>1.223495157456944E-2</v>
      </c>
    </row>
    <row r="32" spans="1:25" x14ac:dyDescent="0.25">
      <c r="B32" s="165" t="s">
        <v>122</v>
      </c>
      <c r="C32" s="166">
        <v>26662</v>
      </c>
      <c r="D32" s="166">
        <v>51893</v>
      </c>
      <c r="E32" s="166">
        <v>82793</v>
      </c>
      <c r="F32" s="166">
        <v>80269</v>
      </c>
      <c r="G32" s="166">
        <v>81717</v>
      </c>
      <c r="H32" s="166">
        <v>77883</v>
      </c>
      <c r="I32" s="181">
        <f t="shared" si="16"/>
        <v>-4.6918021953816225E-2</v>
      </c>
      <c r="J32" s="167">
        <f t="shared" si="13"/>
        <v>0.5008382633495847</v>
      </c>
      <c r="K32" s="166">
        <f t="shared" si="14"/>
        <v>-3834</v>
      </c>
      <c r="L32" s="166">
        <f t="shared" si="15"/>
        <v>25990</v>
      </c>
      <c r="M32" s="167">
        <f t="shared" si="12"/>
        <v>1.4287134662981163E-2</v>
      </c>
    </row>
    <row r="33" spans="2:13" x14ac:dyDescent="0.25">
      <c r="B33" s="165" t="s">
        <v>131</v>
      </c>
      <c r="C33" s="166">
        <v>11576</v>
      </c>
      <c r="D33" s="166">
        <v>7603</v>
      </c>
      <c r="E33" s="166">
        <v>22864</v>
      </c>
      <c r="F33" s="166">
        <v>24584</v>
      </c>
      <c r="G33" s="166">
        <v>24160</v>
      </c>
      <c r="H33" s="166">
        <v>23072</v>
      </c>
      <c r="I33" s="181">
        <f t="shared" si="16"/>
        <v>-4.503311258278142E-2</v>
      </c>
      <c r="J33" s="167">
        <f t="shared" si="13"/>
        <v>2.0345916085755622</v>
      </c>
      <c r="K33" s="166">
        <f t="shared" si="14"/>
        <v>-1088</v>
      </c>
      <c r="L33" s="166">
        <f t="shared" si="15"/>
        <v>15469</v>
      </c>
      <c r="M33" s="167">
        <f t="shared" si="12"/>
        <v>4.2324097806235176E-3</v>
      </c>
    </row>
    <row r="34" spans="2:13" x14ac:dyDescent="0.25">
      <c r="B34" s="165" t="s">
        <v>134</v>
      </c>
      <c r="C34" s="166">
        <v>13347</v>
      </c>
      <c r="D34" s="166">
        <v>5465</v>
      </c>
      <c r="E34" s="166">
        <v>19705</v>
      </c>
      <c r="F34" s="166">
        <v>25664</v>
      </c>
      <c r="G34" s="166">
        <v>23273</v>
      </c>
      <c r="H34" s="166">
        <v>20293</v>
      </c>
      <c r="I34" s="181">
        <f t="shared" si="16"/>
        <v>-0.12804537446826791</v>
      </c>
      <c r="J34" s="167">
        <f t="shared" si="13"/>
        <v>2.7132662397072278</v>
      </c>
      <c r="K34" s="166">
        <f t="shared" si="14"/>
        <v>-2980</v>
      </c>
      <c r="L34" s="166">
        <f t="shared" si="15"/>
        <v>14828</v>
      </c>
      <c r="M34" s="167">
        <f t="shared" si="12"/>
        <v>3.7226201316831239E-3</v>
      </c>
    </row>
    <row r="35" spans="2:13" x14ac:dyDescent="0.25">
      <c r="B35" s="170" t="s">
        <v>148</v>
      </c>
      <c r="C35" s="171">
        <f t="shared" ref="C35" si="17">C27-SUM(C28:C34)</f>
        <v>92125</v>
      </c>
      <c r="D35" s="171">
        <f t="shared" ref="D35:E35" si="18">D27-SUM(D28:D34)</f>
        <v>172333</v>
      </c>
      <c r="E35" s="171">
        <f t="shared" si="18"/>
        <v>332426</v>
      </c>
      <c r="F35" s="171">
        <f t="shared" ref="F35:H35" si="19">F27-SUM(F28:F34)</f>
        <v>373885</v>
      </c>
      <c r="G35" s="171">
        <f t="shared" si="19"/>
        <v>404533</v>
      </c>
      <c r="H35" s="171">
        <f t="shared" si="19"/>
        <v>393888</v>
      </c>
      <c r="I35" s="182">
        <f t="shared" si="16"/>
        <v>-2.6314293271500699E-2</v>
      </c>
      <c r="J35" s="172">
        <f t="shared" si="13"/>
        <v>1.2856214422078187</v>
      </c>
      <c r="K35" s="171">
        <f>H35-G35</f>
        <v>-10645</v>
      </c>
      <c r="L35" s="171">
        <f t="shared" si="15"/>
        <v>221555</v>
      </c>
      <c r="M35" s="172">
        <f t="shared" si="12"/>
        <v>7.2256216351865285E-2</v>
      </c>
    </row>
    <row r="36" spans="2:13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71</v>
      </c>
      <c r="C37" s="178">
        <v>353830</v>
      </c>
      <c r="D37" s="178">
        <v>492258</v>
      </c>
      <c r="E37" s="178">
        <v>1243535</v>
      </c>
      <c r="F37" s="178">
        <v>1320376</v>
      </c>
      <c r="G37" s="178">
        <v>1387795</v>
      </c>
      <c r="H37" s="178">
        <v>1421549</v>
      </c>
      <c r="I37" s="179">
        <f>IFERROR(H37/G37-1,"-")</f>
        <v>2.4322036035581585E-2</v>
      </c>
      <c r="J37" s="179">
        <f>IFERROR(H37/D37-1,"-")</f>
        <v>1.8878128948640756</v>
      </c>
      <c r="K37" s="178">
        <f>H37-G37</f>
        <v>33754</v>
      </c>
      <c r="L37" s="178">
        <f>H37-D37</f>
        <v>929291</v>
      </c>
      <c r="M37" s="179">
        <f t="shared" ref="M37:M49" si="20">H37/H$9</f>
        <v>0.26077400707505116</v>
      </c>
    </row>
    <row r="38" spans="2:13" x14ac:dyDescent="0.25">
      <c r="B38" s="161" t="s">
        <v>100</v>
      </c>
      <c r="C38" s="162">
        <v>46908</v>
      </c>
      <c r="D38" s="162">
        <v>83468</v>
      </c>
      <c r="E38" s="162">
        <v>123951</v>
      </c>
      <c r="F38" s="162">
        <v>119487</v>
      </c>
      <c r="G38" s="162">
        <v>114632</v>
      </c>
      <c r="H38" s="162">
        <v>118257</v>
      </c>
      <c r="I38" s="180">
        <f>IFERROR(H38/G38-1,"-")</f>
        <v>3.1622932514481228E-2</v>
      </c>
      <c r="J38" s="163">
        <f t="shared" ref="J38:J49" si="21">IFERROR(H38/D38-1,"-")</f>
        <v>0.41679446015239363</v>
      </c>
      <c r="K38" s="162">
        <f t="shared" ref="K38:K48" si="22">H38-G38</f>
        <v>3625</v>
      </c>
      <c r="L38" s="162">
        <f t="shared" ref="L38:L49" si="23">H38-D38</f>
        <v>34789</v>
      </c>
      <c r="M38" s="163">
        <f t="shared" si="20"/>
        <v>2.1693484891955411E-2</v>
      </c>
    </row>
    <row r="39" spans="2:13" x14ac:dyDescent="0.25">
      <c r="B39" s="165" t="s">
        <v>106</v>
      </c>
      <c r="C39" s="166">
        <v>23289</v>
      </c>
      <c r="D39" s="166">
        <v>43482</v>
      </c>
      <c r="E39" s="166">
        <v>48094</v>
      </c>
      <c r="F39" s="166">
        <v>52610</v>
      </c>
      <c r="G39" s="166">
        <v>50222</v>
      </c>
      <c r="H39" s="166">
        <v>51408</v>
      </c>
      <c r="I39" s="181">
        <f>IFERROR(H39/G39-1,"-")</f>
        <v>2.3615148739596137E-2</v>
      </c>
      <c r="J39" s="167">
        <f t="shared" si="21"/>
        <v>0.18228232372016007</v>
      </c>
      <c r="K39" s="166">
        <f t="shared" si="22"/>
        <v>1186</v>
      </c>
      <c r="L39" s="166">
        <f t="shared" si="23"/>
        <v>7926</v>
      </c>
      <c r="M39" s="167">
        <f t="shared" si="20"/>
        <v>9.4304664529426922E-3</v>
      </c>
    </row>
    <row r="40" spans="2:13" x14ac:dyDescent="0.25">
      <c r="B40" s="165" t="s">
        <v>103</v>
      </c>
      <c r="C40" s="166">
        <v>23619</v>
      </c>
      <c r="D40" s="166">
        <v>39986</v>
      </c>
      <c r="E40" s="166">
        <v>75857</v>
      </c>
      <c r="F40" s="166">
        <v>66877</v>
      </c>
      <c r="G40" s="166">
        <v>64410</v>
      </c>
      <c r="H40" s="166">
        <v>66849</v>
      </c>
      <c r="I40" s="181">
        <f>IFERROR(H40/G40-1,"-")</f>
        <v>3.7866790870982658E-2</v>
      </c>
      <c r="J40" s="167">
        <f t="shared" si="21"/>
        <v>0.67181013354674146</v>
      </c>
      <c r="K40" s="166">
        <f t="shared" si="22"/>
        <v>2439</v>
      </c>
      <c r="L40" s="166">
        <f t="shared" si="23"/>
        <v>26863</v>
      </c>
      <c r="M40" s="167">
        <f t="shared" si="20"/>
        <v>1.2263018439012721E-2</v>
      </c>
    </row>
    <row r="41" spans="2:13" x14ac:dyDescent="0.25">
      <c r="B41" s="161" t="s">
        <v>110</v>
      </c>
      <c r="C41" s="162">
        <v>306922</v>
      </c>
      <c r="D41" s="162">
        <v>408790</v>
      </c>
      <c r="E41" s="162">
        <v>1119584</v>
      </c>
      <c r="F41" s="162">
        <v>1200889</v>
      </c>
      <c r="G41" s="162">
        <v>1273163</v>
      </c>
      <c r="H41" s="162">
        <v>1303292</v>
      </c>
      <c r="I41" s="180">
        <f>IFERROR(H41/G41-1,"-")</f>
        <v>2.3664683940705089E-2</v>
      </c>
      <c r="J41" s="163">
        <f t="shared" si="21"/>
        <v>2.1881699650187136</v>
      </c>
      <c r="K41" s="162">
        <f t="shared" si="22"/>
        <v>30129</v>
      </c>
      <c r="L41" s="162">
        <f t="shared" si="23"/>
        <v>894502</v>
      </c>
      <c r="M41" s="163">
        <f t="shared" si="20"/>
        <v>0.23908052218309575</v>
      </c>
    </row>
    <row r="42" spans="2:13" x14ac:dyDescent="0.25">
      <c r="B42" s="165" t="s">
        <v>113</v>
      </c>
      <c r="C42" s="166">
        <v>138827</v>
      </c>
      <c r="D42" s="166">
        <v>142606</v>
      </c>
      <c r="E42" s="166">
        <v>581865</v>
      </c>
      <c r="F42" s="166">
        <v>634686</v>
      </c>
      <c r="G42" s="166">
        <v>683651</v>
      </c>
      <c r="H42" s="166">
        <v>687259</v>
      </c>
      <c r="I42" s="181">
        <f t="shared" ref="I42:I49" si="24">IFERROR(H42/G42-1,"-")</f>
        <v>5.2775465844414615E-3</v>
      </c>
      <c r="J42" s="167">
        <f t="shared" si="21"/>
        <v>3.8192853035636647</v>
      </c>
      <c r="K42" s="166">
        <f t="shared" si="22"/>
        <v>3608</v>
      </c>
      <c r="L42" s="166">
        <f t="shared" si="23"/>
        <v>544653</v>
      </c>
      <c r="M42" s="167">
        <f t="shared" si="20"/>
        <v>0.12607323653872823</v>
      </c>
    </row>
    <row r="43" spans="2:13" x14ac:dyDescent="0.25">
      <c r="B43" s="165" t="s">
        <v>116</v>
      </c>
      <c r="C43" s="166">
        <v>15137</v>
      </c>
      <c r="D43" s="166">
        <v>21846</v>
      </c>
      <c r="E43" s="166">
        <v>39072</v>
      </c>
      <c r="F43" s="166">
        <v>45119</v>
      </c>
      <c r="G43" s="166">
        <v>44501</v>
      </c>
      <c r="H43" s="166">
        <v>50301</v>
      </c>
      <c r="I43" s="181">
        <f t="shared" si="24"/>
        <v>0.13033414979438662</v>
      </c>
      <c r="J43" s="167">
        <f t="shared" si="21"/>
        <v>1.3025267783575942</v>
      </c>
      <c r="K43" s="166">
        <f t="shared" si="22"/>
        <v>5800</v>
      </c>
      <c r="L43" s="166">
        <f t="shared" si="23"/>
        <v>28455</v>
      </c>
      <c r="M43" s="167">
        <f t="shared" si="20"/>
        <v>9.2273944337354172E-3</v>
      </c>
    </row>
    <row r="44" spans="2:13" x14ac:dyDescent="0.25">
      <c r="B44" s="165" t="s">
        <v>119</v>
      </c>
      <c r="C44" s="166">
        <v>9417</v>
      </c>
      <c r="D44" s="166">
        <v>19919</v>
      </c>
      <c r="E44" s="166">
        <v>27268</v>
      </c>
      <c r="F44" s="166">
        <v>28878</v>
      </c>
      <c r="G44" s="166">
        <v>29098</v>
      </c>
      <c r="H44" s="166">
        <v>32407</v>
      </c>
      <c r="I44" s="181">
        <f t="shared" si="24"/>
        <v>0.11371915595573578</v>
      </c>
      <c r="J44" s="167">
        <f t="shared" si="21"/>
        <v>0.62693910336864311</v>
      </c>
      <c r="K44" s="166">
        <f t="shared" si="22"/>
        <v>3309</v>
      </c>
      <c r="L44" s="166">
        <f t="shared" si="23"/>
        <v>12488</v>
      </c>
      <c r="M44" s="167">
        <f t="shared" si="20"/>
        <v>5.9448553987806142E-3</v>
      </c>
    </row>
    <row r="45" spans="2:13" x14ac:dyDescent="0.25">
      <c r="B45" s="165" t="s">
        <v>126</v>
      </c>
      <c r="C45" s="166">
        <v>13619</v>
      </c>
      <c r="D45" s="166">
        <v>30677</v>
      </c>
      <c r="E45" s="166">
        <v>57015</v>
      </c>
      <c r="F45" s="166">
        <v>55474</v>
      </c>
      <c r="G45" s="166">
        <v>57898</v>
      </c>
      <c r="H45" s="166">
        <v>53524</v>
      </c>
      <c r="I45" s="181">
        <f t="shared" si="24"/>
        <v>-7.5546651006943244E-2</v>
      </c>
      <c r="J45" s="167">
        <f t="shared" si="21"/>
        <v>0.74475991785376672</v>
      </c>
      <c r="K45" s="166">
        <f t="shared" si="22"/>
        <v>-4374</v>
      </c>
      <c r="L45" s="166">
        <f t="shared" si="23"/>
        <v>22847</v>
      </c>
      <c r="M45" s="167">
        <f t="shared" si="20"/>
        <v>9.8186330226288643E-3</v>
      </c>
    </row>
    <row r="46" spans="2:13" x14ac:dyDescent="0.25">
      <c r="B46" s="165" t="s">
        <v>122</v>
      </c>
      <c r="C46" s="166">
        <v>14577</v>
      </c>
      <c r="D46" s="166">
        <v>22807</v>
      </c>
      <c r="E46" s="166">
        <v>38767</v>
      </c>
      <c r="F46" s="166">
        <v>44183</v>
      </c>
      <c r="G46" s="166">
        <v>44633</v>
      </c>
      <c r="H46" s="166">
        <v>41189</v>
      </c>
      <c r="I46" s="181">
        <f t="shared" si="24"/>
        <v>-7.7162637510362342E-2</v>
      </c>
      <c r="J46" s="167">
        <f t="shared" si="21"/>
        <v>0.80598061998509229</v>
      </c>
      <c r="K46" s="166">
        <f t="shared" si="22"/>
        <v>-3444</v>
      </c>
      <c r="L46" s="166">
        <f t="shared" si="23"/>
        <v>18382</v>
      </c>
      <c r="M46" s="167">
        <f t="shared" si="20"/>
        <v>7.5558567291132998E-3</v>
      </c>
    </row>
    <row r="47" spans="2:13" x14ac:dyDescent="0.25">
      <c r="B47" s="165" t="s">
        <v>131</v>
      </c>
      <c r="C47" s="166">
        <v>9714</v>
      </c>
      <c r="D47" s="166">
        <v>10533</v>
      </c>
      <c r="E47" s="166">
        <v>22457</v>
      </c>
      <c r="F47" s="166">
        <v>23504</v>
      </c>
      <c r="G47" s="166">
        <v>22219</v>
      </c>
      <c r="H47" s="166">
        <v>22481</v>
      </c>
      <c r="I47" s="181">
        <f t="shared" si="24"/>
        <v>1.1791709797920769E-2</v>
      </c>
      <c r="J47" s="167">
        <f t="shared" si="21"/>
        <v>1.1343396942941233</v>
      </c>
      <c r="K47" s="166">
        <f t="shared" si="22"/>
        <v>262</v>
      </c>
      <c r="L47" s="166">
        <f t="shared" si="23"/>
        <v>11948</v>
      </c>
      <c r="M47" s="167">
        <f t="shared" si="20"/>
        <v>4.1239946375778991E-3</v>
      </c>
    </row>
    <row r="48" spans="2:13" x14ac:dyDescent="0.25">
      <c r="B48" s="165" t="s">
        <v>134</v>
      </c>
      <c r="C48" s="166">
        <v>16718</v>
      </c>
      <c r="D48" s="166">
        <v>10472</v>
      </c>
      <c r="E48" s="166">
        <v>22560</v>
      </c>
      <c r="F48" s="166">
        <v>26526</v>
      </c>
      <c r="G48" s="166">
        <v>24735</v>
      </c>
      <c r="H48" s="166">
        <v>20288</v>
      </c>
      <c r="I48" s="181">
        <f t="shared" si="24"/>
        <v>-0.17978572872447951</v>
      </c>
      <c r="J48" s="167">
        <f t="shared" si="21"/>
        <v>0.93735676088617259</v>
      </c>
      <c r="K48" s="166">
        <f t="shared" si="22"/>
        <v>-4447</v>
      </c>
      <c r="L48" s="166">
        <f t="shared" si="23"/>
        <v>9816</v>
      </c>
      <c r="M48" s="167">
        <f t="shared" si="20"/>
        <v>3.72170291389086E-3</v>
      </c>
    </row>
    <row r="49" spans="2:13" x14ac:dyDescent="0.25">
      <c r="B49" s="170" t="s">
        <v>148</v>
      </c>
      <c r="C49" s="171">
        <f t="shared" ref="C49" si="25">C41-SUM(C42:C48)</f>
        <v>88913</v>
      </c>
      <c r="D49" s="171">
        <f t="shared" ref="D49:E49" si="26">D41-SUM(D42:D48)</f>
        <v>149930</v>
      </c>
      <c r="E49" s="171">
        <f t="shared" si="26"/>
        <v>330580</v>
      </c>
      <c r="F49" s="171">
        <f t="shared" ref="F49:H49" si="27">F41-SUM(F42:F48)</f>
        <v>342519</v>
      </c>
      <c r="G49" s="171">
        <f t="shared" si="27"/>
        <v>366428</v>
      </c>
      <c r="H49" s="171">
        <f t="shared" si="27"/>
        <v>395843</v>
      </c>
      <c r="I49" s="182">
        <f t="shared" si="24"/>
        <v>8.0274978986321965E-2</v>
      </c>
      <c r="J49" s="172">
        <f t="shared" si="21"/>
        <v>1.6401854198626027</v>
      </c>
      <c r="K49" s="171">
        <f>H49-G49</f>
        <v>29415</v>
      </c>
      <c r="L49" s="171">
        <f t="shared" si="23"/>
        <v>245913</v>
      </c>
      <c r="M49" s="172">
        <f t="shared" si="20"/>
        <v>7.2614848508640556E-2</v>
      </c>
    </row>
    <row r="50" spans="2:13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71</v>
      </c>
      <c r="C51" s="178">
        <v>12549</v>
      </c>
      <c r="D51" s="178">
        <v>20161</v>
      </c>
      <c r="E51" s="178">
        <v>37751</v>
      </c>
      <c r="F51" s="178">
        <v>51211</v>
      </c>
      <c r="G51" s="178">
        <v>45051</v>
      </c>
      <c r="H51" s="178">
        <v>44435</v>
      </c>
      <c r="I51" s="179">
        <f>IFERROR(H51/G51-1,"-")</f>
        <v>-1.3673392377527738E-2</v>
      </c>
      <c r="J51" s="179">
        <f>IFERROR(H51/D51-1,"-")</f>
        <v>1.2040077377114229</v>
      </c>
      <c r="K51" s="178">
        <f>H51-G51</f>
        <v>-616</v>
      </c>
      <c r="L51" s="178">
        <f>H51-D51</f>
        <v>24274</v>
      </c>
      <c r="M51" s="179">
        <f t="shared" ref="M51:M63" si="28">H51/H$9</f>
        <v>8.1513145198511619E-3</v>
      </c>
    </row>
    <row r="52" spans="2:13" x14ac:dyDescent="0.25">
      <c r="B52" s="161" t="s">
        <v>100</v>
      </c>
      <c r="C52" s="162">
        <v>2335</v>
      </c>
      <c r="D52" s="162">
        <v>4950</v>
      </c>
      <c r="E52" s="162">
        <v>6762</v>
      </c>
      <c r="F52" s="162">
        <v>20295</v>
      </c>
      <c r="G52" s="162">
        <v>11990</v>
      </c>
      <c r="H52" s="162">
        <v>10059</v>
      </c>
      <c r="I52" s="180">
        <f>IFERROR(H52/G52-1,"-")</f>
        <v>-0.16105087572977483</v>
      </c>
      <c r="J52" s="163">
        <f t="shared" ref="J52:J63" si="29">IFERROR(H52/D52-1,"-")</f>
        <v>1.0321212121212122</v>
      </c>
      <c r="K52" s="162">
        <f t="shared" ref="K52:K62" si="30">H52-G52</f>
        <v>-1931</v>
      </c>
      <c r="L52" s="162">
        <f t="shared" ref="L52:L63" si="31">H52-D52</f>
        <v>5109</v>
      </c>
      <c r="M52" s="163">
        <f t="shared" si="28"/>
        <v>1.8452587544769401E-3</v>
      </c>
    </row>
    <row r="53" spans="2:13" x14ac:dyDescent="0.25">
      <c r="B53" s="165" t="s">
        <v>106</v>
      </c>
      <c r="C53" s="166">
        <v>1654</v>
      </c>
      <c r="D53" s="166">
        <v>2415</v>
      </c>
      <c r="E53" s="166">
        <v>3515</v>
      </c>
      <c r="F53" s="166">
        <v>14856</v>
      </c>
      <c r="G53" s="166">
        <v>7765</v>
      </c>
      <c r="H53" s="166">
        <v>5908</v>
      </c>
      <c r="I53" s="181">
        <f>IFERROR(H53/G53-1,"-")</f>
        <v>-0.23915003219575015</v>
      </c>
      <c r="J53" s="167">
        <f t="shared" si="29"/>
        <v>1.4463768115942028</v>
      </c>
      <c r="K53" s="166">
        <f t="shared" si="30"/>
        <v>-1857</v>
      </c>
      <c r="L53" s="166">
        <f t="shared" si="31"/>
        <v>3493</v>
      </c>
      <c r="M53" s="167">
        <f t="shared" si="28"/>
        <v>1.0837845433392744E-3</v>
      </c>
    </row>
    <row r="54" spans="2:13" x14ac:dyDescent="0.25">
      <c r="B54" s="165" t="s">
        <v>103</v>
      </c>
      <c r="C54" s="166">
        <v>681</v>
      </c>
      <c r="D54" s="166">
        <v>2535</v>
      </c>
      <c r="E54" s="166">
        <v>3247</v>
      </c>
      <c r="F54" s="166">
        <v>5439</v>
      </c>
      <c r="G54" s="166">
        <v>4225</v>
      </c>
      <c r="H54" s="166">
        <v>4151</v>
      </c>
      <c r="I54" s="181">
        <f>IFERROR(H54/G54-1,"-")</f>
        <v>-1.7514792899408271E-2</v>
      </c>
      <c r="J54" s="167">
        <f t="shared" si="29"/>
        <v>0.63747534516765292</v>
      </c>
      <c r="K54" s="166">
        <f t="shared" si="30"/>
        <v>-74</v>
      </c>
      <c r="L54" s="166">
        <f t="shared" si="31"/>
        <v>1616</v>
      </c>
      <c r="M54" s="167">
        <f t="shared" si="28"/>
        <v>7.6147421113766556E-4</v>
      </c>
    </row>
    <row r="55" spans="2:13" x14ac:dyDescent="0.25">
      <c r="B55" s="161" t="s">
        <v>110</v>
      </c>
      <c r="C55" s="162">
        <v>10214</v>
      </c>
      <c r="D55" s="162">
        <v>15211</v>
      </c>
      <c r="E55" s="162">
        <v>30989</v>
      </c>
      <c r="F55" s="162">
        <v>30916</v>
      </c>
      <c r="G55" s="162">
        <v>33061</v>
      </c>
      <c r="H55" s="162">
        <v>34376</v>
      </c>
      <c r="I55" s="180">
        <f>IFERROR(H55/G55-1,"-")</f>
        <v>3.9774961434923428E-2</v>
      </c>
      <c r="J55" s="163">
        <f t="shared" si="29"/>
        <v>1.2599434619683123</v>
      </c>
      <c r="K55" s="162">
        <f t="shared" si="30"/>
        <v>1315</v>
      </c>
      <c r="L55" s="162">
        <f t="shared" si="31"/>
        <v>19165</v>
      </c>
      <c r="M55" s="163">
        <f t="shared" si="28"/>
        <v>6.3060557653742211E-3</v>
      </c>
    </row>
    <row r="56" spans="2:13" x14ac:dyDescent="0.25">
      <c r="B56" s="165" t="s">
        <v>113</v>
      </c>
      <c r="C56" s="166">
        <v>3043</v>
      </c>
      <c r="D56" s="166">
        <v>3030</v>
      </c>
      <c r="E56" s="166">
        <v>10352</v>
      </c>
      <c r="F56" s="166">
        <v>9308</v>
      </c>
      <c r="G56" s="166">
        <v>11059</v>
      </c>
      <c r="H56" s="166">
        <v>11732</v>
      </c>
      <c r="I56" s="181">
        <f t="shared" ref="I56:I63" si="32">IFERROR(H56/G56-1,"-")</f>
        <v>6.0855411881725274E-2</v>
      </c>
      <c r="J56" s="167">
        <f t="shared" si="29"/>
        <v>2.8719471947194721</v>
      </c>
      <c r="K56" s="166">
        <f t="shared" si="30"/>
        <v>673</v>
      </c>
      <c r="L56" s="166">
        <f t="shared" si="31"/>
        <v>8702</v>
      </c>
      <c r="M56" s="167">
        <f t="shared" si="28"/>
        <v>2.152159827768512E-3</v>
      </c>
    </row>
    <row r="57" spans="2:13" x14ac:dyDescent="0.25">
      <c r="B57" s="165" t="s">
        <v>116</v>
      </c>
      <c r="C57" s="166">
        <v>2862</v>
      </c>
      <c r="D57" s="166">
        <v>5150</v>
      </c>
      <c r="E57" s="166">
        <v>6811</v>
      </c>
      <c r="F57" s="166">
        <v>6211</v>
      </c>
      <c r="G57" s="166">
        <v>6329</v>
      </c>
      <c r="H57" s="166">
        <v>6972</v>
      </c>
      <c r="I57" s="181">
        <f t="shared" si="32"/>
        <v>0.10159582872491701</v>
      </c>
      <c r="J57" s="167">
        <f t="shared" si="29"/>
        <v>0.35378640776699033</v>
      </c>
      <c r="K57" s="166">
        <f t="shared" si="30"/>
        <v>643</v>
      </c>
      <c r="L57" s="166">
        <f t="shared" si="31"/>
        <v>1822</v>
      </c>
      <c r="M57" s="167">
        <f t="shared" si="28"/>
        <v>1.2789684895330774E-3</v>
      </c>
    </row>
    <row r="58" spans="2:13" x14ac:dyDescent="0.25">
      <c r="B58" s="165" t="s">
        <v>119</v>
      </c>
      <c r="C58" s="166">
        <v>529</v>
      </c>
      <c r="D58" s="166">
        <v>1642</v>
      </c>
      <c r="E58" s="166">
        <v>2746</v>
      </c>
      <c r="F58" s="166">
        <v>2942</v>
      </c>
      <c r="G58" s="166">
        <v>2495</v>
      </c>
      <c r="H58" s="166">
        <v>2789</v>
      </c>
      <c r="I58" s="181">
        <f t="shared" si="32"/>
        <v>0.11783567134268536</v>
      </c>
      <c r="J58" s="167">
        <f t="shared" si="29"/>
        <v>0.69853836784409262</v>
      </c>
      <c r="K58" s="166">
        <f t="shared" si="30"/>
        <v>294</v>
      </c>
      <c r="L58" s="166">
        <f t="shared" si="31"/>
        <v>1147</v>
      </c>
      <c r="M58" s="167">
        <f t="shared" si="28"/>
        <v>5.1162408452492159E-4</v>
      </c>
    </row>
    <row r="59" spans="2:13" x14ac:dyDescent="0.25">
      <c r="B59" s="165" t="s">
        <v>126</v>
      </c>
      <c r="C59" s="166">
        <v>272</v>
      </c>
      <c r="D59" s="166">
        <v>377</v>
      </c>
      <c r="E59" s="166">
        <v>868</v>
      </c>
      <c r="F59" s="166">
        <v>832</v>
      </c>
      <c r="G59" s="166">
        <v>1068</v>
      </c>
      <c r="H59" s="166">
        <v>1139</v>
      </c>
      <c r="I59" s="181">
        <f t="shared" si="32"/>
        <v>6.6479400749063666E-2</v>
      </c>
      <c r="J59" s="167">
        <f t="shared" si="29"/>
        <v>2.0212201591511936</v>
      </c>
      <c r="K59" s="166">
        <f t="shared" si="30"/>
        <v>71</v>
      </c>
      <c r="L59" s="166">
        <f t="shared" si="31"/>
        <v>762</v>
      </c>
      <c r="M59" s="167">
        <f t="shared" si="28"/>
        <v>2.0894221307776465E-4</v>
      </c>
    </row>
    <row r="60" spans="2:13" x14ac:dyDescent="0.25">
      <c r="B60" s="165" t="s">
        <v>122</v>
      </c>
      <c r="C60" s="166">
        <v>227</v>
      </c>
      <c r="D60" s="166">
        <v>476</v>
      </c>
      <c r="E60" s="166">
        <v>657</v>
      </c>
      <c r="F60" s="166">
        <v>709</v>
      </c>
      <c r="G60" s="166">
        <v>744</v>
      </c>
      <c r="H60" s="166">
        <v>922</v>
      </c>
      <c r="I60" s="181">
        <f t="shared" si="32"/>
        <v>0.239247311827957</v>
      </c>
      <c r="J60" s="167">
        <f t="shared" si="29"/>
        <v>0.93697478991596639</v>
      </c>
      <c r="K60" s="166">
        <f t="shared" si="30"/>
        <v>178</v>
      </c>
      <c r="L60" s="166">
        <f t="shared" si="31"/>
        <v>446</v>
      </c>
      <c r="M60" s="167">
        <f t="shared" si="28"/>
        <v>1.691349608935022E-4</v>
      </c>
    </row>
    <row r="61" spans="2:13" x14ac:dyDescent="0.25">
      <c r="B61" s="165" t="s">
        <v>131</v>
      </c>
      <c r="C61" s="166">
        <v>136</v>
      </c>
      <c r="D61" s="166">
        <v>98</v>
      </c>
      <c r="E61" s="166">
        <v>136</v>
      </c>
      <c r="F61" s="166">
        <v>243</v>
      </c>
      <c r="G61" s="166">
        <v>145</v>
      </c>
      <c r="H61" s="166">
        <v>208</v>
      </c>
      <c r="I61" s="181">
        <f t="shared" si="32"/>
        <v>0.43448275862068964</v>
      </c>
      <c r="J61" s="167">
        <f t="shared" si="29"/>
        <v>1.1224489795918369</v>
      </c>
      <c r="K61" s="166">
        <f t="shared" si="30"/>
        <v>63</v>
      </c>
      <c r="L61" s="166">
        <f t="shared" si="31"/>
        <v>110</v>
      </c>
      <c r="M61" s="167">
        <f t="shared" si="28"/>
        <v>3.8156260158187052E-5</v>
      </c>
    </row>
    <row r="62" spans="2:13" x14ac:dyDescent="0.25">
      <c r="B62" s="165" t="s">
        <v>134</v>
      </c>
      <c r="C62" s="166">
        <v>215</v>
      </c>
      <c r="D62" s="166">
        <v>91</v>
      </c>
      <c r="E62" s="166">
        <v>153</v>
      </c>
      <c r="F62" s="166">
        <v>195</v>
      </c>
      <c r="G62" s="166">
        <v>160</v>
      </c>
      <c r="H62" s="166">
        <v>480</v>
      </c>
      <c r="I62" s="181">
        <f t="shared" si="32"/>
        <v>2</v>
      </c>
      <c r="J62" s="167">
        <f t="shared" si="29"/>
        <v>4.2747252747252746</v>
      </c>
      <c r="K62" s="166">
        <f t="shared" si="30"/>
        <v>320</v>
      </c>
      <c r="L62" s="166">
        <f t="shared" si="31"/>
        <v>389</v>
      </c>
      <c r="M62" s="167">
        <f t="shared" si="28"/>
        <v>8.8052908057354736E-5</v>
      </c>
    </row>
    <row r="63" spans="2:13" x14ac:dyDescent="0.25">
      <c r="B63" s="170" t="s">
        <v>148</v>
      </c>
      <c r="C63" s="171">
        <f t="shared" ref="C63" si="33">C55-SUM(C56:C62)</f>
        <v>2930</v>
      </c>
      <c r="D63" s="171">
        <f t="shared" ref="D63:E63" si="34">D55-SUM(D56:D62)</f>
        <v>4347</v>
      </c>
      <c r="E63" s="171">
        <f t="shared" si="34"/>
        <v>9266</v>
      </c>
      <c r="F63" s="171">
        <f t="shared" ref="F63:H63" si="35">F55-SUM(F56:F62)</f>
        <v>10476</v>
      </c>
      <c r="G63" s="171">
        <f t="shared" si="35"/>
        <v>11061</v>
      </c>
      <c r="H63" s="171">
        <f t="shared" si="35"/>
        <v>10134</v>
      </c>
      <c r="I63" s="182">
        <f t="shared" si="32"/>
        <v>-8.3807973962571225E-2</v>
      </c>
      <c r="J63" s="172">
        <f t="shared" si="29"/>
        <v>1.331262939958592</v>
      </c>
      <c r="K63" s="171">
        <f>H63-G63</f>
        <v>-927</v>
      </c>
      <c r="L63" s="171">
        <f t="shared" si="31"/>
        <v>5787</v>
      </c>
      <c r="M63" s="172">
        <f t="shared" si="28"/>
        <v>1.8590170213609017E-3</v>
      </c>
    </row>
    <row r="64" spans="2:13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71</v>
      </c>
      <c r="C65" s="178">
        <v>52633</v>
      </c>
      <c r="D65" s="178">
        <v>70304</v>
      </c>
      <c r="E65" s="178">
        <v>161080</v>
      </c>
      <c r="F65" s="178">
        <v>173648</v>
      </c>
      <c r="G65" s="178">
        <v>231856</v>
      </c>
      <c r="H65" s="178">
        <v>188676</v>
      </c>
      <c r="I65" s="179">
        <f>IFERROR(H65/G65-1,"-")</f>
        <v>-0.1862362845904354</v>
      </c>
      <c r="J65" s="179">
        <f>IFERROR(H65/D65-1,"-")</f>
        <v>1.6837164314974964</v>
      </c>
      <c r="K65" s="178">
        <f>H65-G65</f>
        <v>-43180</v>
      </c>
      <c r="L65" s="178">
        <f>H65-D65</f>
        <v>118372</v>
      </c>
      <c r="M65" s="179">
        <f t="shared" ref="M65:M77" si="36">H65/H$9</f>
        <v>3.461139683464471E-2</v>
      </c>
    </row>
    <row r="66" spans="2:13" x14ac:dyDescent="0.25">
      <c r="B66" s="161" t="s">
        <v>100</v>
      </c>
      <c r="C66" s="162">
        <v>22233</v>
      </c>
      <c r="D66" s="162">
        <v>26311</v>
      </c>
      <c r="E66" s="162">
        <v>32375</v>
      </c>
      <c r="F66" s="162">
        <v>43847</v>
      </c>
      <c r="G66" s="162">
        <v>61312</v>
      </c>
      <c r="H66" s="162">
        <v>42953</v>
      </c>
      <c r="I66" s="180">
        <f>IFERROR(H66/G66-1,"-")</f>
        <v>-0.29943567327766174</v>
      </c>
      <c r="J66" s="163">
        <f t="shared" ref="J66:J77" si="37">IFERROR(H66/D66-1,"-")</f>
        <v>0.63251111702329821</v>
      </c>
      <c r="K66" s="162">
        <f t="shared" ref="K66:K76" si="38">H66-G66</f>
        <v>-18359</v>
      </c>
      <c r="L66" s="162">
        <f t="shared" ref="L66:L77" si="39">H66-D66</f>
        <v>16642</v>
      </c>
      <c r="M66" s="163">
        <f t="shared" si="36"/>
        <v>7.8794511662240788E-3</v>
      </c>
    </row>
    <row r="67" spans="2:13" x14ac:dyDescent="0.25">
      <c r="B67" s="165" t="s">
        <v>106</v>
      </c>
      <c r="C67" s="166">
        <v>8022</v>
      </c>
      <c r="D67" s="166">
        <v>21567</v>
      </c>
      <c r="E67" s="166">
        <v>23338</v>
      </c>
      <c r="F67" s="166">
        <v>29399</v>
      </c>
      <c r="G67" s="166">
        <v>37562</v>
      </c>
      <c r="H67" s="166">
        <v>16499</v>
      </c>
      <c r="I67" s="181">
        <f>IFERROR(H67/G67-1,"-")</f>
        <v>-0.56075288855758476</v>
      </c>
      <c r="J67" s="167">
        <f t="shared" si="37"/>
        <v>-0.23498864005193121</v>
      </c>
      <c r="K67" s="166">
        <f t="shared" si="38"/>
        <v>-21063</v>
      </c>
      <c r="L67" s="166">
        <f t="shared" si="39"/>
        <v>-5068</v>
      </c>
      <c r="M67" s="167">
        <f t="shared" si="36"/>
        <v>3.0266352709131159E-3</v>
      </c>
    </row>
    <row r="68" spans="2:13" x14ac:dyDescent="0.25">
      <c r="B68" s="165" t="s">
        <v>103</v>
      </c>
      <c r="C68" s="166">
        <v>14211</v>
      </c>
      <c r="D68" s="166">
        <v>4744</v>
      </c>
      <c r="E68" s="166">
        <v>9037</v>
      </c>
      <c r="F68" s="166">
        <v>14448</v>
      </c>
      <c r="G68" s="166">
        <v>23750</v>
      </c>
      <c r="H68" s="166">
        <v>26454</v>
      </c>
      <c r="I68" s="181">
        <f>IFERROR(H68/G68-1,"-")</f>
        <v>0.11385263157894743</v>
      </c>
      <c r="J68" s="167">
        <f t="shared" si="37"/>
        <v>4.5763069139966275</v>
      </c>
      <c r="K68" s="166">
        <f t="shared" si="38"/>
        <v>2704</v>
      </c>
      <c r="L68" s="166">
        <f t="shared" si="39"/>
        <v>21710</v>
      </c>
      <c r="M68" s="167">
        <f t="shared" si="36"/>
        <v>4.8528158953109624E-3</v>
      </c>
    </row>
    <row r="69" spans="2:13" x14ac:dyDescent="0.25">
      <c r="B69" s="161" t="s">
        <v>110</v>
      </c>
      <c r="C69" s="162">
        <v>30400</v>
      </c>
      <c r="D69" s="162">
        <v>43993</v>
      </c>
      <c r="E69" s="162">
        <v>128705</v>
      </c>
      <c r="F69" s="162">
        <v>129801</v>
      </c>
      <c r="G69" s="162">
        <v>170544</v>
      </c>
      <c r="H69" s="162">
        <v>145723</v>
      </c>
      <c r="I69" s="180">
        <f>IFERROR(H69/G69-1,"-")</f>
        <v>-0.14554015386058727</v>
      </c>
      <c r="J69" s="163">
        <f t="shared" si="37"/>
        <v>2.3124133384856682</v>
      </c>
      <c r="K69" s="162">
        <f t="shared" si="38"/>
        <v>-24821</v>
      </c>
      <c r="L69" s="162">
        <f t="shared" si="39"/>
        <v>101730</v>
      </c>
      <c r="M69" s="163">
        <f t="shared" si="36"/>
        <v>2.6731945668420631E-2</v>
      </c>
    </row>
    <row r="70" spans="2:13" x14ac:dyDescent="0.25">
      <c r="B70" s="165" t="s">
        <v>113</v>
      </c>
      <c r="C70" s="166">
        <v>13618</v>
      </c>
      <c r="D70" s="166">
        <v>12264</v>
      </c>
      <c r="E70" s="166">
        <v>56081</v>
      </c>
      <c r="F70" s="166">
        <v>49878</v>
      </c>
      <c r="G70" s="166">
        <v>73242</v>
      </c>
      <c r="H70" s="166">
        <v>73188</v>
      </c>
      <c r="I70" s="181">
        <f t="shared" ref="I70:I77" si="40">IFERROR(H70/G70-1,"-")</f>
        <v>-7.3728188744159873E-4</v>
      </c>
      <c r="J70" s="167">
        <f t="shared" si="37"/>
        <v>4.9677103718199609</v>
      </c>
      <c r="K70" s="166">
        <f t="shared" si="38"/>
        <v>-54</v>
      </c>
      <c r="L70" s="166">
        <f t="shared" si="39"/>
        <v>60924</v>
      </c>
      <c r="M70" s="167">
        <f t="shared" si="36"/>
        <v>1.3425867156045162E-2</v>
      </c>
    </row>
    <row r="71" spans="2:13" x14ac:dyDescent="0.25">
      <c r="B71" s="165" t="s">
        <v>116</v>
      </c>
      <c r="C71" s="166">
        <v>3293</v>
      </c>
      <c r="D71" s="166">
        <v>3586</v>
      </c>
      <c r="E71" s="166">
        <v>7748</v>
      </c>
      <c r="F71" s="166">
        <v>11641</v>
      </c>
      <c r="G71" s="166">
        <v>10731</v>
      </c>
      <c r="H71" s="166">
        <v>10632</v>
      </c>
      <c r="I71" s="181">
        <f t="shared" si="40"/>
        <v>-9.2256080514397931E-3</v>
      </c>
      <c r="J71" s="167">
        <f t="shared" si="37"/>
        <v>1.9648633575013945</v>
      </c>
      <c r="K71" s="166">
        <f t="shared" si="38"/>
        <v>-99</v>
      </c>
      <c r="L71" s="166">
        <f t="shared" si="39"/>
        <v>7046</v>
      </c>
      <c r="M71" s="167">
        <f t="shared" si="36"/>
        <v>1.9503719134704072E-3</v>
      </c>
    </row>
    <row r="72" spans="2:13" x14ac:dyDescent="0.25">
      <c r="B72" s="165" t="s">
        <v>119</v>
      </c>
      <c r="C72" s="166">
        <v>3415</v>
      </c>
      <c r="D72" s="166">
        <v>6294</v>
      </c>
      <c r="E72" s="166">
        <v>18047</v>
      </c>
      <c r="F72" s="166">
        <v>14569</v>
      </c>
      <c r="G72" s="166">
        <v>19123</v>
      </c>
      <c r="H72" s="166">
        <v>9824</v>
      </c>
      <c r="I72" s="181">
        <f t="shared" si="40"/>
        <v>-0.48627307430842437</v>
      </c>
      <c r="J72" s="167">
        <f t="shared" si="37"/>
        <v>0.56085160470289175</v>
      </c>
      <c r="K72" s="166">
        <f t="shared" si="38"/>
        <v>-9299</v>
      </c>
      <c r="L72" s="166">
        <f t="shared" si="39"/>
        <v>3530</v>
      </c>
      <c r="M72" s="167">
        <f t="shared" si="36"/>
        <v>1.8021495182405267E-3</v>
      </c>
    </row>
    <row r="73" spans="2:13" x14ac:dyDescent="0.25">
      <c r="B73" s="165" t="s">
        <v>126</v>
      </c>
      <c r="C73" s="166">
        <v>468</v>
      </c>
      <c r="D73" s="166">
        <v>3888</v>
      </c>
      <c r="E73" s="166">
        <v>3396</v>
      </c>
      <c r="F73" s="166">
        <v>3919</v>
      </c>
      <c r="G73" s="166">
        <v>6454</v>
      </c>
      <c r="H73" s="166">
        <v>5695</v>
      </c>
      <c r="I73" s="181">
        <f t="shared" si="40"/>
        <v>-0.1176014874496436</v>
      </c>
      <c r="J73" s="167">
        <f t="shared" si="37"/>
        <v>0.46476337448559679</v>
      </c>
      <c r="K73" s="166">
        <f t="shared" si="38"/>
        <v>-759</v>
      </c>
      <c r="L73" s="166">
        <f t="shared" si="39"/>
        <v>1807</v>
      </c>
      <c r="M73" s="167">
        <f t="shared" si="36"/>
        <v>1.0447110653888233E-3</v>
      </c>
    </row>
    <row r="74" spans="2:13" x14ac:dyDescent="0.25">
      <c r="B74" s="165" t="s">
        <v>122</v>
      </c>
      <c r="C74" s="166">
        <v>1224</v>
      </c>
      <c r="D74" s="166">
        <v>1635</v>
      </c>
      <c r="E74" s="166">
        <v>3248</v>
      </c>
      <c r="F74" s="166">
        <v>2240</v>
      </c>
      <c r="G74" s="166">
        <v>4219</v>
      </c>
      <c r="H74" s="166">
        <v>3080</v>
      </c>
      <c r="I74" s="181">
        <f t="shared" si="40"/>
        <v>-0.26996918701114003</v>
      </c>
      <c r="J74" s="167">
        <f t="shared" si="37"/>
        <v>0.88379204892966357</v>
      </c>
      <c r="K74" s="166">
        <f t="shared" si="38"/>
        <v>-1139</v>
      </c>
      <c r="L74" s="166">
        <f t="shared" si="39"/>
        <v>1445</v>
      </c>
      <c r="M74" s="167">
        <f t="shared" si="36"/>
        <v>5.650061600346928E-4</v>
      </c>
    </row>
    <row r="75" spans="2:13" x14ac:dyDescent="0.25">
      <c r="B75" s="165" t="s">
        <v>131</v>
      </c>
      <c r="C75" s="166">
        <v>683</v>
      </c>
      <c r="D75" s="166">
        <v>1848</v>
      </c>
      <c r="E75" s="166">
        <v>2875</v>
      </c>
      <c r="F75" s="166">
        <v>3767</v>
      </c>
      <c r="G75" s="166">
        <v>3186</v>
      </c>
      <c r="H75" s="166">
        <v>2152</v>
      </c>
      <c r="I75" s="181">
        <f t="shared" si="40"/>
        <v>-0.32454488386691771</v>
      </c>
      <c r="J75" s="167">
        <f t="shared" si="37"/>
        <v>0.16450216450216448</v>
      </c>
      <c r="K75" s="166">
        <f t="shared" si="38"/>
        <v>-1034</v>
      </c>
      <c r="L75" s="166">
        <f t="shared" si="39"/>
        <v>304</v>
      </c>
      <c r="M75" s="167">
        <f t="shared" si="36"/>
        <v>3.9477053779047368E-4</v>
      </c>
    </row>
    <row r="76" spans="2:13" x14ac:dyDescent="0.25">
      <c r="B76" s="165" t="s">
        <v>134</v>
      </c>
      <c r="C76" s="166">
        <v>925</v>
      </c>
      <c r="D76" s="166">
        <v>363</v>
      </c>
      <c r="E76" s="166">
        <v>967</v>
      </c>
      <c r="F76" s="166">
        <v>1109</v>
      </c>
      <c r="G76" s="166">
        <v>3135</v>
      </c>
      <c r="H76" s="166">
        <v>3206</v>
      </c>
      <c r="I76" s="181">
        <f t="shared" si="40"/>
        <v>2.2647527910685916E-2</v>
      </c>
      <c r="J76" s="167">
        <f t="shared" si="37"/>
        <v>7.8319559228650135</v>
      </c>
      <c r="K76" s="166">
        <f t="shared" si="38"/>
        <v>71</v>
      </c>
      <c r="L76" s="166">
        <f t="shared" si="39"/>
        <v>2843</v>
      </c>
      <c r="M76" s="167">
        <f t="shared" si="36"/>
        <v>5.8812004839974843E-4</v>
      </c>
    </row>
    <row r="77" spans="2:13" x14ac:dyDescent="0.25">
      <c r="B77" s="170" t="s">
        <v>148</v>
      </c>
      <c r="C77" s="171">
        <f t="shared" ref="C77" si="41">C69-SUM(C70:C76)</f>
        <v>6774</v>
      </c>
      <c r="D77" s="171">
        <f t="shared" ref="D77:E77" si="42">D69-SUM(D70:D76)</f>
        <v>14115</v>
      </c>
      <c r="E77" s="171">
        <f t="shared" si="42"/>
        <v>36343</v>
      </c>
      <c r="F77" s="171">
        <f t="shared" ref="F77:H77" si="43">F69-SUM(F70:F76)</f>
        <v>42678</v>
      </c>
      <c r="G77" s="171">
        <f t="shared" si="43"/>
        <v>50454</v>
      </c>
      <c r="H77" s="171">
        <f t="shared" si="43"/>
        <v>37946</v>
      </c>
      <c r="I77" s="182">
        <f t="shared" si="40"/>
        <v>-0.2479089864034566</v>
      </c>
      <c r="J77" s="172">
        <f t="shared" si="37"/>
        <v>1.6883457314913213</v>
      </c>
      <c r="K77" s="171">
        <f>H77-G77</f>
        <v>-12508</v>
      </c>
      <c r="L77" s="171">
        <f t="shared" si="39"/>
        <v>23831</v>
      </c>
      <c r="M77" s="172">
        <f t="shared" si="36"/>
        <v>6.9609492690507974E-3</v>
      </c>
    </row>
    <row r="78" spans="2:13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71</v>
      </c>
      <c r="C79" s="178">
        <v>211451</v>
      </c>
      <c r="D79" s="178">
        <v>354204</v>
      </c>
      <c r="E79" s="178">
        <v>710225</v>
      </c>
      <c r="F79" s="178">
        <v>800263</v>
      </c>
      <c r="G79" s="178">
        <v>915958</v>
      </c>
      <c r="H79" s="178">
        <v>937396</v>
      </c>
      <c r="I79" s="179">
        <f>IFERROR(H79/G79-1,"-")</f>
        <v>2.3405003286176784E-2</v>
      </c>
      <c r="J79" s="179">
        <f>IFERROR(H79/D79-1,"-")</f>
        <v>1.6464862056893765</v>
      </c>
      <c r="K79" s="178">
        <f>H79-G79</f>
        <v>21438</v>
      </c>
      <c r="L79" s="178">
        <f>H79-D79</f>
        <v>583192</v>
      </c>
      <c r="M79" s="179">
        <f t="shared" ref="M79:M91" si="44">H79/H$9</f>
        <v>0.17195925791944186</v>
      </c>
    </row>
    <row r="80" spans="2:13" x14ac:dyDescent="0.25">
      <c r="B80" s="161" t="s">
        <v>100</v>
      </c>
      <c r="C80" s="162">
        <v>94044</v>
      </c>
      <c r="D80" s="162">
        <v>181693</v>
      </c>
      <c r="E80" s="162">
        <v>342343</v>
      </c>
      <c r="F80" s="162">
        <v>343297</v>
      </c>
      <c r="G80" s="162">
        <v>382439</v>
      </c>
      <c r="H80" s="162">
        <v>398420</v>
      </c>
      <c r="I80" s="180">
        <f>IFERROR(H80/G80-1,"-")</f>
        <v>4.1787056236419318E-2</v>
      </c>
      <c r="J80" s="163">
        <f t="shared" ref="J80:J91" si="45">IFERROR(H80/D80-1,"-")</f>
        <v>1.1928197564022831</v>
      </c>
      <c r="K80" s="162">
        <f t="shared" ref="K80:K90" si="46">H80-G80</f>
        <v>15981</v>
      </c>
      <c r="L80" s="162">
        <f t="shared" ref="L80:L91" si="47">H80-D80</f>
        <v>216727</v>
      </c>
      <c r="M80" s="163">
        <f t="shared" si="44"/>
        <v>7.3087582558773484E-2</v>
      </c>
    </row>
    <row r="81" spans="2:13" x14ac:dyDescent="0.25">
      <c r="B81" s="165" t="s">
        <v>106</v>
      </c>
      <c r="C81" s="166">
        <v>25393</v>
      </c>
      <c r="D81" s="166">
        <v>66989</v>
      </c>
      <c r="E81" s="166">
        <v>97391</v>
      </c>
      <c r="F81" s="166">
        <v>92865</v>
      </c>
      <c r="G81" s="166">
        <v>106402</v>
      </c>
      <c r="H81" s="166">
        <v>104050</v>
      </c>
      <c r="I81" s="181">
        <f>IFERROR(H81/G81-1,"-")</f>
        <v>-2.2104847653239612E-2</v>
      </c>
      <c r="J81" s="167">
        <f t="shared" si="45"/>
        <v>0.55324008419292725</v>
      </c>
      <c r="K81" s="166">
        <f t="shared" si="46"/>
        <v>-2352</v>
      </c>
      <c r="L81" s="166">
        <f t="shared" si="47"/>
        <v>37061</v>
      </c>
      <c r="M81" s="167">
        <f t="shared" si="44"/>
        <v>1.9087302257016166E-2</v>
      </c>
    </row>
    <row r="82" spans="2:13" x14ac:dyDescent="0.25">
      <c r="B82" s="165" t="s">
        <v>103</v>
      </c>
      <c r="C82" s="166">
        <v>68651</v>
      </c>
      <c r="D82" s="166">
        <v>114704</v>
      </c>
      <c r="E82" s="166">
        <v>244952</v>
      </c>
      <c r="F82" s="166">
        <v>250432</v>
      </c>
      <c r="G82" s="166">
        <v>276037</v>
      </c>
      <c r="H82" s="166">
        <v>294370</v>
      </c>
      <c r="I82" s="181">
        <f>IFERROR(H82/G82-1,"-")</f>
        <v>6.6415009582048823E-2</v>
      </c>
      <c r="J82" s="167">
        <f t="shared" si="45"/>
        <v>1.5663446784767752</v>
      </c>
      <c r="K82" s="166">
        <f t="shared" si="46"/>
        <v>18333</v>
      </c>
      <c r="L82" s="166">
        <f t="shared" si="47"/>
        <v>179666</v>
      </c>
      <c r="M82" s="167">
        <f t="shared" si="44"/>
        <v>5.4000280301757318E-2</v>
      </c>
    </row>
    <row r="83" spans="2:13" x14ac:dyDescent="0.25">
      <c r="B83" s="161" t="s">
        <v>110</v>
      </c>
      <c r="C83" s="162">
        <v>117407</v>
      </c>
      <c r="D83" s="162">
        <v>172511</v>
      </c>
      <c r="E83" s="162">
        <v>367882</v>
      </c>
      <c r="F83" s="162">
        <v>456966</v>
      </c>
      <c r="G83" s="162">
        <v>533519</v>
      </c>
      <c r="H83" s="162">
        <v>538976</v>
      </c>
      <c r="I83" s="180">
        <f>IFERROR(H83/G83-1,"-")</f>
        <v>1.0228314268095451E-2</v>
      </c>
      <c r="J83" s="163">
        <f t="shared" si="45"/>
        <v>2.1242993200433595</v>
      </c>
      <c r="K83" s="162">
        <f t="shared" si="46"/>
        <v>5457</v>
      </c>
      <c r="L83" s="162">
        <f t="shared" si="47"/>
        <v>366465</v>
      </c>
      <c r="M83" s="163">
        <f t="shared" si="44"/>
        <v>9.8871675360668376E-2</v>
      </c>
    </row>
    <row r="84" spans="2:13" x14ac:dyDescent="0.25">
      <c r="B84" s="165" t="s">
        <v>113</v>
      </c>
      <c r="C84" s="166">
        <v>19977</v>
      </c>
      <c r="D84" s="166">
        <v>16695</v>
      </c>
      <c r="E84" s="166">
        <v>71554</v>
      </c>
      <c r="F84" s="166">
        <v>94350</v>
      </c>
      <c r="G84" s="166">
        <v>110535</v>
      </c>
      <c r="H84" s="166">
        <v>115762</v>
      </c>
      <c r="I84" s="181">
        <f t="shared" ref="I84:I91" si="48">IFERROR(H84/G84-1,"-")</f>
        <v>4.7288189261319946E-2</v>
      </c>
      <c r="J84" s="167">
        <f t="shared" si="45"/>
        <v>5.9339323150643901</v>
      </c>
      <c r="K84" s="166">
        <f t="shared" si="46"/>
        <v>5227</v>
      </c>
      <c r="L84" s="166">
        <f t="shared" si="47"/>
        <v>99067</v>
      </c>
      <c r="M84" s="167">
        <f t="shared" si="44"/>
        <v>2.1235793213615621E-2</v>
      </c>
    </row>
    <row r="85" spans="2:13" x14ac:dyDescent="0.25">
      <c r="B85" s="165" t="s">
        <v>116</v>
      </c>
      <c r="C85" s="166">
        <v>38015</v>
      </c>
      <c r="D85" s="166">
        <v>53227</v>
      </c>
      <c r="E85" s="166">
        <v>113120</v>
      </c>
      <c r="F85" s="166">
        <v>127790</v>
      </c>
      <c r="G85" s="166">
        <v>142028</v>
      </c>
      <c r="H85" s="166">
        <v>139475</v>
      </c>
      <c r="I85" s="181">
        <f t="shared" si="48"/>
        <v>-1.7975328808404023E-2</v>
      </c>
      <c r="J85" s="167">
        <f t="shared" si="45"/>
        <v>1.620380633888816</v>
      </c>
      <c r="K85" s="166">
        <f t="shared" si="46"/>
        <v>-2553</v>
      </c>
      <c r="L85" s="166">
        <f t="shared" si="47"/>
        <v>86248</v>
      </c>
      <c r="M85" s="167">
        <f t="shared" si="44"/>
        <v>2.5585790315207399E-2</v>
      </c>
    </row>
    <row r="86" spans="2:13" x14ac:dyDescent="0.25">
      <c r="B86" s="165" t="s">
        <v>119</v>
      </c>
      <c r="C86" s="166">
        <v>8127</v>
      </c>
      <c r="D86" s="166">
        <v>19927</v>
      </c>
      <c r="E86" s="166">
        <v>30758</v>
      </c>
      <c r="F86" s="166">
        <v>42427</v>
      </c>
      <c r="G86" s="166">
        <v>58007</v>
      </c>
      <c r="H86" s="166">
        <v>57115</v>
      </c>
      <c r="I86" s="181">
        <f t="shared" si="48"/>
        <v>-1.5377454445153149E-2</v>
      </c>
      <c r="J86" s="167">
        <f t="shared" si="45"/>
        <v>1.8662116726050084</v>
      </c>
      <c r="K86" s="166">
        <f t="shared" si="46"/>
        <v>-892</v>
      </c>
      <c r="L86" s="166">
        <f t="shared" si="47"/>
        <v>37188</v>
      </c>
      <c r="M86" s="167">
        <f t="shared" si="44"/>
        <v>1.0477378841032949E-2</v>
      </c>
    </row>
    <row r="87" spans="2:13" x14ac:dyDescent="0.25">
      <c r="B87" s="165" t="s">
        <v>126</v>
      </c>
      <c r="C87" s="166">
        <v>1893</v>
      </c>
      <c r="D87" s="166">
        <v>5996</v>
      </c>
      <c r="E87" s="166">
        <v>10713</v>
      </c>
      <c r="F87" s="166">
        <v>13075</v>
      </c>
      <c r="G87" s="166">
        <v>18571</v>
      </c>
      <c r="H87" s="166">
        <v>15989</v>
      </c>
      <c r="I87" s="181">
        <f t="shared" si="48"/>
        <v>-0.13903397770717785</v>
      </c>
      <c r="J87" s="167">
        <f t="shared" si="45"/>
        <v>1.6666110740493663</v>
      </c>
      <c r="K87" s="166">
        <f t="shared" si="46"/>
        <v>-2582</v>
      </c>
      <c r="L87" s="166">
        <f t="shared" si="47"/>
        <v>9993</v>
      </c>
      <c r="M87" s="167">
        <f t="shared" si="44"/>
        <v>2.9330790561021766E-3</v>
      </c>
    </row>
    <row r="88" spans="2:13" x14ac:dyDescent="0.25">
      <c r="B88" s="165" t="s">
        <v>122</v>
      </c>
      <c r="C88" s="166">
        <v>2041</v>
      </c>
      <c r="D88" s="166">
        <v>5201</v>
      </c>
      <c r="E88" s="166">
        <v>5872</v>
      </c>
      <c r="F88" s="166">
        <v>7046</v>
      </c>
      <c r="G88" s="166">
        <v>8921</v>
      </c>
      <c r="H88" s="166">
        <v>9558</v>
      </c>
      <c r="I88" s="181">
        <f t="shared" si="48"/>
        <v>7.1404551059298216E-2</v>
      </c>
      <c r="J88" s="167">
        <f t="shared" si="45"/>
        <v>0.83772351470870987</v>
      </c>
      <c r="K88" s="166">
        <f t="shared" si="46"/>
        <v>637</v>
      </c>
      <c r="L88" s="166">
        <f t="shared" si="47"/>
        <v>4357</v>
      </c>
      <c r="M88" s="167">
        <f t="shared" si="44"/>
        <v>1.753353531692076E-3</v>
      </c>
    </row>
    <row r="89" spans="2:13" x14ac:dyDescent="0.25">
      <c r="B89" s="165" t="s">
        <v>131</v>
      </c>
      <c r="C89" s="166">
        <v>3044</v>
      </c>
      <c r="D89" s="166">
        <v>2575</v>
      </c>
      <c r="E89" s="166">
        <v>7581</v>
      </c>
      <c r="F89" s="166">
        <v>8522</v>
      </c>
      <c r="G89" s="166">
        <v>7390</v>
      </c>
      <c r="H89" s="166">
        <v>7981</v>
      </c>
      <c r="I89" s="181">
        <f t="shared" si="48"/>
        <v>7.9972936400541261E-2</v>
      </c>
      <c r="J89" s="167">
        <f t="shared" si="45"/>
        <v>2.0994174757281554</v>
      </c>
      <c r="K89" s="166">
        <f t="shared" si="46"/>
        <v>591</v>
      </c>
      <c r="L89" s="166">
        <f t="shared" si="47"/>
        <v>5406</v>
      </c>
      <c r="M89" s="167">
        <f t="shared" si="44"/>
        <v>1.4640630400119751E-3</v>
      </c>
    </row>
    <row r="90" spans="2:13" x14ac:dyDescent="0.25">
      <c r="B90" s="165" t="s">
        <v>134</v>
      </c>
      <c r="C90" s="166">
        <v>4830</v>
      </c>
      <c r="D90" s="166">
        <v>2819</v>
      </c>
      <c r="E90" s="166">
        <v>7599</v>
      </c>
      <c r="F90" s="166">
        <v>9971</v>
      </c>
      <c r="G90" s="166">
        <v>9581</v>
      </c>
      <c r="H90" s="166">
        <v>7579</v>
      </c>
      <c r="I90" s="181">
        <f t="shared" si="48"/>
        <v>-0.20895522388059706</v>
      </c>
      <c r="J90" s="167">
        <f t="shared" si="45"/>
        <v>1.6885420361830437</v>
      </c>
      <c r="K90" s="166">
        <f t="shared" si="46"/>
        <v>-2002</v>
      </c>
      <c r="L90" s="166">
        <f t="shared" si="47"/>
        <v>4760</v>
      </c>
      <c r="M90" s="167">
        <f t="shared" si="44"/>
        <v>1.3903187295139406E-3</v>
      </c>
    </row>
    <row r="91" spans="2:13" x14ac:dyDescent="0.25">
      <c r="B91" s="170" t="s">
        <v>148</v>
      </c>
      <c r="C91" s="171">
        <f t="shared" ref="C91" si="49">C83-SUM(C84:C90)</f>
        <v>39480</v>
      </c>
      <c r="D91" s="171">
        <f t="shared" ref="D91:E91" si="50">D83-SUM(D84:D90)</f>
        <v>66071</v>
      </c>
      <c r="E91" s="171">
        <f t="shared" si="50"/>
        <v>120685</v>
      </c>
      <c r="F91" s="171">
        <f t="shared" ref="F91:H91" si="51">F83-SUM(F84:F90)</f>
        <v>153785</v>
      </c>
      <c r="G91" s="171">
        <f t="shared" si="51"/>
        <v>178486</v>
      </c>
      <c r="H91" s="171">
        <f t="shared" si="51"/>
        <v>185517</v>
      </c>
      <c r="I91" s="182">
        <f t="shared" si="48"/>
        <v>3.93924453458534E-2</v>
      </c>
      <c r="J91" s="172">
        <f t="shared" si="45"/>
        <v>1.8078430779010457</v>
      </c>
      <c r="K91" s="171">
        <f>H91-G91</f>
        <v>7031</v>
      </c>
      <c r="L91" s="171">
        <f t="shared" si="47"/>
        <v>119446</v>
      </c>
      <c r="M91" s="172">
        <f t="shared" si="44"/>
        <v>3.4031898633492243E-2</v>
      </c>
    </row>
    <row r="92" spans="2:13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71</v>
      </c>
      <c r="C93" s="178">
        <v>22616</v>
      </c>
      <c r="D93" s="178">
        <v>33444</v>
      </c>
      <c r="E93" s="178">
        <v>51485</v>
      </c>
      <c r="F93" s="178">
        <v>58157</v>
      </c>
      <c r="G93" s="178">
        <v>57388</v>
      </c>
      <c r="H93" s="178">
        <v>56585</v>
      </c>
      <c r="I93" s="179">
        <f>IFERROR(H93/G93-1,"-")</f>
        <v>-1.3992472293859359E-2</v>
      </c>
      <c r="J93" s="179">
        <f>IFERROR(H93/D93-1,"-")</f>
        <v>0.69193278315990914</v>
      </c>
      <c r="K93" s="178">
        <f>H93-G93</f>
        <v>-803</v>
      </c>
      <c r="L93" s="178">
        <f>H93-D93</f>
        <v>23141</v>
      </c>
      <c r="M93" s="179">
        <f t="shared" ref="M93:M105" si="52">H93/H$9</f>
        <v>1.0380153755052952E-2</v>
      </c>
    </row>
    <row r="94" spans="2:13" x14ac:dyDescent="0.25">
      <c r="B94" s="161" t="s">
        <v>100</v>
      </c>
      <c r="C94" s="162">
        <v>14777</v>
      </c>
      <c r="D94" s="162">
        <v>21732</v>
      </c>
      <c r="E94" s="162">
        <v>33809</v>
      </c>
      <c r="F94" s="162">
        <v>37722</v>
      </c>
      <c r="G94" s="162">
        <v>35821</v>
      </c>
      <c r="H94" s="162">
        <v>35565</v>
      </c>
      <c r="I94" s="180">
        <f>IFERROR(H94/G94-1,"-")</f>
        <v>-7.146645822282971E-3</v>
      </c>
      <c r="J94" s="163">
        <f t="shared" ref="J94:J105" si="53">IFERROR(H94/D94-1,"-")</f>
        <v>0.63652678078409708</v>
      </c>
      <c r="K94" s="162">
        <f t="shared" ref="K94:K104" si="54">H94-G94</f>
        <v>-256</v>
      </c>
      <c r="L94" s="162">
        <f t="shared" ref="L94:L105" si="55">H94-D94</f>
        <v>13833</v>
      </c>
      <c r="M94" s="163">
        <f t="shared" si="52"/>
        <v>6.5241701563746269E-3</v>
      </c>
    </row>
    <row r="95" spans="2:13" x14ac:dyDescent="0.25">
      <c r="B95" s="165" t="s">
        <v>106</v>
      </c>
      <c r="C95" s="166">
        <v>8025</v>
      </c>
      <c r="D95" s="166">
        <v>11001</v>
      </c>
      <c r="E95" s="166">
        <v>16289</v>
      </c>
      <c r="F95" s="166">
        <v>12024</v>
      </c>
      <c r="G95" s="166">
        <v>11877</v>
      </c>
      <c r="H95" s="166">
        <v>13687</v>
      </c>
      <c r="I95" s="181">
        <f>IFERROR(H95/G95-1,"-")</f>
        <v>0.15239538604024583</v>
      </c>
      <c r="J95" s="167">
        <f t="shared" si="53"/>
        <v>0.24415962185255879</v>
      </c>
      <c r="K95" s="166">
        <f t="shared" si="54"/>
        <v>1810</v>
      </c>
      <c r="L95" s="166">
        <f t="shared" si="55"/>
        <v>2686</v>
      </c>
      <c r="M95" s="167">
        <f t="shared" si="52"/>
        <v>2.5107919845437795E-3</v>
      </c>
    </row>
    <row r="96" spans="2:13" x14ac:dyDescent="0.25">
      <c r="B96" s="165" t="s">
        <v>103</v>
      </c>
      <c r="C96" s="166">
        <v>6752</v>
      </c>
      <c r="D96" s="166">
        <v>10731</v>
      </c>
      <c r="E96" s="166">
        <v>17520</v>
      </c>
      <c r="F96" s="166">
        <v>25698</v>
      </c>
      <c r="G96" s="166">
        <v>23944</v>
      </c>
      <c r="H96" s="166">
        <v>21878</v>
      </c>
      <c r="I96" s="181">
        <f>IFERROR(H96/G96-1,"-")</f>
        <v>-8.6284664216505158E-2</v>
      </c>
      <c r="J96" s="167">
        <f t="shared" si="53"/>
        <v>1.0387661914080701</v>
      </c>
      <c r="K96" s="166">
        <f t="shared" si="54"/>
        <v>-2066</v>
      </c>
      <c r="L96" s="166">
        <f t="shared" si="55"/>
        <v>11147</v>
      </c>
      <c r="M96" s="167">
        <f t="shared" si="52"/>
        <v>4.013378171830847E-3</v>
      </c>
    </row>
    <row r="97" spans="2:13" x14ac:dyDescent="0.25">
      <c r="B97" s="161" t="s">
        <v>110</v>
      </c>
      <c r="C97" s="162">
        <v>7839</v>
      </c>
      <c r="D97" s="162">
        <v>11712</v>
      </c>
      <c r="E97" s="162">
        <v>17676</v>
      </c>
      <c r="F97" s="162">
        <v>20435</v>
      </c>
      <c r="G97" s="162">
        <v>21567</v>
      </c>
      <c r="H97" s="162">
        <v>21020</v>
      </c>
      <c r="I97" s="180">
        <f>IFERROR(H97/G97-1,"-")</f>
        <v>-2.5362822831177301E-2</v>
      </c>
      <c r="J97" s="163">
        <f t="shared" si="53"/>
        <v>0.79474043715846987</v>
      </c>
      <c r="K97" s="162">
        <f t="shared" si="54"/>
        <v>-547</v>
      </c>
      <c r="L97" s="162">
        <f t="shared" si="55"/>
        <v>9308</v>
      </c>
      <c r="M97" s="163">
        <f t="shared" si="52"/>
        <v>3.855983598678326E-3</v>
      </c>
    </row>
    <row r="98" spans="2:13" x14ac:dyDescent="0.25">
      <c r="B98" s="165" t="s">
        <v>113</v>
      </c>
      <c r="C98" s="166">
        <v>1262</v>
      </c>
      <c r="D98" s="166">
        <v>921</v>
      </c>
      <c r="E98" s="166">
        <v>2403</v>
      </c>
      <c r="F98" s="166">
        <v>2795</v>
      </c>
      <c r="G98" s="166">
        <v>3030</v>
      </c>
      <c r="H98" s="166">
        <v>2551</v>
      </c>
      <c r="I98" s="181">
        <f t="shared" ref="I98:I105" si="56">IFERROR(H98/G98-1,"-")</f>
        <v>-0.15808580858085808</v>
      </c>
      <c r="J98" s="167">
        <f t="shared" si="53"/>
        <v>1.769815418023887</v>
      </c>
      <c r="K98" s="166">
        <f t="shared" si="54"/>
        <v>-479</v>
      </c>
      <c r="L98" s="166">
        <f t="shared" si="55"/>
        <v>1630</v>
      </c>
      <c r="M98" s="167">
        <f t="shared" si="52"/>
        <v>4.6796451761314985E-4</v>
      </c>
    </row>
    <row r="99" spans="2:13" x14ac:dyDescent="0.25">
      <c r="B99" s="165" t="s">
        <v>116</v>
      </c>
      <c r="C99" s="166">
        <v>1429</v>
      </c>
      <c r="D99" s="166">
        <v>2395</v>
      </c>
      <c r="E99" s="166">
        <v>3482</v>
      </c>
      <c r="F99" s="166">
        <v>3814</v>
      </c>
      <c r="G99" s="166">
        <v>4234</v>
      </c>
      <c r="H99" s="166">
        <v>3931</v>
      </c>
      <c r="I99" s="181">
        <f t="shared" si="56"/>
        <v>-7.1563533301842175E-2</v>
      </c>
      <c r="J99" s="167">
        <f t="shared" si="53"/>
        <v>0.64133611691022963</v>
      </c>
      <c r="K99" s="166">
        <f t="shared" si="54"/>
        <v>-303</v>
      </c>
      <c r="L99" s="166">
        <f t="shared" si="55"/>
        <v>1536</v>
      </c>
      <c r="M99" s="167">
        <f t="shared" si="52"/>
        <v>7.2111662827804466E-4</v>
      </c>
    </row>
    <row r="100" spans="2:13" x14ac:dyDescent="0.25">
      <c r="B100" s="165" t="s">
        <v>119</v>
      </c>
      <c r="C100" s="166">
        <v>1899</v>
      </c>
      <c r="D100" s="166">
        <v>3541</v>
      </c>
      <c r="E100" s="166">
        <v>3412</v>
      </c>
      <c r="F100" s="166">
        <v>3885</v>
      </c>
      <c r="G100" s="166">
        <v>3685</v>
      </c>
      <c r="H100" s="166">
        <v>3701</v>
      </c>
      <c r="I100" s="181">
        <f t="shared" si="56"/>
        <v>4.3419267299864561E-3</v>
      </c>
      <c r="J100" s="167">
        <f t="shared" si="53"/>
        <v>4.5184975995481436E-2</v>
      </c>
      <c r="K100" s="166">
        <f t="shared" si="54"/>
        <v>16</v>
      </c>
      <c r="L100" s="166">
        <f t="shared" si="55"/>
        <v>160</v>
      </c>
      <c r="M100" s="167">
        <f t="shared" si="52"/>
        <v>6.7892460983389553E-4</v>
      </c>
    </row>
    <row r="101" spans="2:13" x14ac:dyDescent="0.25">
      <c r="B101" s="165" t="s">
        <v>126</v>
      </c>
      <c r="C101" s="166">
        <v>316</v>
      </c>
      <c r="D101" s="166">
        <v>432</v>
      </c>
      <c r="E101" s="166">
        <v>1172</v>
      </c>
      <c r="F101" s="166">
        <v>938</v>
      </c>
      <c r="G101" s="166">
        <v>933</v>
      </c>
      <c r="H101" s="166">
        <v>900</v>
      </c>
      <c r="I101" s="181">
        <f t="shared" si="56"/>
        <v>-3.5369774919614128E-2</v>
      </c>
      <c r="J101" s="167">
        <f t="shared" si="53"/>
        <v>1.0833333333333335</v>
      </c>
      <c r="K101" s="166">
        <f t="shared" si="54"/>
        <v>-33</v>
      </c>
      <c r="L101" s="166">
        <f t="shared" si="55"/>
        <v>468</v>
      </c>
      <c r="M101" s="167">
        <f t="shared" si="52"/>
        <v>1.6509920260754011E-4</v>
      </c>
    </row>
    <row r="102" spans="2:13" x14ac:dyDescent="0.25">
      <c r="B102" s="165" t="s">
        <v>122</v>
      </c>
      <c r="C102" s="166">
        <v>327</v>
      </c>
      <c r="D102" s="166">
        <v>507</v>
      </c>
      <c r="E102" s="166">
        <v>682</v>
      </c>
      <c r="F102" s="166">
        <v>650</v>
      </c>
      <c r="G102" s="166">
        <v>903</v>
      </c>
      <c r="H102" s="166">
        <v>839</v>
      </c>
      <c r="I102" s="181">
        <f t="shared" si="56"/>
        <v>-7.0874861572535974E-2</v>
      </c>
      <c r="J102" s="167">
        <f t="shared" si="53"/>
        <v>0.65483234714003946</v>
      </c>
      <c r="K102" s="166">
        <f t="shared" si="54"/>
        <v>-64</v>
      </c>
      <c r="L102" s="166">
        <f t="shared" si="55"/>
        <v>332</v>
      </c>
      <c r="M102" s="167">
        <f t="shared" si="52"/>
        <v>1.5390914554191796E-4</v>
      </c>
    </row>
    <row r="103" spans="2:13" x14ac:dyDescent="0.25">
      <c r="B103" s="165" t="s">
        <v>131</v>
      </c>
      <c r="C103" s="166">
        <v>120</v>
      </c>
      <c r="D103" s="166">
        <v>105</v>
      </c>
      <c r="E103" s="166">
        <v>270</v>
      </c>
      <c r="F103" s="166">
        <v>153</v>
      </c>
      <c r="G103" s="166">
        <v>230</v>
      </c>
      <c r="H103" s="166">
        <v>185</v>
      </c>
      <c r="I103" s="181">
        <f t="shared" si="56"/>
        <v>-0.19565217391304346</v>
      </c>
      <c r="J103" s="167">
        <f t="shared" si="53"/>
        <v>0.76190476190476186</v>
      </c>
      <c r="K103" s="166">
        <f t="shared" si="54"/>
        <v>-45</v>
      </c>
      <c r="L103" s="166">
        <f t="shared" si="55"/>
        <v>80</v>
      </c>
      <c r="M103" s="167">
        <f t="shared" si="52"/>
        <v>3.3937058313772136E-5</v>
      </c>
    </row>
    <row r="104" spans="2:13" x14ac:dyDescent="0.25">
      <c r="B104" s="165" t="s">
        <v>134</v>
      </c>
      <c r="C104" s="166">
        <v>87</v>
      </c>
      <c r="D104" s="166">
        <v>96</v>
      </c>
      <c r="E104" s="166">
        <v>168</v>
      </c>
      <c r="F104" s="166">
        <v>270</v>
      </c>
      <c r="G104" s="166">
        <v>384</v>
      </c>
      <c r="H104" s="166">
        <v>239</v>
      </c>
      <c r="I104" s="181">
        <f t="shared" si="56"/>
        <v>-0.37760416666666663</v>
      </c>
      <c r="J104" s="167">
        <f t="shared" si="53"/>
        <v>1.4895833333333335</v>
      </c>
      <c r="K104" s="166">
        <f t="shared" si="54"/>
        <v>-145</v>
      </c>
      <c r="L104" s="166">
        <f t="shared" si="55"/>
        <v>143</v>
      </c>
      <c r="M104" s="167">
        <f t="shared" si="52"/>
        <v>4.3843010470224541E-5</v>
      </c>
    </row>
    <row r="105" spans="2:13" x14ac:dyDescent="0.25">
      <c r="B105" s="170" t="s">
        <v>148</v>
      </c>
      <c r="C105" s="171">
        <f t="shared" ref="C105" si="57">C97-SUM(C98:C104)</f>
        <v>2399</v>
      </c>
      <c r="D105" s="171">
        <f t="shared" ref="D105:E105" si="58">D97-SUM(D98:D104)</f>
        <v>3715</v>
      </c>
      <c r="E105" s="171">
        <f t="shared" si="58"/>
        <v>6087</v>
      </c>
      <c r="F105" s="171">
        <f t="shared" ref="F105:H105" si="59">F97-SUM(F98:F104)</f>
        <v>7930</v>
      </c>
      <c r="G105" s="171">
        <f t="shared" si="59"/>
        <v>8168</v>
      </c>
      <c r="H105" s="171">
        <f t="shared" si="59"/>
        <v>8674</v>
      </c>
      <c r="I105" s="182">
        <f t="shared" si="56"/>
        <v>6.1949069539666946E-2</v>
      </c>
      <c r="J105" s="172">
        <f t="shared" si="53"/>
        <v>1.3348586810228804</v>
      </c>
      <c r="K105" s="171">
        <f>H105-G105</f>
        <v>506</v>
      </c>
      <c r="L105" s="171">
        <f t="shared" si="55"/>
        <v>4959</v>
      </c>
      <c r="M105" s="172">
        <f t="shared" si="52"/>
        <v>1.5911894260197811E-3</v>
      </c>
    </row>
    <row r="106" spans="2:13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71</v>
      </c>
      <c r="C107" s="178">
        <v>76081</v>
      </c>
      <c r="D107" s="178">
        <v>107459</v>
      </c>
      <c r="E107" s="178">
        <v>198873</v>
      </c>
      <c r="F107" s="178">
        <v>252588</v>
      </c>
      <c r="G107" s="178">
        <v>239146</v>
      </c>
      <c r="H107" s="178">
        <v>250668</v>
      </c>
      <c r="I107" s="179">
        <f>IFERROR(H107/G107-1,"-")</f>
        <v>4.8179773025682993E-2</v>
      </c>
      <c r="J107" s="179">
        <f>IFERROR(H107/D107-1,"-")</f>
        <v>1.3326850240556865</v>
      </c>
      <c r="K107" s="178">
        <f>H107-G107</f>
        <v>11522</v>
      </c>
      <c r="L107" s="178">
        <f>H107-D107</f>
        <v>143209</v>
      </c>
      <c r="M107" s="179">
        <f t="shared" ref="M107:M119" si="60">H107/H$9</f>
        <v>4.5983429910252074E-2</v>
      </c>
    </row>
    <row r="108" spans="2:13" x14ac:dyDescent="0.25">
      <c r="B108" s="161" t="s">
        <v>100</v>
      </c>
      <c r="C108" s="162">
        <v>30342</v>
      </c>
      <c r="D108" s="162">
        <v>44398</v>
      </c>
      <c r="E108" s="162">
        <v>48630</v>
      </c>
      <c r="F108" s="162">
        <v>55684</v>
      </c>
      <c r="G108" s="162">
        <v>49807</v>
      </c>
      <c r="H108" s="162">
        <v>52122</v>
      </c>
      <c r="I108" s="180">
        <f>IFERROR(H108/G108-1,"-")</f>
        <v>4.647941052462512E-2</v>
      </c>
      <c r="J108" s="163">
        <f t="shared" ref="J108:J119" si="61">IFERROR(H108/D108-1,"-")</f>
        <v>0.17397180053155537</v>
      </c>
      <c r="K108" s="162">
        <f t="shared" ref="K108:K118" si="62">H108-G108</f>
        <v>2315</v>
      </c>
      <c r="L108" s="162">
        <f t="shared" ref="L108:L119" si="63">H108-D108</f>
        <v>7724</v>
      </c>
      <c r="M108" s="163">
        <f t="shared" si="60"/>
        <v>9.5614451536780061E-3</v>
      </c>
    </row>
    <row r="109" spans="2:13" x14ac:dyDescent="0.25">
      <c r="B109" s="165" t="s">
        <v>106</v>
      </c>
      <c r="C109" s="166">
        <v>4832</v>
      </c>
      <c r="D109" s="166">
        <v>24120</v>
      </c>
      <c r="E109" s="166">
        <v>16359</v>
      </c>
      <c r="F109" s="166">
        <v>19520</v>
      </c>
      <c r="G109" s="166">
        <v>16099</v>
      </c>
      <c r="H109" s="166">
        <v>20486</v>
      </c>
      <c r="I109" s="181">
        <f>IFERROR(H109/G109-1,"-")</f>
        <v>0.2725013976023356</v>
      </c>
      <c r="J109" s="167">
        <f t="shared" si="61"/>
        <v>-0.1506633499170813</v>
      </c>
      <c r="K109" s="166">
        <f t="shared" si="62"/>
        <v>4387</v>
      </c>
      <c r="L109" s="166">
        <f t="shared" si="63"/>
        <v>-3634</v>
      </c>
      <c r="M109" s="167">
        <f t="shared" si="60"/>
        <v>3.7580247384645187E-3</v>
      </c>
    </row>
    <row r="110" spans="2:13" x14ac:dyDescent="0.25">
      <c r="B110" s="165" t="s">
        <v>103</v>
      </c>
      <c r="C110" s="166">
        <v>25510</v>
      </c>
      <c r="D110" s="166">
        <v>20278</v>
      </c>
      <c r="E110" s="166">
        <v>32271</v>
      </c>
      <c r="F110" s="166">
        <v>36164</v>
      </c>
      <c r="G110" s="166">
        <v>33708</v>
      </c>
      <c r="H110" s="166">
        <v>31636</v>
      </c>
      <c r="I110" s="181">
        <f>IFERROR(H110/G110-1,"-")</f>
        <v>-6.146908745698354E-2</v>
      </c>
      <c r="J110" s="167">
        <f t="shared" si="61"/>
        <v>0.56011440970509918</v>
      </c>
      <c r="K110" s="166">
        <f t="shared" si="62"/>
        <v>-2072</v>
      </c>
      <c r="L110" s="166">
        <f t="shared" si="63"/>
        <v>11358</v>
      </c>
      <c r="M110" s="167">
        <f t="shared" si="60"/>
        <v>5.8034204152134878E-3</v>
      </c>
    </row>
    <row r="111" spans="2:13" x14ac:dyDescent="0.25">
      <c r="B111" s="161" t="s">
        <v>110</v>
      </c>
      <c r="C111" s="162">
        <v>45739</v>
      </c>
      <c r="D111" s="162">
        <v>63061</v>
      </c>
      <c r="E111" s="162">
        <v>150243</v>
      </c>
      <c r="F111" s="162">
        <v>196904</v>
      </c>
      <c r="G111" s="162">
        <v>189339</v>
      </c>
      <c r="H111" s="162">
        <v>198546</v>
      </c>
      <c r="I111" s="180">
        <f>IFERROR(H111/G111-1,"-")</f>
        <v>4.8627065739229591E-2</v>
      </c>
      <c r="J111" s="163">
        <f t="shared" si="61"/>
        <v>2.1484752858343508</v>
      </c>
      <c r="K111" s="162">
        <f t="shared" si="62"/>
        <v>9207</v>
      </c>
      <c r="L111" s="162">
        <f t="shared" si="63"/>
        <v>135485</v>
      </c>
      <c r="M111" s="163">
        <f t="shared" si="60"/>
        <v>3.6421984756574065E-2</v>
      </c>
    </row>
    <row r="112" spans="2:13" x14ac:dyDescent="0.25">
      <c r="B112" s="165" t="s">
        <v>113</v>
      </c>
      <c r="C112" s="166">
        <v>25534</v>
      </c>
      <c r="D112" s="166">
        <v>26812</v>
      </c>
      <c r="E112" s="166">
        <v>90804</v>
      </c>
      <c r="F112" s="166">
        <v>128108</v>
      </c>
      <c r="G112" s="166">
        <v>116734</v>
      </c>
      <c r="H112" s="166">
        <v>118438</v>
      </c>
      <c r="I112" s="181">
        <f t="shared" ref="I112:I119" si="64">IFERROR(H112/G112-1,"-")</f>
        <v>1.4597289564308502E-2</v>
      </c>
      <c r="J112" s="167">
        <f t="shared" si="61"/>
        <v>3.4173504401014467</v>
      </c>
      <c r="K112" s="166">
        <f t="shared" si="62"/>
        <v>1704</v>
      </c>
      <c r="L112" s="166">
        <f t="shared" si="63"/>
        <v>91626</v>
      </c>
      <c r="M112" s="167">
        <f t="shared" si="60"/>
        <v>2.1726688176035375E-2</v>
      </c>
    </row>
    <row r="113" spans="2:13" x14ac:dyDescent="0.25">
      <c r="B113" s="165" t="s">
        <v>116</v>
      </c>
      <c r="C113" s="166">
        <v>3175</v>
      </c>
      <c r="D113" s="166">
        <v>7197</v>
      </c>
      <c r="E113" s="166">
        <v>6944</v>
      </c>
      <c r="F113" s="166">
        <v>8880</v>
      </c>
      <c r="G113" s="166">
        <v>8516</v>
      </c>
      <c r="H113" s="166">
        <v>9837</v>
      </c>
      <c r="I113" s="181">
        <f t="shared" si="64"/>
        <v>0.15511977454203851</v>
      </c>
      <c r="J113" s="167">
        <f t="shared" si="61"/>
        <v>0.36681950812838693</v>
      </c>
      <c r="K113" s="166">
        <f t="shared" si="62"/>
        <v>1321</v>
      </c>
      <c r="L113" s="166">
        <f t="shared" si="63"/>
        <v>2640</v>
      </c>
      <c r="M113" s="167">
        <f t="shared" si="60"/>
        <v>1.8045342845004135E-3</v>
      </c>
    </row>
    <row r="114" spans="2:13" x14ac:dyDescent="0.25">
      <c r="B114" s="165" t="s">
        <v>119</v>
      </c>
      <c r="C114" s="166">
        <v>2482</v>
      </c>
      <c r="D114" s="166">
        <v>6746</v>
      </c>
      <c r="E114" s="166">
        <v>9830</v>
      </c>
      <c r="F114" s="166">
        <v>13414</v>
      </c>
      <c r="G114" s="166">
        <v>14245</v>
      </c>
      <c r="H114" s="166">
        <v>15602</v>
      </c>
      <c r="I114" s="181">
        <f t="shared" si="64"/>
        <v>9.5261495261495188E-2</v>
      </c>
      <c r="J114" s="167">
        <f t="shared" si="61"/>
        <v>1.312777942484435</v>
      </c>
      <c r="K114" s="166">
        <f t="shared" si="62"/>
        <v>1357</v>
      </c>
      <c r="L114" s="166">
        <f t="shared" si="63"/>
        <v>8856</v>
      </c>
      <c r="M114" s="167">
        <f t="shared" si="60"/>
        <v>2.8620863989809345E-3</v>
      </c>
    </row>
    <row r="115" spans="2:13" x14ac:dyDescent="0.25">
      <c r="B115" s="165" t="s">
        <v>126</v>
      </c>
      <c r="C115" s="166">
        <v>1262</v>
      </c>
      <c r="D115" s="166">
        <v>3663</v>
      </c>
      <c r="E115" s="166">
        <v>6290</v>
      </c>
      <c r="F115" s="166">
        <v>6514</v>
      </c>
      <c r="G115" s="166">
        <v>6482</v>
      </c>
      <c r="H115" s="166">
        <v>6405</v>
      </c>
      <c r="I115" s="181">
        <f t="shared" si="64"/>
        <v>-1.1879049676025932E-2</v>
      </c>
      <c r="J115" s="167">
        <f t="shared" si="61"/>
        <v>0.74856674856674865</v>
      </c>
      <c r="K115" s="166">
        <f t="shared" si="62"/>
        <v>-77</v>
      </c>
      <c r="L115" s="166">
        <f t="shared" si="63"/>
        <v>2742</v>
      </c>
      <c r="M115" s="167">
        <f t="shared" si="60"/>
        <v>1.1749559918903271E-3</v>
      </c>
    </row>
    <row r="116" spans="2:13" x14ac:dyDescent="0.25">
      <c r="B116" s="165" t="s">
        <v>122</v>
      </c>
      <c r="C116" s="166">
        <v>2813</v>
      </c>
      <c r="D116" s="166">
        <v>4368</v>
      </c>
      <c r="E116" s="166">
        <v>4750</v>
      </c>
      <c r="F116" s="166">
        <v>5340</v>
      </c>
      <c r="G116" s="166">
        <v>5146</v>
      </c>
      <c r="H116" s="166">
        <v>4828</v>
      </c>
      <c r="I116" s="181">
        <f t="shared" si="64"/>
        <v>-6.1795569374271331E-2</v>
      </c>
      <c r="J116" s="167">
        <f t="shared" si="61"/>
        <v>0.10531135531135538</v>
      </c>
      <c r="K116" s="166">
        <f t="shared" si="62"/>
        <v>-318</v>
      </c>
      <c r="L116" s="166">
        <f t="shared" si="63"/>
        <v>460</v>
      </c>
      <c r="M116" s="167">
        <f t="shared" si="60"/>
        <v>8.8566550021022632E-4</v>
      </c>
    </row>
    <row r="117" spans="2:13" x14ac:dyDescent="0.25">
      <c r="B117" s="165" t="s">
        <v>131</v>
      </c>
      <c r="C117" s="166">
        <v>406</v>
      </c>
      <c r="D117" s="166">
        <v>369</v>
      </c>
      <c r="E117" s="166">
        <v>1261</v>
      </c>
      <c r="F117" s="166">
        <v>1457</v>
      </c>
      <c r="G117" s="166">
        <v>1177</v>
      </c>
      <c r="H117" s="166">
        <v>1362</v>
      </c>
      <c r="I117" s="181">
        <f t="shared" si="64"/>
        <v>0.15717926932880211</v>
      </c>
      <c r="J117" s="167">
        <f t="shared" si="61"/>
        <v>2.6910569105691056</v>
      </c>
      <c r="K117" s="166">
        <f t="shared" si="62"/>
        <v>185</v>
      </c>
      <c r="L117" s="166">
        <f t="shared" si="63"/>
        <v>993</v>
      </c>
      <c r="M117" s="167">
        <f t="shared" si="60"/>
        <v>2.4985012661274403E-4</v>
      </c>
    </row>
    <row r="118" spans="2:13" x14ac:dyDescent="0.25">
      <c r="B118" s="165" t="s">
        <v>134</v>
      </c>
      <c r="C118" s="166">
        <v>932</v>
      </c>
      <c r="D118" s="166">
        <v>521</v>
      </c>
      <c r="E118" s="166">
        <v>980</v>
      </c>
      <c r="F118" s="166">
        <v>944</v>
      </c>
      <c r="G118" s="166">
        <v>1508</v>
      </c>
      <c r="H118" s="166">
        <v>1010</v>
      </c>
      <c r="I118" s="181">
        <f t="shared" si="64"/>
        <v>-0.33023872679045096</v>
      </c>
      <c r="J118" s="167">
        <f t="shared" si="61"/>
        <v>0.93857965451055669</v>
      </c>
      <c r="K118" s="166">
        <f t="shared" si="62"/>
        <v>-498</v>
      </c>
      <c r="L118" s="166">
        <f t="shared" si="63"/>
        <v>489</v>
      </c>
      <c r="M118" s="167">
        <f t="shared" si="60"/>
        <v>1.8527799403735058E-4</v>
      </c>
    </row>
    <row r="119" spans="2:13" x14ac:dyDescent="0.25">
      <c r="B119" s="170" t="s">
        <v>148</v>
      </c>
      <c r="C119" s="171">
        <f t="shared" ref="C119" si="65">C111-SUM(C112:C118)</f>
        <v>9135</v>
      </c>
      <c r="D119" s="171">
        <f t="shared" ref="D119:E119" si="66">D111-SUM(D112:D118)</f>
        <v>13385</v>
      </c>
      <c r="E119" s="171">
        <f t="shared" si="66"/>
        <v>29384</v>
      </c>
      <c r="F119" s="171">
        <f t="shared" ref="F119:H119" si="67">F111-SUM(F112:F118)</f>
        <v>32247</v>
      </c>
      <c r="G119" s="171">
        <f t="shared" si="67"/>
        <v>35531</v>
      </c>
      <c r="H119" s="171">
        <f t="shared" si="67"/>
        <v>41064</v>
      </c>
      <c r="I119" s="182">
        <f t="shared" si="64"/>
        <v>0.15572317131518965</v>
      </c>
      <c r="J119" s="172">
        <f t="shared" si="61"/>
        <v>2.0679118416137467</v>
      </c>
      <c r="K119" s="171">
        <f>H119-G119</f>
        <v>5533</v>
      </c>
      <c r="L119" s="171">
        <f t="shared" si="63"/>
        <v>27679</v>
      </c>
      <c r="M119" s="172">
        <f t="shared" si="60"/>
        <v>7.5329262843066968E-3</v>
      </c>
    </row>
    <row r="120" spans="2:13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71</v>
      </c>
      <c r="C121" s="178">
        <v>91416</v>
      </c>
      <c r="D121" s="178">
        <v>164258</v>
      </c>
      <c r="E121" s="178">
        <v>229131</v>
      </c>
      <c r="F121" s="178">
        <v>240044</v>
      </c>
      <c r="G121" s="178">
        <v>250407</v>
      </c>
      <c r="H121" s="178">
        <v>282601</v>
      </c>
      <c r="I121" s="179">
        <f>IFERROR(H121/G121-1,"-")</f>
        <v>0.12856669342310711</v>
      </c>
      <c r="J121" s="179">
        <f>IFERROR(H121/D121-1,"-")</f>
        <v>0.72047023584848224</v>
      </c>
      <c r="K121" s="178">
        <f>H121-G121</f>
        <v>32194</v>
      </c>
      <c r="L121" s="178">
        <f>H121-D121</f>
        <v>118343</v>
      </c>
      <c r="M121" s="179">
        <f t="shared" ref="M121:M133" si="68">H121/H$9</f>
        <v>5.184133306232605E-2</v>
      </c>
    </row>
    <row r="122" spans="2:13" x14ac:dyDescent="0.25">
      <c r="B122" s="161" t="s">
        <v>100</v>
      </c>
      <c r="C122" s="162">
        <v>52879</v>
      </c>
      <c r="D122" s="162">
        <v>104557</v>
      </c>
      <c r="E122" s="162">
        <v>134886</v>
      </c>
      <c r="F122" s="162">
        <v>147214</v>
      </c>
      <c r="G122" s="162">
        <v>155988</v>
      </c>
      <c r="H122" s="162">
        <v>178403</v>
      </c>
      <c r="I122" s="180">
        <f>IFERROR(H122/G122-1,"-")</f>
        <v>0.14369695104751656</v>
      </c>
      <c r="J122" s="163">
        <f t="shared" ref="J122:J133" si="69">IFERROR(H122/D122-1,"-")</f>
        <v>0.7062750461470777</v>
      </c>
      <c r="K122" s="162">
        <f t="shared" ref="K122:K132" si="70">H122-G122</f>
        <v>22415</v>
      </c>
      <c r="L122" s="162">
        <f t="shared" ref="L122:L133" si="71">H122-D122</f>
        <v>73846</v>
      </c>
      <c r="M122" s="163">
        <f t="shared" si="68"/>
        <v>3.2726881158658863E-2</v>
      </c>
    </row>
    <row r="123" spans="2:13" x14ac:dyDescent="0.25">
      <c r="B123" s="165" t="s">
        <v>106</v>
      </c>
      <c r="C123" s="166">
        <v>24076</v>
      </c>
      <c r="D123" s="166">
        <v>53247</v>
      </c>
      <c r="E123" s="166">
        <v>69865</v>
      </c>
      <c r="F123" s="166">
        <v>67025</v>
      </c>
      <c r="G123" s="166">
        <v>75188</v>
      </c>
      <c r="H123" s="166">
        <v>93462</v>
      </c>
      <c r="I123" s="181">
        <f>IFERROR(H123/G123-1,"-")</f>
        <v>0.24304410278235888</v>
      </c>
      <c r="J123" s="167">
        <f t="shared" si="69"/>
        <v>0.75525381711645734</v>
      </c>
      <c r="K123" s="166">
        <f t="shared" si="70"/>
        <v>18274</v>
      </c>
      <c r="L123" s="166">
        <f t="shared" si="71"/>
        <v>40215</v>
      </c>
      <c r="M123" s="167">
        <f t="shared" si="68"/>
        <v>1.7145001860117682E-2</v>
      </c>
    </row>
    <row r="124" spans="2:13" x14ac:dyDescent="0.25">
      <c r="B124" s="165" t="s">
        <v>103</v>
      </c>
      <c r="C124" s="166">
        <v>28803</v>
      </c>
      <c r="D124" s="166">
        <v>51310</v>
      </c>
      <c r="E124" s="166">
        <v>65021</v>
      </c>
      <c r="F124" s="166">
        <v>80189</v>
      </c>
      <c r="G124" s="166">
        <v>80800</v>
      </c>
      <c r="H124" s="166">
        <v>84941</v>
      </c>
      <c r="I124" s="181">
        <f>IFERROR(H124/G124-1,"-")</f>
        <v>5.1250000000000018E-2</v>
      </c>
      <c r="J124" s="167">
        <f t="shared" si="69"/>
        <v>0.65544728123172868</v>
      </c>
      <c r="K124" s="166">
        <f t="shared" si="70"/>
        <v>4141</v>
      </c>
      <c r="L124" s="166">
        <f t="shared" si="71"/>
        <v>33631</v>
      </c>
      <c r="M124" s="167">
        <f t="shared" si="68"/>
        <v>1.5581879298541183E-2</v>
      </c>
    </row>
    <row r="125" spans="2:13" x14ac:dyDescent="0.25">
      <c r="B125" s="161" t="s">
        <v>110</v>
      </c>
      <c r="C125" s="162">
        <v>38537</v>
      </c>
      <c r="D125" s="162">
        <v>59701</v>
      </c>
      <c r="E125" s="162">
        <v>94245</v>
      </c>
      <c r="F125" s="162">
        <v>92830</v>
      </c>
      <c r="G125" s="162">
        <v>94419</v>
      </c>
      <c r="H125" s="162">
        <v>104198</v>
      </c>
      <c r="I125" s="180">
        <f>IFERROR(H125/G125-1,"-")</f>
        <v>0.10357025598661296</v>
      </c>
      <c r="J125" s="163">
        <f t="shared" si="69"/>
        <v>0.74533089897991656</v>
      </c>
      <c r="K125" s="162">
        <f t="shared" si="70"/>
        <v>9779</v>
      </c>
      <c r="L125" s="162">
        <f t="shared" si="71"/>
        <v>44497</v>
      </c>
      <c r="M125" s="163">
        <f t="shared" si="68"/>
        <v>1.9114451903667184E-2</v>
      </c>
    </row>
    <row r="126" spans="2:13" x14ac:dyDescent="0.25">
      <c r="B126" s="165" t="s">
        <v>113</v>
      </c>
      <c r="C126" s="166">
        <v>3706</v>
      </c>
      <c r="D126" s="166">
        <v>3336</v>
      </c>
      <c r="E126" s="166">
        <v>9917</v>
      </c>
      <c r="F126" s="166">
        <v>11654</v>
      </c>
      <c r="G126" s="166">
        <v>10678</v>
      </c>
      <c r="H126" s="166">
        <v>10456</v>
      </c>
      <c r="I126" s="181">
        <f t="shared" ref="I126:I133" si="72">IFERROR(H126/G126-1,"-")</f>
        <v>-2.0790410189174047E-2</v>
      </c>
      <c r="J126" s="167">
        <f t="shared" si="69"/>
        <v>2.1342925659472423</v>
      </c>
      <c r="K126" s="166">
        <f t="shared" si="70"/>
        <v>-222</v>
      </c>
      <c r="L126" s="166">
        <f t="shared" si="71"/>
        <v>7120</v>
      </c>
      <c r="M126" s="167">
        <f t="shared" si="68"/>
        <v>1.9180858471827104E-3</v>
      </c>
    </row>
    <row r="127" spans="2:13" x14ac:dyDescent="0.25">
      <c r="B127" s="165" t="s">
        <v>116</v>
      </c>
      <c r="C127" s="166">
        <v>3876</v>
      </c>
      <c r="D127" s="166">
        <v>7314</v>
      </c>
      <c r="E127" s="166">
        <v>11261</v>
      </c>
      <c r="F127" s="166">
        <v>13315</v>
      </c>
      <c r="G127" s="166">
        <v>13141</v>
      </c>
      <c r="H127" s="166">
        <v>15417</v>
      </c>
      <c r="I127" s="181">
        <f t="shared" si="72"/>
        <v>0.17319838672855936</v>
      </c>
      <c r="J127" s="167">
        <f t="shared" si="69"/>
        <v>1.1078753076292043</v>
      </c>
      <c r="K127" s="166">
        <f t="shared" si="70"/>
        <v>2276</v>
      </c>
      <c r="L127" s="166">
        <f t="shared" si="71"/>
        <v>8103</v>
      </c>
      <c r="M127" s="167">
        <f t="shared" si="68"/>
        <v>2.8281493406671623E-3</v>
      </c>
    </row>
    <row r="128" spans="2:13" x14ac:dyDescent="0.25">
      <c r="B128" s="165" t="s">
        <v>119</v>
      </c>
      <c r="C128" s="166">
        <v>2774</v>
      </c>
      <c r="D128" s="166">
        <v>7134</v>
      </c>
      <c r="E128" s="166">
        <v>8524</v>
      </c>
      <c r="F128" s="166">
        <v>8780</v>
      </c>
      <c r="G128" s="166">
        <v>8587</v>
      </c>
      <c r="H128" s="166">
        <v>9534</v>
      </c>
      <c r="I128" s="181">
        <f t="shared" si="72"/>
        <v>0.11028298590893204</v>
      </c>
      <c r="J128" s="167">
        <f t="shared" si="69"/>
        <v>0.33641715727502097</v>
      </c>
      <c r="K128" s="166">
        <f t="shared" si="70"/>
        <v>947</v>
      </c>
      <c r="L128" s="166">
        <f t="shared" si="71"/>
        <v>2400</v>
      </c>
      <c r="M128" s="167">
        <f t="shared" si="68"/>
        <v>1.7489508862892082E-3</v>
      </c>
    </row>
    <row r="129" spans="2:13" x14ac:dyDescent="0.25">
      <c r="B129" s="165" t="s">
        <v>126</v>
      </c>
      <c r="C129" s="166">
        <v>715</v>
      </c>
      <c r="D129" s="166">
        <v>1333</v>
      </c>
      <c r="E129" s="166">
        <v>2573</v>
      </c>
      <c r="F129" s="166">
        <v>2637</v>
      </c>
      <c r="G129" s="166">
        <v>2356</v>
      </c>
      <c r="H129" s="166">
        <v>2766</v>
      </c>
      <c r="I129" s="181">
        <f t="shared" si="72"/>
        <v>0.17402376910016981</v>
      </c>
      <c r="J129" s="167">
        <f t="shared" si="69"/>
        <v>1.075018754688672</v>
      </c>
      <c r="K129" s="166">
        <f t="shared" si="70"/>
        <v>410</v>
      </c>
      <c r="L129" s="166">
        <f t="shared" si="71"/>
        <v>1433</v>
      </c>
      <c r="M129" s="167">
        <f t="shared" si="68"/>
        <v>5.0740488268050663E-4</v>
      </c>
    </row>
    <row r="130" spans="2:13" x14ac:dyDescent="0.25">
      <c r="B130" s="165" t="s">
        <v>122</v>
      </c>
      <c r="C130" s="166">
        <v>756</v>
      </c>
      <c r="D130" s="166">
        <v>1357</v>
      </c>
      <c r="E130" s="166">
        <v>1836</v>
      </c>
      <c r="F130" s="166">
        <v>1935</v>
      </c>
      <c r="G130" s="166">
        <v>2097</v>
      </c>
      <c r="H130" s="166">
        <v>2540</v>
      </c>
      <c r="I130" s="181">
        <f t="shared" si="72"/>
        <v>0.21125417262756319</v>
      </c>
      <c r="J130" s="167">
        <f t="shared" si="69"/>
        <v>0.87177597641857041</v>
      </c>
      <c r="K130" s="166">
        <f t="shared" si="70"/>
        <v>443</v>
      </c>
      <c r="L130" s="166">
        <f t="shared" si="71"/>
        <v>1183</v>
      </c>
      <c r="M130" s="167">
        <f t="shared" si="68"/>
        <v>4.6594663847016878E-4</v>
      </c>
    </row>
    <row r="131" spans="2:13" x14ac:dyDescent="0.25">
      <c r="B131" s="165" t="s">
        <v>131</v>
      </c>
      <c r="C131" s="166">
        <v>671</v>
      </c>
      <c r="D131" s="166">
        <v>555</v>
      </c>
      <c r="E131" s="166">
        <v>1075</v>
      </c>
      <c r="F131" s="166">
        <v>1342</v>
      </c>
      <c r="G131" s="166">
        <v>1334</v>
      </c>
      <c r="H131" s="166">
        <v>1128</v>
      </c>
      <c r="I131" s="181">
        <f t="shared" si="72"/>
        <v>-0.15442278860569714</v>
      </c>
      <c r="J131" s="167">
        <f t="shared" si="69"/>
        <v>1.0324324324324325</v>
      </c>
      <c r="K131" s="166">
        <f t="shared" si="70"/>
        <v>-206</v>
      </c>
      <c r="L131" s="166">
        <f t="shared" si="71"/>
        <v>573</v>
      </c>
      <c r="M131" s="167">
        <f t="shared" si="68"/>
        <v>2.0692433393478362E-4</v>
      </c>
    </row>
    <row r="132" spans="2:13" x14ac:dyDescent="0.25">
      <c r="B132" s="165" t="s">
        <v>134</v>
      </c>
      <c r="C132" s="166">
        <v>1081</v>
      </c>
      <c r="D132" s="166">
        <v>919</v>
      </c>
      <c r="E132" s="166">
        <v>1885</v>
      </c>
      <c r="F132" s="166">
        <v>2455</v>
      </c>
      <c r="G132" s="166">
        <v>2502</v>
      </c>
      <c r="H132" s="166">
        <v>2367</v>
      </c>
      <c r="I132" s="181">
        <f t="shared" si="72"/>
        <v>-5.3956834532374098E-2</v>
      </c>
      <c r="J132" s="167">
        <f t="shared" si="69"/>
        <v>1.5756256800870512</v>
      </c>
      <c r="K132" s="166">
        <f t="shared" si="70"/>
        <v>-135</v>
      </c>
      <c r="L132" s="166">
        <f t="shared" si="71"/>
        <v>1448</v>
      </c>
      <c r="M132" s="167">
        <f t="shared" si="68"/>
        <v>4.3421090285783052E-4</v>
      </c>
    </row>
    <row r="133" spans="2:13" x14ac:dyDescent="0.25">
      <c r="B133" s="170" t="s">
        <v>148</v>
      </c>
      <c r="C133" s="171">
        <f t="shared" ref="C133" si="73">C125-SUM(C126:C132)</f>
        <v>24958</v>
      </c>
      <c r="D133" s="171">
        <f t="shared" ref="D133:E133" si="74">D125-SUM(D126:D132)</f>
        <v>37753</v>
      </c>
      <c r="E133" s="171">
        <f t="shared" si="74"/>
        <v>57174</v>
      </c>
      <c r="F133" s="171">
        <f t="shared" ref="F133:H133" si="75">F125-SUM(F126:F132)</f>
        <v>50712</v>
      </c>
      <c r="G133" s="171">
        <f t="shared" si="75"/>
        <v>53724</v>
      </c>
      <c r="H133" s="171">
        <f t="shared" si="75"/>
        <v>59990</v>
      </c>
      <c r="I133" s="182">
        <f t="shared" si="72"/>
        <v>0.11663316208770746</v>
      </c>
      <c r="J133" s="172">
        <f t="shared" si="69"/>
        <v>0.58901279368527004</v>
      </c>
      <c r="K133" s="171">
        <f>H133-G133</f>
        <v>6266</v>
      </c>
      <c r="L133" s="171">
        <f t="shared" si="71"/>
        <v>22237</v>
      </c>
      <c r="M133" s="172">
        <f t="shared" si="68"/>
        <v>1.1004779071584814E-2</v>
      </c>
    </row>
    <row r="134" spans="2:13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71</v>
      </c>
      <c r="C135" s="178">
        <v>89173</v>
      </c>
      <c r="D135" s="178">
        <v>140346</v>
      </c>
      <c r="E135" s="178">
        <v>257117</v>
      </c>
      <c r="F135" s="178">
        <v>280769</v>
      </c>
      <c r="G135" s="178">
        <v>288350</v>
      </c>
      <c r="H135" s="178">
        <v>287664</v>
      </c>
      <c r="I135" s="179">
        <f>IFERROR(H135/G135-1,"-")</f>
        <v>-2.3790532339170722E-3</v>
      </c>
      <c r="J135" s="179">
        <f>IFERROR(H135/D135-1,"-")</f>
        <v>1.0496772262836132</v>
      </c>
      <c r="K135" s="178">
        <f>H135-G135</f>
        <v>-686</v>
      </c>
      <c r="L135" s="178">
        <f>H135-D135</f>
        <v>147318</v>
      </c>
      <c r="M135" s="179">
        <f t="shared" ref="M135:M147" si="76">H135/H$9</f>
        <v>5.277010779877269E-2</v>
      </c>
    </row>
    <row r="136" spans="2:13" x14ac:dyDescent="0.25">
      <c r="B136" s="161" t="s">
        <v>100</v>
      </c>
      <c r="C136" s="162">
        <v>21825</v>
      </c>
      <c r="D136" s="162">
        <v>45216</v>
      </c>
      <c r="E136" s="162">
        <v>29061</v>
      </c>
      <c r="F136" s="162">
        <v>33671</v>
      </c>
      <c r="G136" s="162">
        <v>29209</v>
      </c>
      <c r="H136" s="162">
        <v>32990</v>
      </c>
      <c r="I136" s="180">
        <f>IFERROR(H136/G136-1,"-")</f>
        <v>0.12944640350576875</v>
      </c>
      <c r="J136" s="163">
        <f t="shared" ref="J136:J147" si="77">IFERROR(H136/D136-1,"-")</f>
        <v>-0.27039101203113947</v>
      </c>
      <c r="K136" s="162">
        <f t="shared" ref="K136:K146" si="78">H136-G136</f>
        <v>3781</v>
      </c>
      <c r="L136" s="162">
        <f t="shared" ref="L136:L147" si="79">H136-D136</f>
        <v>-12226</v>
      </c>
      <c r="M136" s="163">
        <f t="shared" si="76"/>
        <v>6.0518029933586091E-3</v>
      </c>
    </row>
    <row r="137" spans="2:13" x14ac:dyDescent="0.25">
      <c r="B137" s="165" t="s">
        <v>106</v>
      </c>
      <c r="C137" s="166">
        <v>16209</v>
      </c>
      <c r="D137" s="166">
        <v>34195</v>
      </c>
      <c r="E137" s="166">
        <v>19943</v>
      </c>
      <c r="F137" s="166">
        <v>22352</v>
      </c>
      <c r="G137" s="166">
        <v>18376</v>
      </c>
      <c r="H137" s="166">
        <v>19606</v>
      </c>
      <c r="I137" s="181">
        <f>IFERROR(H137/G137-1,"-")</f>
        <v>6.693513278188945E-2</v>
      </c>
      <c r="J137" s="167">
        <f t="shared" si="77"/>
        <v>-0.42664132183067704</v>
      </c>
      <c r="K137" s="166">
        <f t="shared" si="78"/>
        <v>1230</v>
      </c>
      <c r="L137" s="166">
        <f t="shared" si="79"/>
        <v>-14589</v>
      </c>
      <c r="M137" s="167">
        <f t="shared" si="76"/>
        <v>3.5965944070260351E-3</v>
      </c>
    </row>
    <row r="138" spans="2:13" x14ac:dyDescent="0.25">
      <c r="B138" s="165" t="s">
        <v>103</v>
      </c>
      <c r="C138" s="166">
        <v>5616</v>
      </c>
      <c r="D138" s="166">
        <v>11021</v>
      </c>
      <c r="E138" s="166">
        <v>9118</v>
      </c>
      <c r="F138" s="166">
        <v>11319</v>
      </c>
      <c r="G138" s="166">
        <v>10833</v>
      </c>
      <c r="H138" s="166">
        <v>13384</v>
      </c>
      <c r="I138" s="181">
        <f>IFERROR(H138/G138-1,"-")</f>
        <v>0.23548416874365374</v>
      </c>
      <c r="J138" s="167">
        <f t="shared" si="77"/>
        <v>0.21440885582070601</v>
      </c>
      <c r="K138" s="166">
        <f t="shared" si="78"/>
        <v>2551</v>
      </c>
      <c r="L138" s="166">
        <f t="shared" si="79"/>
        <v>2363</v>
      </c>
      <c r="M138" s="167">
        <f t="shared" si="76"/>
        <v>2.4552085863325745E-3</v>
      </c>
    </row>
    <row r="139" spans="2:13" x14ac:dyDescent="0.25">
      <c r="B139" s="161" t="s">
        <v>110</v>
      </c>
      <c r="C139" s="162">
        <v>67348</v>
      </c>
      <c r="D139" s="162">
        <v>95130</v>
      </c>
      <c r="E139" s="162">
        <v>228056</v>
      </c>
      <c r="F139" s="162">
        <v>247098</v>
      </c>
      <c r="G139" s="162">
        <v>259141</v>
      </c>
      <c r="H139" s="162">
        <v>254674</v>
      </c>
      <c r="I139" s="180">
        <f>IFERROR(H139/G139-1,"-")</f>
        <v>-1.7237720005711221E-2</v>
      </c>
      <c r="J139" s="163">
        <f t="shared" si="77"/>
        <v>1.6771155261221486</v>
      </c>
      <c r="K139" s="162">
        <f t="shared" si="78"/>
        <v>-4467</v>
      </c>
      <c r="L139" s="162">
        <f t="shared" si="79"/>
        <v>159544</v>
      </c>
      <c r="M139" s="163">
        <f t="shared" si="76"/>
        <v>4.6718304805414078E-2</v>
      </c>
    </row>
    <row r="140" spans="2:13" x14ac:dyDescent="0.25">
      <c r="B140" s="165" t="s">
        <v>113</v>
      </c>
      <c r="C140" s="166">
        <v>25577</v>
      </c>
      <c r="D140" s="166">
        <v>26467</v>
      </c>
      <c r="E140" s="166">
        <v>96562</v>
      </c>
      <c r="F140" s="166">
        <v>105994</v>
      </c>
      <c r="G140" s="166">
        <v>116401</v>
      </c>
      <c r="H140" s="166">
        <v>115809</v>
      </c>
      <c r="I140" s="181">
        <f t="shared" ref="I140:I147" si="80">IFERROR(H140/G140-1,"-")</f>
        <v>-5.0858669599058715E-3</v>
      </c>
      <c r="J140" s="167">
        <f t="shared" si="77"/>
        <v>3.3755998035289227</v>
      </c>
      <c r="K140" s="166">
        <f t="shared" si="78"/>
        <v>-592</v>
      </c>
      <c r="L140" s="166">
        <f t="shared" si="79"/>
        <v>89342</v>
      </c>
      <c r="M140" s="167">
        <f t="shared" si="76"/>
        <v>2.1244415060862904E-2</v>
      </c>
    </row>
    <row r="141" spans="2:13" x14ac:dyDescent="0.25">
      <c r="B141" s="165" t="s">
        <v>116</v>
      </c>
      <c r="C141" s="166">
        <v>5557</v>
      </c>
      <c r="D141" s="166">
        <v>9298</v>
      </c>
      <c r="E141" s="166">
        <v>16587</v>
      </c>
      <c r="F141" s="166">
        <v>20868</v>
      </c>
      <c r="G141" s="166">
        <v>21452</v>
      </c>
      <c r="H141" s="166">
        <v>21670</v>
      </c>
      <c r="I141" s="181">
        <f t="shared" si="80"/>
        <v>1.0162222636584062E-2</v>
      </c>
      <c r="J141" s="167">
        <f t="shared" si="77"/>
        <v>1.3306087330608731</v>
      </c>
      <c r="K141" s="166">
        <f t="shared" si="78"/>
        <v>218</v>
      </c>
      <c r="L141" s="166">
        <f t="shared" si="79"/>
        <v>12372</v>
      </c>
      <c r="M141" s="167">
        <f t="shared" si="76"/>
        <v>3.9752219116726602E-3</v>
      </c>
    </row>
    <row r="142" spans="2:13" x14ac:dyDescent="0.25">
      <c r="B142" s="165" t="s">
        <v>119</v>
      </c>
      <c r="C142" s="166">
        <v>6364</v>
      </c>
      <c r="D142" s="166">
        <v>15246</v>
      </c>
      <c r="E142" s="166">
        <v>26940</v>
      </c>
      <c r="F142" s="166">
        <v>25146</v>
      </c>
      <c r="G142" s="166">
        <v>24606</v>
      </c>
      <c r="H142" s="166">
        <v>23656</v>
      </c>
      <c r="I142" s="181">
        <f t="shared" si="80"/>
        <v>-3.8608469478988883E-2</v>
      </c>
      <c r="J142" s="167">
        <f t="shared" si="77"/>
        <v>0.55162009707464255</v>
      </c>
      <c r="K142" s="166">
        <f t="shared" si="78"/>
        <v>-950</v>
      </c>
      <c r="L142" s="166">
        <f t="shared" si="79"/>
        <v>8410</v>
      </c>
      <c r="M142" s="167">
        <f t="shared" si="76"/>
        <v>4.3395408187599654E-3</v>
      </c>
    </row>
    <row r="143" spans="2:13" x14ac:dyDescent="0.25">
      <c r="B143" s="165" t="s">
        <v>126</v>
      </c>
      <c r="C143" s="166">
        <v>1150</v>
      </c>
      <c r="D143" s="166">
        <v>4366</v>
      </c>
      <c r="E143" s="166">
        <v>9965</v>
      </c>
      <c r="F143" s="166">
        <v>8970</v>
      </c>
      <c r="G143" s="166">
        <v>6557</v>
      </c>
      <c r="H143" s="166">
        <v>5888</v>
      </c>
      <c r="I143" s="181">
        <f t="shared" si="80"/>
        <v>-0.10202836663108128</v>
      </c>
      <c r="J143" s="167">
        <f t="shared" si="77"/>
        <v>0.34860284012826392</v>
      </c>
      <c r="K143" s="166">
        <f t="shared" si="78"/>
        <v>-669</v>
      </c>
      <c r="L143" s="166">
        <f t="shared" si="79"/>
        <v>1522</v>
      </c>
      <c r="M143" s="167">
        <f t="shared" si="76"/>
        <v>1.0801156721702179E-3</v>
      </c>
    </row>
    <row r="144" spans="2:13" x14ac:dyDescent="0.25">
      <c r="B144" s="165" t="s">
        <v>122</v>
      </c>
      <c r="C144" s="166">
        <v>1849</v>
      </c>
      <c r="D144" s="166">
        <v>3344</v>
      </c>
      <c r="E144" s="166">
        <v>4569</v>
      </c>
      <c r="F144" s="166">
        <v>5508</v>
      </c>
      <c r="G144" s="166">
        <v>5591</v>
      </c>
      <c r="H144" s="166">
        <v>4631</v>
      </c>
      <c r="I144" s="181">
        <f t="shared" si="80"/>
        <v>-0.17170452512967271</v>
      </c>
      <c r="J144" s="167">
        <f t="shared" si="77"/>
        <v>0.38486842105263164</v>
      </c>
      <c r="K144" s="166">
        <f t="shared" si="78"/>
        <v>-960</v>
      </c>
      <c r="L144" s="166">
        <f t="shared" si="79"/>
        <v>1287</v>
      </c>
      <c r="M144" s="167">
        <f t="shared" si="76"/>
        <v>8.4952711919502027E-4</v>
      </c>
    </row>
    <row r="145" spans="2:13" x14ac:dyDescent="0.25">
      <c r="B145" s="165" t="s">
        <v>131</v>
      </c>
      <c r="C145" s="166">
        <v>1974</v>
      </c>
      <c r="D145" s="166">
        <v>1422</v>
      </c>
      <c r="E145" s="166">
        <v>3324</v>
      </c>
      <c r="F145" s="166">
        <v>3693</v>
      </c>
      <c r="G145" s="166">
        <v>3368</v>
      </c>
      <c r="H145" s="166">
        <v>3484</v>
      </c>
      <c r="I145" s="181">
        <f t="shared" si="80"/>
        <v>3.444180522565321E-2</v>
      </c>
      <c r="J145" s="167">
        <f t="shared" si="77"/>
        <v>1.450070323488045</v>
      </c>
      <c r="K145" s="166">
        <f t="shared" si="78"/>
        <v>116</v>
      </c>
      <c r="L145" s="166">
        <f t="shared" si="79"/>
        <v>2062</v>
      </c>
      <c r="M145" s="167">
        <f t="shared" si="76"/>
        <v>6.3911735764963303E-4</v>
      </c>
    </row>
    <row r="146" spans="2:13" x14ac:dyDescent="0.25">
      <c r="B146" s="165" t="s">
        <v>134</v>
      </c>
      <c r="C146" s="166">
        <v>4040</v>
      </c>
      <c r="D146" s="166">
        <v>947</v>
      </c>
      <c r="E146" s="166">
        <v>2079</v>
      </c>
      <c r="F146" s="166">
        <v>2886</v>
      </c>
      <c r="G146" s="166">
        <v>2832</v>
      </c>
      <c r="H146" s="166">
        <v>2253</v>
      </c>
      <c r="I146" s="181">
        <f t="shared" si="80"/>
        <v>-0.20444915254237284</v>
      </c>
      <c r="J146" s="167">
        <f t="shared" si="77"/>
        <v>1.3790918690601899</v>
      </c>
      <c r="K146" s="166">
        <f t="shared" si="78"/>
        <v>-579</v>
      </c>
      <c r="L146" s="166">
        <f t="shared" si="79"/>
        <v>1306</v>
      </c>
      <c r="M146" s="167">
        <f t="shared" si="76"/>
        <v>4.1329833719420874E-4</v>
      </c>
    </row>
    <row r="147" spans="2:13" x14ac:dyDescent="0.25">
      <c r="B147" s="170" t="s">
        <v>148</v>
      </c>
      <c r="C147" s="171">
        <f t="shared" ref="C147" si="81">C139-SUM(C140:C146)</f>
        <v>20837</v>
      </c>
      <c r="D147" s="171">
        <f t="shared" ref="D147:E147" si="82">D139-SUM(D140:D146)</f>
        <v>34040</v>
      </c>
      <c r="E147" s="171">
        <f t="shared" si="82"/>
        <v>68030</v>
      </c>
      <c r="F147" s="171">
        <f t="shared" ref="F147:H147" si="83">F139-SUM(F140:F146)</f>
        <v>74033</v>
      </c>
      <c r="G147" s="171">
        <f t="shared" si="83"/>
        <v>78334</v>
      </c>
      <c r="H147" s="171">
        <f t="shared" si="83"/>
        <v>77283</v>
      </c>
      <c r="I147" s="182">
        <f t="shared" si="80"/>
        <v>-1.3416907090152419E-2</v>
      </c>
      <c r="J147" s="172">
        <f t="shared" si="77"/>
        <v>1.270358401880141</v>
      </c>
      <c r="K147" s="171">
        <f>H147-G147</f>
        <v>-1051</v>
      </c>
      <c r="L147" s="171">
        <f t="shared" si="79"/>
        <v>43243</v>
      </c>
      <c r="M147" s="172">
        <f t="shared" si="76"/>
        <v>1.4177068527909471E-2</v>
      </c>
    </row>
    <row r="148" spans="2:13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71</v>
      </c>
      <c r="C149" s="178">
        <v>39372</v>
      </c>
      <c r="D149" s="178">
        <v>71959</v>
      </c>
      <c r="E149" s="178">
        <v>111437</v>
      </c>
      <c r="F149" s="178">
        <v>123306</v>
      </c>
      <c r="G149" s="178">
        <v>128413</v>
      </c>
      <c r="H149" s="178">
        <v>123457</v>
      </c>
      <c r="I149" s="179">
        <f>IFERROR(H149/G149-1,"-")</f>
        <v>-3.8594223326298693E-2</v>
      </c>
      <c r="J149" s="179">
        <f>IFERROR(H149/D149-1,"-")</f>
        <v>0.71565752720299058</v>
      </c>
      <c r="K149" s="178">
        <f>H149-G149</f>
        <v>-4956</v>
      </c>
      <c r="L149" s="178">
        <f>H149-D149</f>
        <v>51498</v>
      </c>
      <c r="M149" s="179">
        <f t="shared" ref="M149:M161" si="84">H149/H$9</f>
        <v>2.2647391395910089E-2</v>
      </c>
    </row>
    <row r="150" spans="2:13" x14ac:dyDescent="0.25">
      <c r="B150" s="161" t="s">
        <v>100</v>
      </c>
      <c r="C150" s="162">
        <v>19465</v>
      </c>
      <c r="D150" s="162">
        <v>40392</v>
      </c>
      <c r="E150" s="162">
        <v>57756</v>
      </c>
      <c r="F150" s="162">
        <v>59804</v>
      </c>
      <c r="G150" s="162">
        <v>55988</v>
      </c>
      <c r="H150" s="162">
        <v>51683</v>
      </c>
      <c r="I150" s="180">
        <f>IFERROR(H150/G150-1,"-")</f>
        <v>-7.689147674501684E-2</v>
      </c>
      <c r="J150" s="163">
        <f t="shared" ref="J150:J161" si="85">IFERROR(H150/D150-1,"-")</f>
        <v>0.27953555159437515</v>
      </c>
      <c r="K150" s="162">
        <f t="shared" ref="K150:K160" si="86">H150-G150</f>
        <v>-4305</v>
      </c>
      <c r="L150" s="162">
        <f t="shared" ref="L150:L161" si="87">H150-D150</f>
        <v>11291</v>
      </c>
      <c r="M150" s="163">
        <f t="shared" si="84"/>
        <v>9.4809134315172183E-3</v>
      </c>
    </row>
    <row r="151" spans="2:13" x14ac:dyDescent="0.25">
      <c r="B151" s="165" t="s">
        <v>106</v>
      </c>
      <c r="C151" s="166">
        <v>12209</v>
      </c>
      <c r="D151" s="166">
        <v>32366</v>
      </c>
      <c r="E151" s="166">
        <v>41603</v>
      </c>
      <c r="F151" s="166">
        <v>44307</v>
      </c>
      <c r="G151" s="166">
        <v>37854</v>
      </c>
      <c r="H151" s="166">
        <v>31635</v>
      </c>
      <c r="I151" s="181">
        <f>IFERROR(H151/G151-1,"-")</f>
        <v>-0.16428911079410369</v>
      </c>
      <c r="J151" s="167">
        <f t="shared" si="85"/>
        <v>-2.2585429154050596E-2</v>
      </c>
      <c r="K151" s="166">
        <f t="shared" si="86"/>
        <v>-6219</v>
      </c>
      <c r="L151" s="166">
        <f t="shared" si="87"/>
        <v>-731</v>
      </c>
      <c r="M151" s="167">
        <f t="shared" si="84"/>
        <v>5.8032369716550349E-3</v>
      </c>
    </row>
    <row r="152" spans="2:13" x14ac:dyDescent="0.25">
      <c r="B152" s="165" t="s">
        <v>103</v>
      </c>
      <c r="C152" s="166">
        <v>7256</v>
      </c>
      <c r="D152" s="166">
        <v>8026</v>
      </c>
      <c r="E152" s="166">
        <v>16153</v>
      </c>
      <c r="F152" s="166">
        <v>15497</v>
      </c>
      <c r="G152" s="166">
        <v>18134</v>
      </c>
      <c r="H152" s="166">
        <v>20048</v>
      </c>
      <c r="I152" s="181">
        <f>IFERROR(H152/G152-1,"-")</f>
        <v>0.10554759016212634</v>
      </c>
      <c r="J152" s="167">
        <f t="shared" si="85"/>
        <v>1.4978818838773984</v>
      </c>
      <c r="K152" s="166">
        <f t="shared" si="86"/>
        <v>1914</v>
      </c>
      <c r="L152" s="166">
        <f t="shared" si="87"/>
        <v>12022</v>
      </c>
      <c r="M152" s="167">
        <f t="shared" si="84"/>
        <v>3.6776764598621826E-3</v>
      </c>
    </row>
    <row r="153" spans="2:13" x14ac:dyDescent="0.25">
      <c r="B153" s="161" t="s">
        <v>110</v>
      </c>
      <c r="C153" s="162">
        <v>19907</v>
      </c>
      <c r="D153" s="162">
        <v>31567</v>
      </c>
      <c r="E153" s="162">
        <v>53681</v>
      </c>
      <c r="F153" s="162">
        <v>63502</v>
      </c>
      <c r="G153" s="162">
        <v>72425</v>
      </c>
      <c r="H153" s="162">
        <v>71774</v>
      </c>
      <c r="I153" s="180">
        <f>IFERROR(H153/G153-1,"-")</f>
        <v>-8.9886089057645835E-3</v>
      </c>
      <c r="J153" s="163">
        <f t="shared" si="85"/>
        <v>1.2737035511768617</v>
      </c>
      <c r="K153" s="162">
        <f t="shared" si="86"/>
        <v>-651</v>
      </c>
      <c r="L153" s="162">
        <f t="shared" si="87"/>
        <v>40207</v>
      </c>
      <c r="M153" s="163">
        <f t="shared" si="84"/>
        <v>1.3166477964392872E-2</v>
      </c>
    </row>
    <row r="154" spans="2:13" x14ac:dyDescent="0.25">
      <c r="B154" s="165" t="s">
        <v>113</v>
      </c>
      <c r="C154" s="166">
        <v>5535</v>
      </c>
      <c r="D154" s="166">
        <v>5609</v>
      </c>
      <c r="E154" s="166">
        <v>19238</v>
      </c>
      <c r="F154" s="166">
        <v>18996</v>
      </c>
      <c r="G154" s="166">
        <v>20085</v>
      </c>
      <c r="H154" s="166">
        <v>17843</v>
      </c>
      <c r="I154" s="181">
        <f t="shared" ref="I154:I161" si="88">IFERROR(H154/G154-1,"-")</f>
        <v>-0.11162559123724169</v>
      </c>
      <c r="J154" s="167">
        <f t="shared" si="85"/>
        <v>2.1811374576573366</v>
      </c>
      <c r="K154" s="166">
        <f t="shared" si="86"/>
        <v>-2242</v>
      </c>
      <c r="L154" s="166">
        <f t="shared" si="87"/>
        <v>12234</v>
      </c>
      <c r="M154" s="167">
        <f t="shared" si="84"/>
        <v>3.2731834134737091E-3</v>
      </c>
    </row>
    <row r="155" spans="2:13" x14ac:dyDescent="0.25">
      <c r="B155" s="165" t="s">
        <v>116</v>
      </c>
      <c r="C155" s="166">
        <v>4949</v>
      </c>
      <c r="D155" s="166">
        <v>8623</v>
      </c>
      <c r="E155" s="166">
        <v>11385</v>
      </c>
      <c r="F155" s="166">
        <v>12605</v>
      </c>
      <c r="G155" s="166">
        <v>13027</v>
      </c>
      <c r="H155" s="166">
        <v>13112</v>
      </c>
      <c r="I155" s="181">
        <f t="shared" si="88"/>
        <v>6.5249098027173602E-3</v>
      </c>
      <c r="J155" s="167">
        <f t="shared" si="85"/>
        <v>0.52058448335845986</v>
      </c>
      <c r="K155" s="166">
        <f t="shared" si="86"/>
        <v>85</v>
      </c>
      <c r="L155" s="166">
        <f t="shared" si="87"/>
        <v>4489</v>
      </c>
      <c r="M155" s="167">
        <f t="shared" si="84"/>
        <v>2.4053119384334068E-3</v>
      </c>
    </row>
    <row r="156" spans="2:13" x14ac:dyDescent="0.25">
      <c r="B156" s="165" t="s">
        <v>119</v>
      </c>
      <c r="C156" s="166">
        <v>2264</v>
      </c>
      <c r="D156" s="166">
        <v>5206</v>
      </c>
      <c r="E156" s="166">
        <v>6579</v>
      </c>
      <c r="F156" s="166">
        <v>10130</v>
      </c>
      <c r="G156" s="166">
        <v>12879</v>
      </c>
      <c r="H156" s="166">
        <v>16550</v>
      </c>
      <c r="I156" s="181">
        <f t="shared" si="88"/>
        <v>0.28503765820327676</v>
      </c>
      <c r="J156" s="167">
        <f t="shared" si="85"/>
        <v>2.1790242028428737</v>
      </c>
      <c r="K156" s="166">
        <f t="shared" si="86"/>
        <v>3671</v>
      </c>
      <c r="L156" s="166">
        <f t="shared" si="87"/>
        <v>11344</v>
      </c>
      <c r="M156" s="167">
        <f t="shared" si="84"/>
        <v>3.0359908923942099E-3</v>
      </c>
    </row>
    <row r="157" spans="2:13" x14ac:dyDescent="0.25">
      <c r="B157" s="165" t="s">
        <v>126</v>
      </c>
      <c r="C157" s="166">
        <v>592</v>
      </c>
      <c r="D157" s="166">
        <v>927</v>
      </c>
      <c r="E157" s="166">
        <v>1690</v>
      </c>
      <c r="F157" s="166">
        <v>2031</v>
      </c>
      <c r="G157" s="166">
        <v>2829</v>
      </c>
      <c r="H157" s="166">
        <v>2548</v>
      </c>
      <c r="I157" s="181">
        <f t="shared" si="88"/>
        <v>-9.9328384588193708E-2</v>
      </c>
      <c r="J157" s="167">
        <f t="shared" si="85"/>
        <v>1.7486515641855447</v>
      </c>
      <c r="K157" s="166">
        <f t="shared" si="86"/>
        <v>-281</v>
      </c>
      <c r="L157" s="166">
        <f t="shared" si="87"/>
        <v>1621</v>
      </c>
      <c r="M157" s="167">
        <f t="shared" si="84"/>
        <v>4.6741418693779134E-4</v>
      </c>
    </row>
    <row r="158" spans="2:13" x14ac:dyDescent="0.25">
      <c r="B158" s="165" t="s">
        <v>122</v>
      </c>
      <c r="C158" s="166">
        <v>1199</v>
      </c>
      <c r="D158" s="166">
        <v>1749</v>
      </c>
      <c r="E158" s="166">
        <v>2959</v>
      </c>
      <c r="F158" s="166">
        <v>3062</v>
      </c>
      <c r="G158" s="166">
        <v>3505</v>
      </c>
      <c r="H158" s="166">
        <v>2687</v>
      </c>
      <c r="I158" s="181">
        <f t="shared" si="88"/>
        <v>-0.23338088445078464</v>
      </c>
      <c r="J158" s="167">
        <f t="shared" si="85"/>
        <v>0.53630646083476274</v>
      </c>
      <c r="K158" s="166">
        <f t="shared" si="86"/>
        <v>-818</v>
      </c>
      <c r="L158" s="166">
        <f t="shared" si="87"/>
        <v>938</v>
      </c>
      <c r="M158" s="167">
        <f t="shared" si="84"/>
        <v>4.9291284156273364E-4</v>
      </c>
    </row>
    <row r="159" spans="2:13" x14ac:dyDescent="0.25">
      <c r="B159" s="165" t="s">
        <v>131</v>
      </c>
      <c r="C159" s="166">
        <v>352</v>
      </c>
      <c r="D159" s="166">
        <v>292</v>
      </c>
      <c r="E159" s="166">
        <v>497</v>
      </c>
      <c r="F159" s="166">
        <v>676</v>
      </c>
      <c r="G159" s="166">
        <v>484</v>
      </c>
      <c r="H159" s="166">
        <v>445</v>
      </c>
      <c r="I159" s="181">
        <f t="shared" si="88"/>
        <v>-8.0578512396694224E-2</v>
      </c>
      <c r="J159" s="167">
        <f t="shared" si="85"/>
        <v>0.52397260273972601</v>
      </c>
      <c r="K159" s="166">
        <f t="shared" si="86"/>
        <v>-39</v>
      </c>
      <c r="L159" s="166">
        <f t="shared" si="87"/>
        <v>153</v>
      </c>
      <c r="M159" s="167">
        <f t="shared" si="84"/>
        <v>8.1632383511505953E-5</v>
      </c>
    </row>
    <row r="160" spans="2:13" x14ac:dyDescent="0.25">
      <c r="B160" s="165" t="s">
        <v>134</v>
      </c>
      <c r="C160" s="166">
        <v>438</v>
      </c>
      <c r="D160" s="166">
        <v>454</v>
      </c>
      <c r="E160" s="166">
        <v>656</v>
      </c>
      <c r="F160" s="166">
        <v>941</v>
      </c>
      <c r="G160" s="166">
        <v>796</v>
      </c>
      <c r="H160" s="166">
        <v>628</v>
      </c>
      <c r="I160" s="181">
        <f t="shared" si="88"/>
        <v>-0.21105527638190957</v>
      </c>
      <c r="J160" s="167">
        <f t="shared" si="85"/>
        <v>0.38325991189427322</v>
      </c>
      <c r="K160" s="166">
        <f t="shared" si="86"/>
        <v>-168</v>
      </c>
      <c r="L160" s="166">
        <f t="shared" si="87"/>
        <v>174</v>
      </c>
      <c r="M160" s="167">
        <f t="shared" si="84"/>
        <v>1.1520255470837244E-4</v>
      </c>
    </row>
    <row r="161" spans="2:13" x14ac:dyDescent="0.25">
      <c r="B161" s="170" t="s">
        <v>148</v>
      </c>
      <c r="C161" s="171">
        <f t="shared" ref="C161" si="89">C153-SUM(C154:C160)</f>
        <v>4578</v>
      </c>
      <c r="D161" s="171">
        <f t="shared" ref="D161:E161" si="90">D153-SUM(D154:D160)</f>
        <v>8707</v>
      </c>
      <c r="E161" s="171">
        <f t="shared" si="90"/>
        <v>10677</v>
      </c>
      <c r="F161" s="171">
        <f t="shared" ref="F161:H161" si="91">F153-SUM(F154:F160)</f>
        <v>15061</v>
      </c>
      <c r="G161" s="171">
        <f t="shared" si="91"/>
        <v>18820</v>
      </c>
      <c r="H161" s="171">
        <f t="shared" si="91"/>
        <v>17961</v>
      </c>
      <c r="I161" s="182">
        <f t="shared" si="88"/>
        <v>-4.5642933049946821E-2</v>
      </c>
      <c r="J161" s="172">
        <f t="shared" si="85"/>
        <v>1.0628230159641667</v>
      </c>
      <c r="K161" s="171">
        <f>H161-G161</f>
        <v>-859</v>
      </c>
      <c r="L161" s="171">
        <f t="shared" si="87"/>
        <v>9254</v>
      </c>
      <c r="M161" s="172">
        <f t="shared" si="84"/>
        <v>3.2948297533711424E-3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B704F-D41A-4763-86BC-168BE59B2C21}">
  <sheetPr>
    <tabColor theme="7" tint="0.79998168889431442"/>
    <pageSetUpPr fitToPage="1"/>
  </sheetPr>
  <dimension ref="A1:W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273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267</v>
      </c>
      <c r="D7" s="174" t="s">
        <v>268</v>
      </c>
      <c r="E7" s="174" t="s">
        <v>269</v>
      </c>
      <c r="F7" s="174" t="s">
        <v>270</v>
      </c>
      <c r="G7" s="174" t="s">
        <v>271</v>
      </c>
      <c r="H7" s="174" t="s">
        <v>272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267</v>
      </c>
      <c r="P7" s="174" t="s">
        <v>268</v>
      </c>
      <c r="Q7" s="174" t="s">
        <v>269</v>
      </c>
      <c r="R7" s="174" t="s">
        <v>270</v>
      </c>
      <c r="S7" s="174" t="s">
        <v>271</v>
      </c>
      <c r="T7" s="174" t="s">
        <v>272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51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1195819</v>
      </c>
      <c r="D9" s="178">
        <f t="shared" si="0"/>
        <v>1858031</v>
      </c>
      <c r="E9" s="178">
        <f t="shared" si="0"/>
        <v>3776873</v>
      </c>
      <c r="F9" s="178">
        <f t="shared" si="0"/>
        <v>4088864</v>
      </c>
      <c r="G9" s="178">
        <f t="shared" si="0"/>
        <v>4282545</v>
      </c>
      <c r="H9" s="178">
        <f t="shared" si="0"/>
        <v>4198849</v>
      </c>
      <c r="I9" s="179">
        <f>IFERROR(H9/G9-1,"-")</f>
        <v>-1.9543519099040396E-2</v>
      </c>
      <c r="J9" s="178">
        <f t="shared" ref="J9:J21" si="1">H9-G9</f>
        <v>-83696</v>
      </c>
      <c r="K9" s="179">
        <f t="shared" ref="K9:K21" si="2">H9/H$9</f>
        <v>1</v>
      </c>
      <c r="N9" s="158" t="s">
        <v>71</v>
      </c>
      <c r="O9" s="178">
        <f t="shared" ref="O9:T9" si="3">O10+O13</f>
        <v>167932</v>
      </c>
      <c r="P9" s="178">
        <f t="shared" si="3"/>
        <v>285256</v>
      </c>
      <c r="Q9" s="178">
        <f t="shared" si="3"/>
        <v>574800</v>
      </c>
      <c r="R9" s="178">
        <f t="shared" si="3"/>
        <v>655063</v>
      </c>
      <c r="S9" s="178">
        <f t="shared" si="3"/>
        <v>742545</v>
      </c>
      <c r="T9" s="178">
        <f t="shared" si="3"/>
        <v>747127</v>
      </c>
      <c r="U9" s="179">
        <f>IFERROR(T9/S9-1,"-")</f>
        <v>6.1706697910564046E-3</v>
      </c>
      <c r="V9" s="178">
        <f>T9-S9</f>
        <v>4582</v>
      </c>
      <c r="W9" s="179">
        <f t="shared" ref="W9:W21" si="4">T9/T$9</f>
        <v>1</v>
      </c>
    </row>
    <row r="10" spans="1:23" x14ac:dyDescent="0.25">
      <c r="A10" s="164" t="s">
        <v>106</v>
      </c>
      <c r="B10" s="161" t="s">
        <v>100</v>
      </c>
      <c r="C10" s="162">
        <v>373041</v>
      </c>
      <c r="D10" s="162">
        <v>669266</v>
      </c>
      <c r="E10" s="162">
        <v>862070</v>
      </c>
      <c r="F10" s="162">
        <v>882747</v>
      </c>
      <c r="G10" s="162">
        <v>889181</v>
      </c>
      <c r="H10" s="162">
        <v>881934</v>
      </c>
      <c r="I10" s="180">
        <f>IFERROR(H10/G10-1,"-")</f>
        <v>-8.1501966416286376E-3</v>
      </c>
      <c r="J10" s="161">
        <f t="shared" si="1"/>
        <v>-7247</v>
      </c>
      <c r="K10" s="163">
        <f t="shared" si="2"/>
        <v>0.21004184718240643</v>
      </c>
      <c r="N10" s="161" t="s">
        <v>100</v>
      </c>
      <c r="O10" s="162">
        <v>76535</v>
      </c>
      <c r="P10" s="162">
        <v>147596</v>
      </c>
      <c r="Q10" s="162">
        <v>279454</v>
      </c>
      <c r="R10" s="162">
        <v>280533</v>
      </c>
      <c r="S10" s="162">
        <v>299948</v>
      </c>
      <c r="T10" s="162">
        <v>308268</v>
      </c>
      <c r="U10" s="180">
        <f>IFERROR(T10/S10-1,"-")</f>
        <v>2.7738141277821482E-2</v>
      </c>
      <c r="V10" s="161">
        <f t="shared" ref="V10:V20" si="5">T10-S10</f>
        <v>8320</v>
      </c>
      <c r="W10" s="163">
        <f t="shared" si="4"/>
        <v>0.41260455049810807</v>
      </c>
    </row>
    <row r="11" spans="1:23" x14ac:dyDescent="0.25">
      <c r="A11" s="164" t="s">
        <v>103</v>
      </c>
      <c r="B11" s="165" t="s">
        <v>106</v>
      </c>
      <c r="C11" s="166">
        <v>148750</v>
      </c>
      <c r="D11" s="166">
        <v>325152</v>
      </c>
      <c r="E11" s="166">
        <v>332869</v>
      </c>
      <c r="F11" s="166">
        <v>341598</v>
      </c>
      <c r="G11" s="166">
        <v>339395</v>
      </c>
      <c r="H11" s="166">
        <v>341262</v>
      </c>
      <c r="I11" s="181">
        <f>IFERROR(H11/G11-1,"-")</f>
        <v>5.5009649523416471E-3</v>
      </c>
      <c r="J11" s="165">
        <f t="shared" si="1"/>
        <v>1867</v>
      </c>
      <c r="K11" s="167">
        <f t="shared" si="2"/>
        <v>8.1275130398830733E-2</v>
      </c>
      <c r="N11" s="165" t="s">
        <v>106</v>
      </c>
      <c r="O11" s="166">
        <v>18128</v>
      </c>
      <c r="P11" s="166">
        <v>48803</v>
      </c>
      <c r="Q11" s="166">
        <v>66206</v>
      </c>
      <c r="R11" s="166">
        <v>60951</v>
      </c>
      <c r="S11" s="166">
        <v>72460</v>
      </c>
      <c r="T11" s="166">
        <v>72174</v>
      </c>
      <c r="U11" s="181">
        <f>IFERROR(T11/S11-1,"-")</f>
        <v>-3.9470052442727166E-3</v>
      </c>
      <c r="V11" s="165">
        <f t="shared" si="5"/>
        <v>-286</v>
      </c>
      <c r="W11" s="167">
        <f>T11/T$9</f>
        <v>9.6602050253839042E-2</v>
      </c>
    </row>
    <row r="12" spans="1:23" x14ac:dyDescent="0.25">
      <c r="A12" s="1"/>
      <c r="B12" s="165" t="s">
        <v>103</v>
      </c>
      <c r="C12" s="166">
        <v>224291</v>
      </c>
      <c r="D12" s="166">
        <v>344114</v>
      </c>
      <c r="E12" s="166">
        <v>529201</v>
      </c>
      <c r="F12" s="166">
        <v>541149</v>
      </c>
      <c r="G12" s="166">
        <v>549786</v>
      </c>
      <c r="H12" s="166">
        <v>540672</v>
      </c>
      <c r="I12" s="181">
        <f>IFERROR(H12/G12-1,"-")</f>
        <v>-1.657735919066694E-2</v>
      </c>
      <c r="J12" s="165">
        <f t="shared" si="1"/>
        <v>-9114</v>
      </c>
      <c r="K12" s="167">
        <f t="shared" si="2"/>
        <v>0.12876671678357568</v>
      </c>
      <c r="N12" s="165" t="s">
        <v>103</v>
      </c>
      <c r="O12" s="166">
        <v>58407</v>
      </c>
      <c r="P12" s="166">
        <v>98793</v>
      </c>
      <c r="Q12" s="166">
        <v>213248</v>
      </c>
      <c r="R12" s="166">
        <v>219582</v>
      </c>
      <c r="S12" s="166">
        <v>227488</v>
      </c>
      <c r="T12" s="166">
        <v>236094</v>
      </c>
      <c r="U12" s="181">
        <f>IFERROR(T12/S12-1,"-")</f>
        <v>3.783056688704467E-2</v>
      </c>
      <c r="V12" s="165">
        <f t="shared" si="5"/>
        <v>8606</v>
      </c>
      <c r="W12" s="167">
        <f t="shared" si="4"/>
        <v>0.31600250024426907</v>
      </c>
    </row>
    <row r="13" spans="1:23" s="58" customFormat="1" x14ac:dyDescent="0.25">
      <c r="B13" s="161" t="s">
        <v>110</v>
      </c>
      <c r="C13" s="162">
        <v>822778</v>
      </c>
      <c r="D13" s="162">
        <v>1188765</v>
      </c>
      <c r="E13" s="162">
        <v>2914803</v>
      </c>
      <c r="F13" s="162">
        <v>3206117</v>
      </c>
      <c r="G13" s="162">
        <v>3393364</v>
      </c>
      <c r="H13" s="162">
        <v>3316915</v>
      </c>
      <c r="I13" s="180">
        <f>IFERROR(H13/G13-1,"-")</f>
        <v>-2.2528971250947438E-2</v>
      </c>
      <c r="J13" s="161">
        <f t="shared" si="1"/>
        <v>-76449</v>
      </c>
      <c r="K13" s="163">
        <f t="shared" si="2"/>
        <v>0.78995815281759363</v>
      </c>
      <c r="N13" s="161" t="s">
        <v>110</v>
      </c>
      <c r="O13" s="162">
        <v>91397</v>
      </c>
      <c r="P13" s="162">
        <v>137660</v>
      </c>
      <c r="Q13" s="162">
        <v>295346</v>
      </c>
      <c r="R13" s="162">
        <v>374530</v>
      </c>
      <c r="S13" s="162">
        <v>442597</v>
      </c>
      <c r="T13" s="162">
        <v>438859</v>
      </c>
      <c r="U13" s="180">
        <f>IFERROR(T13/S13-1,"-")</f>
        <v>-8.4456062738789139E-3</v>
      </c>
      <c r="V13" s="161">
        <f t="shared" si="5"/>
        <v>-3738</v>
      </c>
      <c r="W13" s="163">
        <f t="shared" si="4"/>
        <v>0.58739544950189193</v>
      </c>
    </row>
    <row r="14" spans="1:23" s="58" customFormat="1" x14ac:dyDescent="0.25">
      <c r="B14" s="165" t="s">
        <v>113</v>
      </c>
      <c r="C14" s="166">
        <v>316348</v>
      </c>
      <c r="D14" s="166">
        <v>336180</v>
      </c>
      <c r="E14" s="166">
        <v>1318096</v>
      </c>
      <c r="F14" s="166">
        <v>1459989</v>
      </c>
      <c r="G14" s="166">
        <v>1532327</v>
      </c>
      <c r="H14" s="166">
        <v>1491760</v>
      </c>
      <c r="I14" s="181">
        <f t="shared" ref="I14:I21" si="6">IFERROR(H14/G14-1,"-")</f>
        <v>-2.6474114206693433E-2</v>
      </c>
      <c r="J14" s="165">
        <f t="shared" si="1"/>
        <v>-40567</v>
      </c>
      <c r="K14" s="167">
        <f t="shared" si="2"/>
        <v>0.35527831555743017</v>
      </c>
      <c r="N14" s="165" t="s">
        <v>113</v>
      </c>
      <c r="O14" s="166">
        <v>17445</v>
      </c>
      <c r="P14" s="166">
        <v>14438</v>
      </c>
      <c r="Q14" s="166">
        <v>62128</v>
      </c>
      <c r="R14" s="166">
        <v>82689</v>
      </c>
      <c r="S14" s="166">
        <v>96507</v>
      </c>
      <c r="T14" s="166">
        <v>101267</v>
      </c>
      <c r="U14" s="181">
        <f t="shared" ref="U14:U21" si="7">IFERROR(T14/S14-1,"-")</f>
        <v>4.9322847047364338E-2</v>
      </c>
      <c r="V14" s="165">
        <f t="shared" si="5"/>
        <v>4760</v>
      </c>
      <c r="W14" s="167">
        <f t="shared" si="4"/>
        <v>0.13554188243765786</v>
      </c>
    </row>
    <row r="15" spans="1:23" x14ac:dyDescent="0.25">
      <c r="A15" s="1"/>
      <c r="B15" s="165" t="s">
        <v>116</v>
      </c>
      <c r="C15" s="166">
        <v>117027</v>
      </c>
      <c r="D15" s="166">
        <v>194551</v>
      </c>
      <c r="E15" s="166">
        <v>339027</v>
      </c>
      <c r="F15" s="166">
        <v>383013</v>
      </c>
      <c r="G15" s="166">
        <v>391256</v>
      </c>
      <c r="H15" s="166">
        <v>384652</v>
      </c>
      <c r="I15" s="181">
        <f t="shared" si="6"/>
        <v>-1.6878974379945566E-2</v>
      </c>
      <c r="J15" s="165">
        <f t="shared" si="1"/>
        <v>-6604</v>
      </c>
      <c r="K15" s="167">
        <f t="shared" si="2"/>
        <v>9.1608914728774485E-2</v>
      </c>
      <c r="N15" s="165" t="s">
        <v>116</v>
      </c>
      <c r="O15" s="166">
        <v>31930</v>
      </c>
      <c r="P15" s="166">
        <v>44660</v>
      </c>
      <c r="Q15" s="166">
        <v>97434</v>
      </c>
      <c r="R15" s="166">
        <v>112107</v>
      </c>
      <c r="S15" s="166">
        <v>123583</v>
      </c>
      <c r="T15" s="166">
        <v>119756</v>
      </c>
      <c r="U15" s="181">
        <f t="shared" si="7"/>
        <v>-3.0967042392562094E-2</v>
      </c>
      <c r="V15" s="165">
        <f t="shared" si="5"/>
        <v>-3827</v>
      </c>
      <c r="W15" s="167">
        <f t="shared" si="4"/>
        <v>0.16028867916699571</v>
      </c>
    </row>
    <row r="16" spans="1:23" x14ac:dyDescent="0.25">
      <c r="A16" s="1"/>
      <c r="B16" s="165" t="s">
        <v>119</v>
      </c>
      <c r="C16" s="166">
        <v>48758</v>
      </c>
      <c r="D16" s="166">
        <v>105234</v>
      </c>
      <c r="E16" s="166">
        <v>166430</v>
      </c>
      <c r="F16" s="166">
        <v>176060</v>
      </c>
      <c r="G16" s="166">
        <v>192846</v>
      </c>
      <c r="H16" s="166">
        <v>184227</v>
      </c>
      <c r="I16" s="181">
        <f t="shared" si="6"/>
        <v>-4.469369341339724E-2</v>
      </c>
      <c r="J16" s="165">
        <f t="shared" si="1"/>
        <v>-8619</v>
      </c>
      <c r="K16" s="167">
        <f t="shared" si="2"/>
        <v>4.3875595431033601E-2</v>
      </c>
      <c r="N16" s="165" t="s">
        <v>119</v>
      </c>
      <c r="O16" s="166">
        <v>6777</v>
      </c>
      <c r="P16" s="166">
        <v>16388</v>
      </c>
      <c r="Q16" s="166">
        <v>26003</v>
      </c>
      <c r="R16" s="166">
        <v>37742</v>
      </c>
      <c r="S16" s="166">
        <v>52169</v>
      </c>
      <c r="T16" s="166">
        <v>47159</v>
      </c>
      <c r="U16" s="181">
        <f t="shared" si="7"/>
        <v>-9.6034043205735165E-2</v>
      </c>
      <c r="V16" s="165">
        <f t="shared" si="5"/>
        <v>-5010</v>
      </c>
      <c r="W16" s="167">
        <f t="shared" si="4"/>
        <v>6.3120460109191603E-2</v>
      </c>
    </row>
    <row r="17" spans="1:23" x14ac:dyDescent="0.25">
      <c r="A17" s="1"/>
      <c r="B17" s="165" t="s">
        <v>126</v>
      </c>
      <c r="C17" s="166">
        <v>27542</v>
      </c>
      <c r="D17" s="166">
        <v>67022</v>
      </c>
      <c r="E17" s="166">
        <v>123451</v>
      </c>
      <c r="F17" s="166">
        <v>117875</v>
      </c>
      <c r="G17" s="166">
        <v>127621</v>
      </c>
      <c r="H17" s="166">
        <v>117870</v>
      </c>
      <c r="I17" s="181">
        <f t="shared" si="6"/>
        <v>-7.6405920655691406E-2</v>
      </c>
      <c r="J17" s="165">
        <f t="shared" si="1"/>
        <v>-9751</v>
      </c>
      <c r="K17" s="167">
        <f t="shared" si="2"/>
        <v>2.8071978773230474E-2</v>
      </c>
      <c r="N17" s="165" t="s">
        <v>126</v>
      </c>
      <c r="O17" s="166">
        <v>1446</v>
      </c>
      <c r="P17" s="166">
        <v>3856</v>
      </c>
      <c r="Q17" s="166">
        <v>5606</v>
      </c>
      <c r="R17" s="166">
        <v>8001</v>
      </c>
      <c r="S17" s="166">
        <v>12852</v>
      </c>
      <c r="T17" s="166">
        <v>12753</v>
      </c>
      <c r="U17" s="181">
        <f t="shared" si="7"/>
        <v>-7.7030812324929698E-3</v>
      </c>
      <c r="V17" s="165">
        <f t="shared" si="5"/>
        <v>-99</v>
      </c>
      <c r="W17" s="167">
        <f t="shared" si="4"/>
        <v>1.7069387132308163E-2</v>
      </c>
    </row>
    <row r="18" spans="1:23" x14ac:dyDescent="0.25">
      <c r="A18" s="1"/>
      <c r="B18" s="165" t="s">
        <v>122</v>
      </c>
      <c r="C18" s="166">
        <v>48643</v>
      </c>
      <c r="D18" s="166">
        <v>83725</v>
      </c>
      <c r="E18" s="166">
        <v>130508</v>
      </c>
      <c r="F18" s="166">
        <v>134087</v>
      </c>
      <c r="G18" s="166">
        <v>140284</v>
      </c>
      <c r="H18" s="166">
        <v>132245</v>
      </c>
      <c r="I18" s="181">
        <f t="shared" si="6"/>
        <v>-5.7305180918707732E-2</v>
      </c>
      <c r="J18" s="165"/>
      <c r="K18" s="167">
        <f t="shared" si="2"/>
        <v>3.1495536038566758E-2</v>
      </c>
      <c r="N18" s="165" t="s">
        <v>122</v>
      </c>
      <c r="O18" s="166">
        <v>1794</v>
      </c>
      <c r="P18" s="166">
        <v>4708</v>
      </c>
      <c r="Q18" s="166">
        <v>5083</v>
      </c>
      <c r="R18" s="166">
        <v>6346</v>
      </c>
      <c r="S18" s="166">
        <v>8035</v>
      </c>
      <c r="T18" s="166">
        <v>8564</v>
      </c>
      <c r="U18" s="181">
        <f t="shared" si="7"/>
        <v>6.5836963285625494E-2</v>
      </c>
      <c r="V18" s="165">
        <f t="shared" si="5"/>
        <v>529</v>
      </c>
      <c r="W18" s="167">
        <f t="shared" si="4"/>
        <v>1.1462575974365804E-2</v>
      </c>
    </row>
    <row r="19" spans="1:23" x14ac:dyDescent="0.25">
      <c r="A19" s="164" t="s">
        <v>147</v>
      </c>
      <c r="B19" s="165" t="s">
        <v>131</v>
      </c>
      <c r="C19" s="166">
        <v>18278</v>
      </c>
      <c r="D19" s="166">
        <v>14971</v>
      </c>
      <c r="E19" s="166">
        <v>40935</v>
      </c>
      <c r="F19" s="166">
        <v>44432</v>
      </c>
      <c r="G19" s="166">
        <v>41533</v>
      </c>
      <c r="H19" s="166">
        <v>39950</v>
      </c>
      <c r="I19" s="181">
        <f t="shared" si="6"/>
        <v>-3.8114270580020704E-2</v>
      </c>
      <c r="J19" s="165">
        <f t="shared" si="1"/>
        <v>-1583</v>
      </c>
      <c r="K19" s="167">
        <f t="shared" si="2"/>
        <v>9.5145121913171923E-3</v>
      </c>
      <c r="N19" s="165" t="s">
        <v>131</v>
      </c>
      <c r="O19" s="166">
        <v>1708</v>
      </c>
      <c r="P19" s="166">
        <v>1077</v>
      </c>
      <c r="Q19" s="166">
        <v>3385</v>
      </c>
      <c r="R19" s="166">
        <v>3803</v>
      </c>
      <c r="S19" s="166">
        <v>3568</v>
      </c>
      <c r="T19" s="166">
        <v>3810</v>
      </c>
      <c r="U19" s="181">
        <f t="shared" si="7"/>
        <v>6.7825112107623209E-2</v>
      </c>
      <c r="V19" s="165">
        <f t="shared" si="5"/>
        <v>242</v>
      </c>
      <c r="W19" s="167">
        <f t="shared" si="4"/>
        <v>5.0995346172739041E-3</v>
      </c>
    </row>
    <row r="20" spans="1:23" x14ac:dyDescent="0.25">
      <c r="A20" s="169" t="s">
        <v>148</v>
      </c>
      <c r="B20" s="165" t="s">
        <v>134</v>
      </c>
      <c r="C20" s="166">
        <v>25539</v>
      </c>
      <c r="D20" s="166">
        <v>12484</v>
      </c>
      <c r="E20" s="166">
        <v>35274</v>
      </c>
      <c r="F20" s="166">
        <v>44707</v>
      </c>
      <c r="G20" s="166">
        <v>40926</v>
      </c>
      <c r="H20" s="166">
        <v>35618</v>
      </c>
      <c r="I20" s="181">
        <f t="shared" si="6"/>
        <v>-0.12969750280994963</v>
      </c>
      <c r="J20" s="165">
        <f t="shared" si="1"/>
        <v>-5308</v>
      </c>
      <c r="K20" s="167">
        <f t="shared" si="2"/>
        <v>8.4828008818607203E-3</v>
      </c>
      <c r="N20" s="165" t="s">
        <v>134</v>
      </c>
      <c r="O20" s="166">
        <v>2323</v>
      </c>
      <c r="P20" s="166">
        <v>1332</v>
      </c>
      <c r="Q20" s="166">
        <v>3698</v>
      </c>
      <c r="R20" s="166">
        <v>4417</v>
      </c>
      <c r="S20" s="166">
        <v>4728</v>
      </c>
      <c r="T20" s="166">
        <v>3577</v>
      </c>
      <c r="U20" s="181">
        <f t="shared" si="7"/>
        <v>-0.24344331641285955</v>
      </c>
      <c r="V20" s="165">
        <f t="shared" si="5"/>
        <v>-1151</v>
      </c>
      <c r="W20" s="167">
        <f t="shared" si="4"/>
        <v>4.7876733139078096E-3</v>
      </c>
    </row>
    <row r="21" spans="1:23" x14ac:dyDescent="0.25">
      <c r="B21" s="170" t="s">
        <v>148</v>
      </c>
      <c r="C21" s="171">
        <f t="shared" ref="C21" si="8">C13-SUM(C14:C20)</f>
        <v>220643</v>
      </c>
      <c r="D21" s="171">
        <f t="shared" ref="D21:H21" si="9">D13-SUM(D14:D20)</f>
        <v>374598</v>
      </c>
      <c r="E21" s="171">
        <f t="shared" si="9"/>
        <v>761082</v>
      </c>
      <c r="F21" s="171">
        <f t="shared" si="9"/>
        <v>845954</v>
      </c>
      <c r="G21" s="171">
        <f t="shared" si="9"/>
        <v>926571</v>
      </c>
      <c r="H21" s="171">
        <f t="shared" si="9"/>
        <v>930593</v>
      </c>
      <c r="I21" s="182">
        <f t="shared" si="6"/>
        <v>4.3407358961158327E-3</v>
      </c>
      <c r="J21" s="170">
        <f t="shared" si="1"/>
        <v>4022</v>
      </c>
      <c r="K21" s="172">
        <f t="shared" si="2"/>
        <v>0.22163049921538022</v>
      </c>
      <c r="N21" s="170" t="s">
        <v>148</v>
      </c>
      <c r="O21" s="171">
        <f t="shared" ref="O21:T21" si="10">O13-SUM(O14:O20)</f>
        <v>27974</v>
      </c>
      <c r="P21" s="171">
        <f t="shared" si="10"/>
        <v>51201</v>
      </c>
      <c r="Q21" s="171">
        <f t="shared" si="10"/>
        <v>92009</v>
      </c>
      <c r="R21" s="171">
        <f t="shared" si="10"/>
        <v>119425</v>
      </c>
      <c r="S21" s="171">
        <f t="shared" si="10"/>
        <v>141155</v>
      </c>
      <c r="T21" s="171">
        <f t="shared" si="10"/>
        <v>141973</v>
      </c>
      <c r="U21" s="182">
        <f t="shared" si="7"/>
        <v>5.7950479968829072E-3</v>
      </c>
      <c r="V21" s="170">
        <f>T21-S21</f>
        <v>818</v>
      </c>
      <c r="W21" s="172">
        <f t="shared" si="4"/>
        <v>0.19002525675019105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414401</v>
      </c>
      <c r="D23" s="178">
        <f t="shared" si="11"/>
        <v>752768</v>
      </c>
      <c r="E23" s="178">
        <f t="shared" si="11"/>
        <v>1490629</v>
      </c>
      <c r="F23" s="178">
        <f t="shared" si="11"/>
        <v>1543522</v>
      </c>
      <c r="G23" s="178">
        <f t="shared" si="11"/>
        <v>1573920</v>
      </c>
      <c r="H23" s="178">
        <f t="shared" si="11"/>
        <v>1478445</v>
      </c>
      <c r="I23" s="179">
        <f>IFERROR(H23/G23-1,"-")</f>
        <v>-6.0660643488868571E-2</v>
      </c>
      <c r="J23" s="178">
        <f>H23-G23</f>
        <v>-95475</v>
      </c>
      <c r="K23" s="179">
        <f t="shared" ref="K23:K35" si="12">H23/H$9</f>
        <v>0.35210720842783344</v>
      </c>
    </row>
    <row r="24" spans="1:23" x14ac:dyDescent="0.25">
      <c r="B24" s="161" t="s">
        <v>100</v>
      </c>
      <c r="C24" s="162">
        <v>81713</v>
      </c>
      <c r="D24" s="162">
        <v>207227</v>
      </c>
      <c r="E24" s="162">
        <v>174061</v>
      </c>
      <c r="F24" s="162">
        <v>143030</v>
      </c>
      <c r="G24" s="162">
        <v>128393</v>
      </c>
      <c r="H24" s="162">
        <v>111612</v>
      </c>
      <c r="I24" s="180">
        <f>IFERROR(H24/G24-1,"-")</f>
        <v>-0.13070027182167254</v>
      </c>
      <c r="J24" s="161">
        <f t="shared" ref="J24:J34" si="13">H24-G24</f>
        <v>-16781</v>
      </c>
      <c r="K24" s="163">
        <f t="shared" si="12"/>
        <v>2.6581570330345292E-2</v>
      </c>
    </row>
    <row r="25" spans="1:23" x14ac:dyDescent="0.25">
      <c r="B25" s="165" t="s">
        <v>12</v>
      </c>
      <c r="C25" s="166">
        <v>41419</v>
      </c>
      <c r="D25" s="166">
        <v>97227</v>
      </c>
      <c r="E25" s="166">
        <v>68469</v>
      </c>
      <c r="F25" s="166">
        <v>54919</v>
      </c>
      <c r="G25" s="166">
        <v>44012</v>
      </c>
      <c r="H25" s="166">
        <v>50041</v>
      </c>
      <c r="I25" s="181">
        <f>IFERROR(H25/G25-1,"-")</f>
        <v>0.13698536762701075</v>
      </c>
      <c r="J25" s="165">
        <f t="shared" si="13"/>
        <v>6029</v>
      </c>
      <c r="K25" s="167">
        <f t="shared" si="12"/>
        <v>1.1917789851456912E-2</v>
      </c>
    </row>
    <row r="26" spans="1:23" x14ac:dyDescent="0.25">
      <c r="B26" s="165" t="s">
        <v>103</v>
      </c>
      <c r="C26" s="166">
        <v>40294</v>
      </c>
      <c r="D26" s="166">
        <v>110000</v>
      </c>
      <c r="E26" s="166">
        <v>105592</v>
      </c>
      <c r="F26" s="166">
        <v>88111</v>
      </c>
      <c r="G26" s="166">
        <v>84381</v>
      </c>
      <c r="H26" s="166">
        <v>61571</v>
      </c>
      <c r="I26" s="181">
        <f>IFERROR(H26/G26-1,"-")</f>
        <v>-0.27032151787724723</v>
      </c>
      <c r="J26" s="165">
        <f t="shared" si="13"/>
        <v>-22810</v>
      </c>
      <c r="K26" s="167">
        <f t="shared" si="12"/>
        <v>1.4663780478888382E-2</v>
      </c>
    </row>
    <row r="27" spans="1:23" x14ac:dyDescent="0.25">
      <c r="B27" s="161" t="s">
        <v>110</v>
      </c>
      <c r="C27" s="162">
        <v>332688</v>
      </c>
      <c r="D27" s="162">
        <v>545541</v>
      </c>
      <c r="E27" s="162">
        <v>1316568</v>
      </c>
      <c r="F27" s="162">
        <v>1400492</v>
      </c>
      <c r="G27" s="162">
        <v>1445527</v>
      </c>
      <c r="H27" s="162">
        <v>1366833</v>
      </c>
      <c r="I27" s="180">
        <f>IFERROR(H27/G27-1,"-")</f>
        <v>-5.44396611062955E-2</v>
      </c>
      <c r="J27" s="161">
        <f t="shared" si="13"/>
        <v>-78694</v>
      </c>
      <c r="K27" s="163">
        <f t="shared" si="12"/>
        <v>0.32552563809748813</v>
      </c>
    </row>
    <row r="28" spans="1:23" x14ac:dyDescent="0.25">
      <c r="B28" s="165" t="s">
        <v>113</v>
      </c>
      <c r="C28" s="166">
        <v>138327</v>
      </c>
      <c r="D28" s="166">
        <v>175307</v>
      </c>
      <c r="E28" s="166">
        <v>657205</v>
      </c>
      <c r="F28" s="166">
        <v>710044</v>
      </c>
      <c r="G28" s="166">
        <v>733382</v>
      </c>
      <c r="H28" s="166">
        <v>695285</v>
      </c>
      <c r="I28" s="181">
        <f t="shared" ref="I28:I35" si="14">IFERROR(H28/G28-1,"-")</f>
        <v>-5.1947007153161695E-2</v>
      </c>
      <c r="J28" s="165">
        <f t="shared" si="13"/>
        <v>-38097</v>
      </c>
      <c r="K28" s="167">
        <f t="shared" si="12"/>
        <v>0.16558942700725843</v>
      </c>
    </row>
    <row r="29" spans="1:23" x14ac:dyDescent="0.25">
      <c r="B29" s="165" t="s">
        <v>116</v>
      </c>
      <c r="C29" s="166">
        <v>45501</v>
      </c>
      <c r="D29" s="166">
        <v>95431</v>
      </c>
      <c r="E29" s="166">
        <v>155893</v>
      </c>
      <c r="F29" s="166">
        <v>167578</v>
      </c>
      <c r="G29" s="166">
        <v>166862</v>
      </c>
      <c r="H29" s="166">
        <v>156262</v>
      </c>
      <c r="I29" s="181">
        <f t="shared" si="14"/>
        <v>-6.3525548057676406E-2</v>
      </c>
      <c r="J29" s="165">
        <f t="shared" si="13"/>
        <v>-10600</v>
      </c>
      <c r="K29" s="167">
        <f t="shared" si="12"/>
        <v>3.7215436897111563E-2</v>
      </c>
    </row>
    <row r="30" spans="1:23" x14ac:dyDescent="0.25">
      <c r="B30" s="165" t="s">
        <v>119</v>
      </c>
      <c r="C30" s="166">
        <v>16544</v>
      </c>
      <c r="D30" s="166">
        <v>35787</v>
      </c>
      <c r="E30" s="166">
        <v>52360</v>
      </c>
      <c r="F30" s="166">
        <v>46545</v>
      </c>
      <c r="G30" s="166">
        <v>42171</v>
      </c>
      <c r="H30" s="166">
        <v>40216</v>
      </c>
      <c r="I30" s="181">
        <f t="shared" si="14"/>
        <v>-4.635887221076096E-2</v>
      </c>
      <c r="J30" s="165">
        <f t="shared" si="13"/>
        <v>-1955</v>
      </c>
      <c r="K30" s="167">
        <f t="shared" si="12"/>
        <v>9.5778628857575016E-3</v>
      </c>
    </row>
    <row r="31" spans="1:23" x14ac:dyDescent="0.25">
      <c r="B31" s="165" t="s">
        <v>126</v>
      </c>
      <c r="C31" s="166">
        <v>13391</v>
      </c>
      <c r="D31" s="166">
        <v>36053</v>
      </c>
      <c r="E31" s="166">
        <v>64395</v>
      </c>
      <c r="F31" s="166">
        <v>57472</v>
      </c>
      <c r="G31" s="166">
        <v>61051</v>
      </c>
      <c r="H31" s="166">
        <v>56954</v>
      </c>
      <c r="I31" s="181">
        <f t="shared" si="14"/>
        <v>-6.7107827881607185E-2</v>
      </c>
      <c r="J31" s="165">
        <f t="shared" si="13"/>
        <v>-4097</v>
      </c>
      <c r="K31" s="167">
        <f t="shared" si="12"/>
        <v>1.3564193425388719E-2</v>
      </c>
    </row>
    <row r="32" spans="1:23" x14ac:dyDescent="0.25">
      <c r="B32" s="165" t="s">
        <v>122</v>
      </c>
      <c r="C32" s="166">
        <v>24404</v>
      </c>
      <c r="D32" s="166">
        <v>48646</v>
      </c>
      <c r="E32" s="166">
        <v>77679</v>
      </c>
      <c r="F32" s="166">
        <v>74656</v>
      </c>
      <c r="G32" s="166">
        <v>76395</v>
      </c>
      <c r="H32" s="166">
        <v>73184</v>
      </c>
      <c r="I32" s="181">
        <f t="shared" si="14"/>
        <v>-4.2031546567183664E-2</v>
      </c>
      <c r="J32" s="165">
        <f t="shared" si="13"/>
        <v>-3211</v>
      </c>
      <c r="K32" s="167">
        <f t="shared" si="12"/>
        <v>1.7429538428269272E-2</v>
      </c>
    </row>
    <row r="33" spans="2:11" x14ac:dyDescent="0.25">
      <c r="B33" s="165" t="s">
        <v>131</v>
      </c>
      <c r="C33" s="166">
        <v>9562</v>
      </c>
      <c r="D33" s="166">
        <v>6287</v>
      </c>
      <c r="E33" s="166">
        <v>20065</v>
      </c>
      <c r="F33" s="166">
        <v>20971</v>
      </c>
      <c r="G33" s="166">
        <v>20850</v>
      </c>
      <c r="H33" s="166">
        <v>19111</v>
      </c>
      <c r="I33" s="181">
        <f t="shared" si="14"/>
        <v>-8.3405275779376509E-2</v>
      </c>
      <c r="J33" s="165">
        <f t="shared" si="13"/>
        <v>-1739</v>
      </c>
      <c r="K33" s="167">
        <f t="shared" si="12"/>
        <v>4.5514854189802967E-3</v>
      </c>
    </row>
    <row r="34" spans="2:11" x14ac:dyDescent="0.25">
      <c r="B34" s="165" t="s">
        <v>134</v>
      </c>
      <c r="C34" s="166">
        <v>11542</v>
      </c>
      <c r="D34" s="166">
        <v>4406</v>
      </c>
      <c r="E34" s="166">
        <v>17276</v>
      </c>
      <c r="F34" s="166">
        <v>22029</v>
      </c>
      <c r="G34" s="166">
        <v>19998</v>
      </c>
      <c r="H34" s="166">
        <v>17201</v>
      </c>
      <c r="I34" s="181">
        <f t="shared" si="14"/>
        <v>-0.13986398639863984</v>
      </c>
      <c r="J34" s="165">
        <f t="shared" si="13"/>
        <v>-2797</v>
      </c>
      <c r="K34" s="167">
        <f t="shared" si="12"/>
        <v>4.0965988536382234E-3</v>
      </c>
    </row>
    <row r="35" spans="2:11" x14ac:dyDescent="0.25">
      <c r="B35" s="170" t="s">
        <v>148</v>
      </c>
      <c r="C35" s="171">
        <f t="shared" ref="C35" si="15">C27-SUM(C28:C34)</f>
        <v>73417</v>
      </c>
      <c r="D35" s="171">
        <f t="shared" ref="D35:H35" si="16">D27-SUM(D28:D34)</f>
        <v>143624</v>
      </c>
      <c r="E35" s="171">
        <f t="shared" si="16"/>
        <v>271695</v>
      </c>
      <c r="F35" s="171">
        <f t="shared" si="16"/>
        <v>301197</v>
      </c>
      <c r="G35" s="171">
        <f t="shared" si="16"/>
        <v>324818</v>
      </c>
      <c r="H35" s="171">
        <f t="shared" si="16"/>
        <v>308620</v>
      </c>
      <c r="I35" s="182">
        <f t="shared" si="14"/>
        <v>-4.9867926038581589E-2</v>
      </c>
      <c r="J35" s="170">
        <f>H35-G35</f>
        <v>-16198</v>
      </c>
      <c r="K35" s="172">
        <f t="shared" si="12"/>
        <v>7.350109518108415E-2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195507</v>
      </c>
      <c r="D37" s="178">
        <f t="shared" si="17"/>
        <v>256749</v>
      </c>
      <c r="E37" s="178">
        <f t="shared" si="17"/>
        <v>752557</v>
      </c>
      <c r="F37" s="178">
        <f t="shared" si="17"/>
        <v>810911</v>
      </c>
      <c r="G37" s="178">
        <f t="shared" si="17"/>
        <v>861439</v>
      </c>
      <c r="H37" s="178">
        <f t="shared" si="17"/>
        <v>876767</v>
      </c>
      <c r="I37" s="179">
        <f>IFERROR(H37/G37-1,"-")</f>
        <v>1.7793482765465773E-2</v>
      </c>
      <c r="J37" s="178">
        <f>H37-G37</f>
        <v>15328</v>
      </c>
      <c r="K37" s="179">
        <f t="shared" ref="K37:K49" si="18">H37/H$9</f>
        <v>0.20881127185092868</v>
      </c>
    </row>
    <row r="38" spans="2:11" x14ac:dyDescent="0.25">
      <c r="B38" s="161" t="s">
        <v>100</v>
      </c>
      <c r="C38" s="162">
        <v>21989</v>
      </c>
      <c r="D38" s="162">
        <v>39834</v>
      </c>
      <c r="E38" s="162">
        <v>83088</v>
      </c>
      <c r="F38" s="162">
        <v>81662</v>
      </c>
      <c r="G38" s="162">
        <v>80779</v>
      </c>
      <c r="H38" s="162">
        <v>79976</v>
      </c>
      <c r="I38" s="180">
        <f>IFERROR(H38/G38-1,"-")</f>
        <v>-9.9407024102798891E-3</v>
      </c>
      <c r="J38" s="161">
        <f t="shared" ref="J38:J48" si="19">H38-G38</f>
        <v>-803</v>
      </c>
      <c r="K38" s="163">
        <f t="shared" si="18"/>
        <v>1.9047124581045901E-2</v>
      </c>
    </row>
    <row r="39" spans="2:11" x14ac:dyDescent="0.25">
      <c r="B39" s="165" t="s">
        <v>106</v>
      </c>
      <c r="C39" s="166">
        <v>3617</v>
      </c>
      <c r="D39" s="166">
        <v>9077</v>
      </c>
      <c r="E39" s="166">
        <v>18678</v>
      </c>
      <c r="F39" s="166">
        <v>29633</v>
      </c>
      <c r="G39" s="166">
        <v>31378</v>
      </c>
      <c r="H39" s="166">
        <v>29839</v>
      </c>
      <c r="I39" s="181">
        <f>IFERROR(H39/G39-1,"-")</f>
        <v>-4.9047103065842257E-2</v>
      </c>
      <c r="J39" s="165">
        <f t="shared" si="19"/>
        <v>-1539</v>
      </c>
      <c r="K39" s="167">
        <f t="shared" si="18"/>
        <v>7.1064713210691787E-3</v>
      </c>
    </row>
    <row r="40" spans="2:11" x14ac:dyDescent="0.25">
      <c r="B40" s="165" t="s">
        <v>103</v>
      </c>
      <c r="C40" s="166">
        <v>18372</v>
      </c>
      <c r="D40" s="166">
        <v>30757</v>
      </c>
      <c r="E40" s="166">
        <v>64410</v>
      </c>
      <c r="F40" s="166">
        <v>52029</v>
      </c>
      <c r="G40" s="166">
        <v>49401</v>
      </c>
      <c r="H40" s="166">
        <v>50137</v>
      </c>
      <c r="I40" s="181">
        <f>IFERROR(H40/G40-1,"-")</f>
        <v>1.48984838363595E-2</v>
      </c>
      <c r="J40" s="165">
        <f t="shared" si="19"/>
        <v>736</v>
      </c>
      <c r="K40" s="167">
        <f t="shared" si="18"/>
        <v>1.1940653259976721E-2</v>
      </c>
    </row>
    <row r="41" spans="2:11" x14ac:dyDescent="0.25">
      <c r="B41" s="161" t="s">
        <v>110</v>
      </c>
      <c r="C41" s="162">
        <v>173518</v>
      </c>
      <c r="D41" s="162">
        <v>216915</v>
      </c>
      <c r="E41" s="162">
        <v>669469</v>
      </c>
      <c r="F41" s="162">
        <v>729249</v>
      </c>
      <c r="G41" s="162">
        <v>780660</v>
      </c>
      <c r="H41" s="162">
        <v>796791</v>
      </c>
      <c r="I41" s="180">
        <f>IFERROR(H41/G41-1,"-")</f>
        <v>2.0663284912766144E-2</v>
      </c>
      <c r="J41" s="161">
        <f t="shared" si="19"/>
        <v>16131</v>
      </c>
      <c r="K41" s="163">
        <f t="shared" si="18"/>
        <v>0.18976414726988278</v>
      </c>
    </row>
    <row r="42" spans="2:11" x14ac:dyDescent="0.25">
      <c r="B42" s="165" t="s">
        <v>113</v>
      </c>
      <c r="C42" s="166">
        <v>84221</v>
      </c>
      <c r="D42" s="166">
        <v>80790</v>
      </c>
      <c r="E42" s="166">
        <v>344263</v>
      </c>
      <c r="F42" s="166">
        <v>374296</v>
      </c>
      <c r="G42" s="166">
        <v>413060</v>
      </c>
      <c r="H42" s="166">
        <v>408387</v>
      </c>
      <c r="I42" s="181">
        <f t="shared" ref="I42:I49" si="20">IFERROR(H42/G42-1,"-")</f>
        <v>-1.1313126422311526E-2</v>
      </c>
      <c r="J42" s="165">
        <f t="shared" si="19"/>
        <v>-4673</v>
      </c>
      <c r="K42" s="167">
        <f t="shared" si="18"/>
        <v>9.7261654324792349E-2</v>
      </c>
    </row>
    <row r="43" spans="2:11" x14ac:dyDescent="0.25">
      <c r="B43" s="165" t="s">
        <v>116</v>
      </c>
      <c r="C43" s="166">
        <v>10355</v>
      </c>
      <c r="D43" s="166">
        <v>13496</v>
      </c>
      <c r="E43" s="166">
        <v>27794</v>
      </c>
      <c r="F43" s="166">
        <v>33414</v>
      </c>
      <c r="G43" s="166">
        <v>31460</v>
      </c>
      <c r="H43" s="166">
        <v>34569</v>
      </c>
      <c r="I43" s="181">
        <f t="shared" si="20"/>
        <v>9.8823903369357868E-2</v>
      </c>
      <c r="J43" s="165">
        <f t="shared" si="19"/>
        <v>3109</v>
      </c>
      <c r="K43" s="167">
        <f t="shared" si="18"/>
        <v>8.2329705116807005E-3</v>
      </c>
    </row>
    <row r="44" spans="2:11" x14ac:dyDescent="0.25">
      <c r="B44" s="165" t="s">
        <v>119</v>
      </c>
      <c r="C44" s="166">
        <v>5814</v>
      </c>
      <c r="D44" s="166">
        <v>10033</v>
      </c>
      <c r="E44" s="166">
        <v>17707</v>
      </c>
      <c r="F44" s="166">
        <v>19731</v>
      </c>
      <c r="G44" s="166">
        <v>19612</v>
      </c>
      <c r="H44" s="166">
        <v>22178</v>
      </c>
      <c r="I44" s="181">
        <f t="shared" si="20"/>
        <v>0.13083826228839479</v>
      </c>
      <c r="J44" s="165">
        <f t="shared" si="19"/>
        <v>2566</v>
      </c>
      <c r="K44" s="167">
        <f t="shared" si="18"/>
        <v>5.2819236890871762E-3</v>
      </c>
    </row>
    <row r="45" spans="2:11" x14ac:dyDescent="0.25">
      <c r="B45" s="165" t="s">
        <v>126</v>
      </c>
      <c r="C45" s="166">
        <v>6711</v>
      </c>
      <c r="D45" s="166">
        <v>15000</v>
      </c>
      <c r="E45" s="166">
        <v>30594</v>
      </c>
      <c r="F45" s="166">
        <v>29638</v>
      </c>
      <c r="G45" s="166">
        <v>32178</v>
      </c>
      <c r="H45" s="166">
        <v>28689</v>
      </c>
      <c r="I45" s="181">
        <f t="shared" si="20"/>
        <v>-0.10842811859034118</v>
      </c>
      <c r="J45" s="165">
        <f t="shared" si="19"/>
        <v>-3489</v>
      </c>
      <c r="K45" s="167">
        <f t="shared" si="18"/>
        <v>6.8325867398422759E-3</v>
      </c>
    </row>
    <row r="46" spans="2:11" x14ac:dyDescent="0.25">
      <c r="B46" s="165" t="s">
        <v>122</v>
      </c>
      <c r="C46" s="166">
        <v>11453</v>
      </c>
      <c r="D46" s="166">
        <v>17690</v>
      </c>
      <c r="E46" s="166">
        <v>30778</v>
      </c>
      <c r="F46" s="166">
        <v>35496</v>
      </c>
      <c r="G46" s="166">
        <v>35500</v>
      </c>
      <c r="H46" s="166">
        <v>32562</v>
      </c>
      <c r="I46" s="181">
        <f t="shared" si="20"/>
        <v>-8.2760563380281704E-2</v>
      </c>
      <c r="J46" s="165">
        <f t="shared" si="19"/>
        <v>-2938</v>
      </c>
      <c r="K46" s="167">
        <f t="shared" si="18"/>
        <v>7.7549823773134016E-3</v>
      </c>
    </row>
    <row r="47" spans="2:11" x14ac:dyDescent="0.25">
      <c r="B47" s="165" t="s">
        <v>131</v>
      </c>
      <c r="C47" s="166">
        <v>3389</v>
      </c>
      <c r="D47" s="166">
        <v>3388</v>
      </c>
      <c r="E47" s="166">
        <v>8823</v>
      </c>
      <c r="F47" s="166">
        <v>9219</v>
      </c>
      <c r="G47" s="166">
        <v>8633</v>
      </c>
      <c r="H47" s="166">
        <v>9979</v>
      </c>
      <c r="I47" s="181">
        <f t="shared" si="20"/>
        <v>0.15591335572802034</v>
      </c>
      <c r="J47" s="165">
        <f t="shared" si="19"/>
        <v>1346</v>
      </c>
      <c r="K47" s="167">
        <f t="shared" si="18"/>
        <v>2.3766036835332731E-3</v>
      </c>
    </row>
    <row r="48" spans="2:11" x14ac:dyDescent="0.25">
      <c r="B48" s="165" t="s">
        <v>134</v>
      </c>
      <c r="C48" s="166">
        <v>5209</v>
      </c>
      <c r="D48" s="166">
        <v>3780</v>
      </c>
      <c r="E48" s="166">
        <v>8115</v>
      </c>
      <c r="F48" s="166">
        <v>10413</v>
      </c>
      <c r="G48" s="166">
        <v>8431</v>
      </c>
      <c r="H48" s="166">
        <v>7799</v>
      </c>
      <c r="I48" s="181">
        <f t="shared" si="20"/>
        <v>-7.4961451785078848E-2</v>
      </c>
      <c r="J48" s="165">
        <f t="shared" si="19"/>
        <v>-632</v>
      </c>
      <c r="K48" s="167">
        <f t="shared" si="18"/>
        <v>1.8574137817292311E-3</v>
      </c>
    </row>
    <row r="49" spans="2:11" x14ac:dyDescent="0.25">
      <c r="B49" s="170" t="s">
        <v>148</v>
      </c>
      <c r="C49" s="171">
        <f t="shared" ref="C49" si="21">C41-SUM(C42:C48)</f>
        <v>46366</v>
      </c>
      <c r="D49" s="171">
        <f t="shared" ref="D49:H49" si="22">D41-SUM(D42:D48)</f>
        <v>72738</v>
      </c>
      <c r="E49" s="171">
        <f t="shared" si="22"/>
        <v>201395</v>
      </c>
      <c r="F49" s="171">
        <f t="shared" si="22"/>
        <v>217042</v>
      </c>
      <c r="G49" s="171">
        <f t="shared" si="22"/>
        <v>231786</v>
      </c>
      <c r="H49" s="171">
        <f t="shared" si="22"/>
        <v>252628</v>
      </c>
      <c r="I49" s="182">
        <f t="shared" si="20"/>
        <v>8.9919149560370393E-2</v>
      </c>
      <c r="J49" s="170">
        <f>H49-G49</f>
        <v>20842</v>
      </c>
      <c r="K49" s="172">
        <f t="shared" si="18"/>
        <v>6.016601216190437E-2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C52+C55</f>
        <v>10671</v>
      </c>
      <c r="D51" s="178">
        <f t="shared" si="23"/>
        <v>20161</v>
      </c>
      <c r="E51" s="178">
        <f t="shared" si="23"/>
        <v>37638</v>
      </c>
      <c r="F51" s="178">
        <f t="shared" si="23"/>
        <v>50566</v>
      </c>
      <c r="G51" s="178">
        <f t="shared" si="23"/>
        <v>44389</v>
      </c>
      <c r="H51" s="178">
        <f t="shared" si="23"/>
        <v>43817</v>
      </c>
      <c r="I51" s="179">
        <f>IFERROR(H51/G51-1,"-")</f>
        <v>-1.28860753790353E-2</v>
      </c>
      <c r="J51" s="178">
        <f>H51-G51</f>
        <v>-572</v>
      </c>
      <c r="K51" s="179">
        <f t="shared" ref="K51:K63" si="24">H51/H$9</f>
        <v>1.043547886575583E-2</v>
      </c>
    </row>
    <row r="52" spans="2:11" x14ac:dyDescent="0.25">
      <c r="B52" s="161" t="s">
        <v>100</v>
      </c>
      <c r="C52" s="162">
        <v>1985</v>
      </c>
      <c r="D52" s="162">
        <v>4950</v>
      </c>
      <c r="E52" s="162">
        <v>6738</v>
      </c>
      <c r="F52" s="162">
        <v>20123</v>
      </c>
      <c r="G52" s="162">
        <v>11822</v>
      </c>
      <c r="H52" s="162">
        <v>9889</v>
      </c>
      <c r="I52" s="180">
        <f>IFERROR(H52/G52-1,"-")</f>
        <v>-0.16350871256978516</v>
      </c>
      <c r="J52" s="161">
        <f t="shared" ref="J52:J62" si="25">H52-G52</f>
        <v>-1933</v>
      </c>
      <c r="K52" s="163">
        <f t="shared" si="24"/>
        <v>2.3551692380459504E-3</v>
      </c>
    </row>
    <row r="53" spans="2:11" x14ac:dyDescent="0.25">
      <c r="B53" s="165" t="s">
        <v>106</v>
      </c>
      <c r="C53" s="166">
        <v>1483</v>
      </c>
      <c r="D53" s="166">
        <v>2415</v>
      </c>
      <c r="E53" s="166">
        <v>3508</v>
      </c>
      <c r="F53" s="166">
        <v>14745</v>
      </c>
      <c r="G53" s="166">
        <v>7661</v>
      </c>
      <c r="H53" s="166">
        <v>5821</v>
      </c>
      <c r="I53" s="181">
        <f>IFERROR(H53/G53-1,"-")</f>
        <v>-0.24017752251664271</v>
      </c>
      <c r="J53" s="165">
        <f t="shared" si="25"/>
        <v>-1840</v>
      </c>
      <c r="K53" s="167">
        <f t="shared" si="24"/>
        <v>1.3863323020189581E-3</v>
      </c>
    </row>
    <row r="54" spans="2:11" x14ac:dyDescent="0.25">
      <c r="B54" s="165" t="s">
        <v>103</v>
      </c>
      <c r="C54" s="166">
        <v>502</v>
      </c>
      <c r="D54" s="166">
        <v>2535</v>
      </c>
      <c r="E54" s="166">
        <v>3230</v>
      </c>
      <c r="F54" s="166">
        <v>5378</v>
      </c>
      <c r="G54" s="166">
        <v>4161</v>
      </c>
      <c r="H54" s="166">
        <v>4068</v>
      </c>
      <c r="I54" s="181">
        <f>IFERROR(H54/G54-1,"-")</f>
        <v>-2.2350396539293493E-2</v>
      </c>
      <c r="J54" s="165">
        <f t="shared" si="25"/>
        <v>-93</v>
      </c>
      <c r="K54" s="167">
        <f t="shared" si="24"/>
        <v>9.6883693602699218E-4</v>
      </c>
    </row>
    <row r="55" spans="2:11" x14ac:dyDescent="0.25">
      <c r="B55" s="161" t="s">
        <v>110</v>
      </c>
      <c r="C55" s="162">
        <v>8686</v>
      </c>
      <c r="D55" s="162">
        <v>15211</v>
      </c>
      <c r="E55" s="162">
        <v>30900</v>
      </c>
      <c r="F55" s="162">
        <v>30443</v>
      </c>
      <c r="G55" s="162">
        <v>32567</v>
      </c>
      <c r="H55" s="162">
        <v>33928</v>
      </c>
      <c r="I55" s="180">
        <f>IFERROR(H55/G55-1,"-")</f>
        <v>4.1790769797647842E-2</v>
      </c>
      <c r="J55" s="161">
        <f t="shared" si="25"/>
        <v>1361</v>
      </c>
      <c r="K55" s="163">
        <f t="shared" si="24"/>
        <v>8.0803096277098797E-3</v>
      </c>
    </row>
    <row r="56" spans="2:11" x14ac:dyDescent="0.25">
      <c r="B56" s="165" t="s">
        <v>113</v>
      </c>
      <c r="C56" s="166">
        <v>2447</v>
      </c>
      <c r="D56" s="166">
        <v>3030</v>
      </c>
      <c r="E56" s="166">
        <v>10329</v>
      </c>
      <c r="F56" s="166">
        <v>9247</v>
      </c>
      <c r="G56" s="166">
        <v>10964</v>
      </c>
      <c r="H56" s="166">
        <v>11677</v>
      </c>
      <c r="I56" s="181">
        <f t="shared" ref="I56:I63" si="26">IFERROR(H56/G56-1,"-")</f>
        <v>6.5031010580080206E-2</v>
      </c>
      <c r="J56" s="165">
        <f t="shared" si="25"/>
        <v>713</v>
      </c>
      <c r="K56" s="167">
        <f t="shared" si="24"/>
        <v>2.7810002217274307E-3</v>
      </c>
    </row>
    <row r="57" spans="2:11" x14ac:dyDescent="0.25">
      <c r="B57" s="165" t="s">
        <v>116</v>
      </c>
      <c r="C57" s="166">
        <v>2773</v>
      </c>
      <c r="D57" s="166">
        <v>5150</v>
      </c>
      <c r="E57" s="166">
        <v>6783</v>
      </c>
      <c r="F57" s="166">
        <v>6068</v>
      </c>
      <c r="G57" s="166">
        <v>6166</v>
      </c>
      <c r="H57" s="166">
        <v>6797</v>
      </c>
      <c r="I57" s="181">
        <f t="shared" si="26"/>
        <v>0.10233538760947125</v>
      </c>
      <c r="J57" s="165">
        <f t="shared" si="25"/>
        <v>631</v>
      </c>
      <c r="K57" s="167">
        <f t="shared" si="24"/>
        <v>1.6187769553037035E-3</v>
      </c>
    </row>
    <row r="58" spans="2:11" x14ac:dyDescent="0.25">
      <c r="B58" s="165" t="s">
        <v>119</v>
      </c>
      <c r="C58" s="166">
        <v>473</v>
      </c>
      <c r="D58" s="166">
        <v>1642</v>
      </c>
      <c r="E58" s="166">
        <v>2739</v>
      </c>
      <c r="F58" s="166">
        <v>2907</v>
      </c>
      <c r="G58" s="166">
        <v>2482</v>
      </c>
      <c r="H58" s="166">
        <v>2768</v>
      </c>
      <c r="I58" s="181">
        <f t="shared" si="26"/>
        <v>0.11522965350523773</v>
      </c>
      <c r="J58" s="165">
        <f t="shared" si="25"/>
        <v>286</v>
      </c>
      <c r="K58" s="167">
        <f t="shared" si="24"/>
        <v>6.5922827898788454E-4</v>
      </c>
    </row>
    <row r="59" spans="2:11" x14ac:dyDescent="0.25">
      <c r="B59" s="165" t="s">
        <v>126</v>
      </c>
      <c r="C59" s="166">
        <v>259</v>
      </c>
      <c r="D59" s="166">
        <v>377</v>
      </c>
      <c r="E59" s="166">
        <v>866</v>
      </c>
      <c r="F59" s="166">
        <v>806</v>
      </c>
      <c r="G59" s="166">
        <v>1053</v>
      </c>
      <c r="H59" s="166">
        <v>1113</v>
      </c>
      <c r="I59" s="181">
        <f t="shared" si="26"/>
        <v>5.6980056980056926E-2</v>
      </c>
      <c r="J59" s="165">
        <f t="shared" si="25"/>
        <v>60</v>
      </c>
      <c r="K59" s="167">
        <f t="shared" si="24"/>
        <v>2.6507264252655907E-4</v>
      </c>
    </row>
    <row r="60" spans="2:11" x14ac:dyDescent="0.25">
      <c r="B60" s="165" t="s">
        <v>122</v>
      </c>
      <c r="C60" s="166">
        <v>175</v>
      </c>
      <c r="D60" s="166">
        <v>476</v>
      </c>
      <c r="E60" s="166">
        <v>649</v>
      </c>
      <c r="F60" s="166">
        <v>683</v>
      </c>
      <c r="G60" s="166">
        <v>736</v>
      </c>
      <c r="H60" s="166">
        <v>908</v>
      </c>
      <c r="I60" s="181">
        <f t="shared" si="26"/>
        <v>0.23369565217391308</v>
      </c>
      <c r="J60" s="165">
        <f t="shared" si="25"/>
        <v>172</v>
      </c>
      <c r="K60" s="167">
        <f t="shared" si="24"/>
        <v>2.1624973891654593E-4</v>
      </c>
    </row>
    <row r="61" spans="2:11" x14ac:dyDescent="0.25">
      <c r="B61" s="165" t="s">
        <v>131</v>
      </c>
      <c r="C61" s="166">
        <v>76</v>
      </c>
      <c r="D61" s="166">
        <v>98</v>
      </c>
      <c r="E61" s="166">
        <v>132</v>
      </c>
      <c r="F61" s="166">
        <v>239</v>
      </c>
      <c r="G61" s="166">
        <v>145</v>
      </c>
      <c r="H61" s="166">
        <v>206</v>
      </c>
      <c r="I61" s="181">
        <f t="shared" si="26"/>
        <v>0.42068965517241375</v>
      </c>
      <c r="J61" s="165">
        <f t="shared" si="25"/>
        <v>61</v>
      </c>
      <c r="K61" s="167">
        <f t="shared" si="24"/>
        <v>4.9061064115427821E-5</v>
      </c>
    </row>
    <row r="62" spans="2:11" x14ac:dyDescent="0.25">
      <c r="B62" s="165" t="s">
        <v>134</v>
      </c>
      <c r="C62" s="166">
        <v>119</v>
      </c>
      <c r="D62" s="166">
        <v>91</v>
      </c>
      <c r="E62" s="166">
        <v>153</v>
      </c>
      <c r="F62" s="166">
        <v>195</v>
      </c>
      <c r="G62" s="166">
        <v>158</v>
      </c>
      <c r="H62" s="166">
        <v>477</v>
      </c>
      <c r="I62" s="181">
        <f t="shared" si="26"/>
        <v>2.018987341772152</v>
      </c>
      <c r="J62" s="165">
        <f t="shared" si="25"/>
        <v>319</v>
      </c>
      <c r="K62" s="167">
        <f t="shared" si="24"/>
        <v>1.1360256108281103E-4</v>
      </c>
    </row>
    <row r="63" spans="2:11" x14ac:dyDescent="0.25">
      <c r="B63" s="170" t="s">
        <v>148</v>
      </c>
      <c r="C63" s="171">
        <f t="shared" ref="C63" si="27">C55-SUM(C56:C62)</f>
        <v>2364</v>
      </c>
      <c r="D63" s="171">
        <f t="shared" ref="D63:H63" si="28">D55-SUM(D56:D62)</f>
        <v>4347</v>
      </c>
      <c r="E63" s="171">
        <f t="shared" si="28"/>
        <v>9249</v>
      </c>
      <c r="F63" s="171">
        <f t="shared" si="28"/>
        <v>10298</v>
      </c>
      <c r="G63" s="171">
        <f t="shared" si="28"/>
        <v>10863</v>
      </c>
      <c r="H63" s="171">
        <f t="shared" si="28"/>
        <v>9982</v>
      </c>
      <c r="I63" s="182">
        <f t="shared" si="26"/>
        <v>-8.1100984994936898E-2</v>
      </c>
      <c r="J63" s="170">
        <f>H63-G63</f>
        <v>-881</v>
      </c>
      <c r="K63" s="172">
        <f t="shared" si="24"/>
        <v>2.3773181650495172E-3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>
        <f t="shared" ref="C65:H65" si="29">C66+C69</f>
        <v>51640</v>
      </c>
      <c r="D65" s="178">
        <f t="shared" si="29"/>
        <v>62020</v>
      </c>
      <c r="E65" s="178">
        <f t="shared" si="29"/>
        <v>151473</v>
      </c>
      <c r="F65" s="178">
        <f t="shared" si="29"/>
        <v>164769</v>
      </c>
      <c r="G65" s="178">
        <f t="shared" si="29"/>
        <v>191595</v>
      </c>
      <c r="H65" s="178">
        <f t="shared" si="29"/>
        <v>151475</v>
      </c>
      <c r="I65" s="179">
        <f>IFERROR(H65/G65-1,"-")</f>
        <v>-0.20940003653540018</v>
      </c>
      <c r="J65" s="178">
        <f>H65-G65</f>
        <v>-40120</v>
      </c>
      <c r="K65" s="179">
        <f t="shared" ref="K65:K77" si="30">H65/H$9</f>
        <v>3.6075362557691407E-2</v>
      </c>
    </row>
    <row r="66" spans="2:11" x14ac:dyDescent="0.25">
      <c r="B66" s="161" t="s">
        <v>100</v>
      </c>
      <c r="C66" s="162">
        <v>22085</v>
      </c>
      <c r="D66" s="162">
        <v>25803</v>
      </c>
      <c r="E66" s="162">
        <v>30941</v>
      </c>
      <c r="F66" s="162">
        <v>42327</v>
      </c>
      <c r="G66" s="162">
        <v>58550</v>
      </c>
      <c r="H66" s="162">
        <v>40777</v>
      </c>
      <c r="I66" s="180">
        <f>IFERROR(H66/G66-1,"-")</f>
        <v>-0.30355251921434667</v>
      </c>
      <c r="J66" s="161">
        <f t="shared" ref="J66:J76" si="31">H66-G66</f>
        <v>-17773</v>
      </c>
      <c r="K66" s="163">
        <f t="shared" si="30"/>
        <v>9.7114709292951476E-3</v>
      </c>
    </row>
    <row r="67" spans="2:11" x14ac:dyDescent="0.25">
      <c r="B67" s="165" t="s">
        <v>106</v>
      </c>
      <c r="C67" s="166">
        <v>7922</v>
      </c>
      <c r="D67" s="166">
        <v>21207</v>
      </c>
      <c r="E67" s="166">
        <v>22920</v>
      </c>
      <c r="F67" s="166">
        <v>28864</v>
      </c>
      <c r="G67" s="166">
        <v>34800</v>
      </c>
      <c r="H67" s="166">
        <v>14323</v>
      </c>
      <c r="I67" s="181">
        <f>IFERROR(H67/G67-1,"-")</f>
        <v>-0.58841954022988507</v>
      </c>
      <c r="J67" s="165">
        <f t="shared" si="31"/>
        <v>-20477</v>
      </c>
      <c r="K67" s="167">
        <f t="shared" si="30"/>
        <v>3.4111729190547217E-3</v>
      </c>
    </row>
    <row r="68" spans="2:11" x14ac:dyDescent="0.25">
      <c r="B68" s="165" t="s">
        <v>103</v>
      </c>
      <c r="C68" s="166">
        <v>14163</v>
      </c>
      <c r="D68" s="166">
        <v>4596</v>
      </c>
      <c r="E68" s="166">
        <v>8021</v>
      </c>
      <c r="F68" s="166">
        <v>13463</v>
      </c>
      <c r="G68" s="166">
        <v>23750</v>
      </c>
      <c r="H68" s="166">
        <v>26454</v>
      </c>
      <c r="I68" s="181">
        <f>IFERROR(H68/G68-1,"-")</f>
        <v>0.11385263157894743</v>
      </c>
      <c r="J68" s="165">
        <f t="shared" si="31"/>
        <v>2704</v>
      </c>
      <c r="K68" s="167">
        <f t="shared" si="30"/>
        <v>6.300298010240425E-3</v>
      </c>
    </row>
    <row r="69" spans="2:11" x14ac:dyDescent="0.25">
      <c r="B69" s="161" t="s">
        <v>110</v>
      </c>
      <c r="C69" s="162">
        <v>29555</v>
      </c>
      <c r="D69" s="162">
        <v>36217</v>
      </c>
      <c r="E69" s="162">
        <v>120532</v>
      </c>
      <c r="F69" s="162">
        <v>122442</v>
      </c>
      <c r="G69" s="162">
        <v>133045</v>
      </c>
      <c r="H69" s="162">
        <v>110698</v>
      </c>
      <c r="I69" s="180">
        <f>IFERROR(H69/G69-1,"-")</f>
        <v>-0.16796572588222025</v>
      </c>
      <c r="J69" s="161">
        <f t="shared" si="31"/>
        <v>-22347</v>
      </c>
      <c r="K69" s="163">
        <f t="shared" si="30"/>
        <v>2.6363891628396259E-2</v>
      </c>
    </row>
    <row r="70" spans="2:11" x14ac:dyDescent="0.25">
      <c r="B70" s="165" t="s">
        <v>113</v>
      </c>
      <c r="C70" s="166">
        <v>13310</v>
      </c>
      <c r="D70" s="166">
        <v>7549</v>
      </c>
      <c r="E70" s="166">
        <v>52809</v>
      </c>
      <c r="F70" s="166">
        <v>47522</v>
      </c>
      <c r="G70" s="166">
        <v>45250</v>
      </c>
      <c r="H70" s="166">
        <v>46430</v>
      </c>
      <c r="I70" s="181">
        <f t="shared" ref="I70:I77" si="32">IFERROR(H70/G70-1,"-")</f>
        <v>2.6077348066298356E-2</v>
      </c>
      <c r="J70" s="165">
        <f t="shared" si="31"/>
        <v>1180</v>
      </c>
      <c r="K70" s="167">
        <f t="shared" si="30"/>
        <v>1.1057792266404435E-2</v>
      </c>
    </row>
    <row r="71" spans="2:11" x14ac:dyDescent="0.25">
      <c r="B71" s="165" t="s">
        <v>116</v>
      </c>
      <c r="C71" s="166">
        <v>3222</v>
      </c>
      <c r="D71" s="166">
        <v>3513</v>
      </c>
      <c r="E71" s="166">
        <v>7009</v>
      </c>
      <c r="F71" s="166">
        <v>10647</v>
      </c>
      <c r="G71" s="166">
        <v>9892</v>
      </c>
      <c r="H71" s="166">
        <v>10514</v>
      </c>
      <c r="I71" s="181">
        <f t="shared" si="32"/>
        <v>6.2879094217549447E-2</v>
      </c>
      <c r="J71" s="165">
        <f t="shared" si="31"/>
        <v>622</v>
      </c>
      <c r="K71" s="167">
        <f t="shared" si="30"/>
        <v>2.5040195539301367E-3</v>
      </c>
    </row>
    <row r="72" spans="2:11" x14ac:dyDescent="0.25">
      <c r="B72" s="165" t="s">
        <v>119</v>
      </c>
      <c r="C72" s="166">
        <v>3375</v>
      </c>
      <c r="D72" s="166">
        <v>6247</v>
      </c>
      <c r="E72" s="166">
        <v>17604</v>
      </c>
      <c r="F72" s="166">
        <v>14089</v>
      </c>
      <c r="G72" s="166">
        <v>19078</v>
      </c>
      <c r="H72" s="166">
        <v>9779</v>
      </c>
      <c r="I72" s="181">
        <f t="shared" si="32"/>
        <v>-0.48742006499633084</v>
      </c>
      <c r="J72" s="165">
        <f t="shared" si="31"/>
        <v>-9299</v>
      </c>
      <c r="K72" s="167">
        <f t="shared" si="30"/>
        <v>2.3289715824503336E-3</v>
      </c>
    </row>
    <row r="73" spans="2:11" x14ac:dyDescent="0.25">
      <c r="B73" s="165" t="s">
        <v>126</v>
      </c>
      <c r="C73" s="166">
        <v>459</v>
      </c>
      <c r="D73" s="166">
        <v>1777</v>
      </c>
      <c r="E73" s="166">
        <v>2468</v>
      </c>
      <c r="F73" s="166">
        <v>3450</v>
      </c>
      <c r="G73" s="166">
        <v>4281</v>
      </c>
      <c r="H73" s="166">
        <v>2636</v>
      </c>
      <c r="I73" s="181">
        <f t="shared" si="32"/>
        <v>-0.38425601494977812</v>
      </c>
      <c r="J73" s="165">
        <f t="shared" si="31"/>
        <v>-1645</v>
      </c>
      <c r="K73" s="167">
        <f t="shared" si="30"/>
        <v>6.2779109227314436E-4</v>
      </c>
    </row>
    <row r="74" spans="2:11" x14ac:dyDescent="0.25">
      <c r="B74" s="165" t="s">
        <v>122</v>
      </c>
      <c r="C74" s="166">
        <v>1163</v>
      </c>
      <c r="D74" s="166">
        <v>1607</v>
      </c>
      <c r="E74" s="166">
        <v>2853</v>
      </c>
      <c r="F74" s="166">
        <v>1813</v>
      </c>
      <c r="G74" s="166">
        <v>3870</v>
      </c>
      <c r="H74" s="166">
        <v>3064</v>
      </c>
      <c r="I74" s="181">
        <f t="shared" si="32"/>
        <v>-0.20826873385012923</v>
      </c>
      <c r="J74" s="165">
        <f t="shared" si="31"/>
        <v>-806</v>
      </c>
      <c r="K74" s="167">
        <f t="shared" si="30"/>
        <v>7.2972378859063522E-4</v>
      </c>
    </row>
    <row r="75" spans="2:11" x14ac:dyDescent="0.25">
      <c r="B75" s="165" t="s">
        <v>131</v>
      </c>
      <c r="C75" s="166">
        <v>651</v>
      </c>
      <c r="D75" s="166">
        <v>1674</v>
      </c>
      <c r="E75" s="166">
        <v>2685</v>
      </c>
      <c r="F75" s="166">
        <v>3726</v>
      </c>
      <c r="G75" s="166">
        <v>2300</v>
      </c>
      <c r="H75" s="166">
        <v>1042</v>
      </c>
      <c r="I75" s="181">
        <f t="shared" si="32"/>
        <v>-0.54695652173913045</v>
      </c>
      <c r="J75" s="165">
        <f t="shared" si="31"/>
        <v>-1258</v>
      </c>
      <c r="K75" s="167">
        <f t="shared" si="30"/>
        <v>2.4816324664211551E-4</v>
      </c>
    </row>
    <row r="76" spans="2:11" x14ac:dyDescent="0.25">
      <c r="B76" s="165" t="s">
        <v>134</v>
      </c>
      <c r="C76" s="166">
        <v>907</v>
      </c>
      <c r="D76" s="166">
        <v>154</v>
      </c>
      <c r="E76" s="166">
        <v>799</v>
      </c>
      <c r="F76" s="166">
        <v>1020</v>
      </c>
      <c r="G76" s="166">
        <v>628</v>
      </c>
      <c r="H76" s="166">
        <v>935</v>
      </c>
      <c r="I76" s="181">
        <f t="shared" si="32"/>
        <v>0.48885350318471343</v>
      </c>
      <c r="J76" s="165">
        <f t="shared" si="31"/>
        <v>307</v>
      </c>
      <c r="K76" s="167">
        <f t="shared" si="30"/>
        <v>2.2268007256274279E-4</v>
      </c>
    </row>
    <row r="77" spans="2:11" x14ac:dyDescent="0.25">
      <c r="B77" s="170" t="s">
        <v>148</v>
      </c>
      <c r="C77" s="171">
        <f t="shared" ref="C77" si="33">C69-SUM(C70:C76)</f>
        <v>6468</v>
      </c>
      <c r="D77" s="171">
        <f t="shared" ref="D77:H77" si="34">D69-SUM(D70:D76)</f>
        <v>13696</v>
      </c>
      <c r="E77" s="171">
        <f t="shared" si="34"/>
        <v>34305</v>
      </c>
      <c r="F77" s="171">
        <f t="shared" si="34"/>
        <v>40175</v>
      </c>
      <c r="G77" s="171">
        <f t="shared" si="34"/>
        <v>47746</v>
      </c>
      <c r="H77" s="171">
        <f t="shared" si="34"/>
        <v>36298</v>
      </c>
      <c r="I77" s="182">
        <f t="shared" si="32"/>
        <v>-0.23976877644200556</v>
      </c>
      <c r="J77" s="170">
        <f>H77-G77</f>
        <v>-11448</v>
      </c>
      <c r="K77" s="172">
        <f t="shared" si="30"/>
        <v>8.6447500255427134E-3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5">C80+C83</f>
        <v>167932</v>
      </c>
      <c r="D79" s="178">
        <f t="shared" si="35"/>
        <v>285256</v>
      </c>
      <c r="E79" s="178">
        <f t="shared" si="35"/>
        <v>574800</v>
      </c>
      <c r="F79" s="178">
        <f t="shared" si="35"/>
        <v>655063</v>
      </c>
      <c r="G79" s="178">
        <f t="shared" si="35"/>
        <v>742545</v>
      </c>
      <c r="H79" s="178">
        <f t="shared" si="35"/>
        <v>747127</v>
      </c>
      <c r="I79" s="179">
        <f>IFERROR(H79/G79-1,"-")</f>
        <v>6.1706697910564046E-3</v>
      </c>
      <c r="J79" s="178">
        <f>H79-G79</f>
        <v>4582</v>
      </c>
      <c r="K79" s="179">
        <f t="shared" ref="K79:K91" si="36">H79/H$9</f>
        <v>0.1779361439289672</v>
      </c>
    </row>
    <row r="80" spans="2:11" x14ac:dyDescent="0.25">
      <c r="B80" s="161" t="s">
        <v>100</v>
      </c>
      <c r="C80" s="162">
        <v>76535</v>
      </c>
      <c r="D80" s="162">
        <v>147596</v>
      </c>
      <c r="E80" s="162">
        <v>279454</v>
      </c>
      <c r="F80" s="162">
        <v>280533</v>
      </c>
      <c r="G80" s="162">
        <v>299948</v>
      </c>
      <c r="H80" s="162">
        <v>308268</v>
      </c>
      <c r="I80" s="180">
        <f>IFERROR(H80/G80-1,"-")</f>
        <v>2.7738141277821482E-2</v>
      </c>
      <c r="J80" s="161">
        <f t="shared" ref="J80:J90" si="37">H80-G80</f>
        <v>8320</v>
      </c>
      <c r="K80" s="163">
        <f t="shared" si="36"/>
        <v>7.3417262683178178E-2</v>
      </c>
    </row>
    <row r="81" spans="2:11" x14ac:dyDescent="0.25">
      <c r="B81" s="165" t="s">
        <v>106</v>
      </c>
      <c r="C81" s="166">
        <v>18128</v>
      </c>
      <c r="D81" s="166">
        <v>48803</v>
      </c>
      <c r="E81" s="166">
        <v>66206</v>
      </c>
      <c r="F81" s="166">
        <v>60951</v>
      </c>
      <c r="G81" s="166">
        <v>72460</v>
      </c>
      <c r="H81" s="166">
        <v>72174</v>
      </c>
      <c r="I81" s="181">
        <f>IFERROR(H81/G81-1,"-")</f>
        <v>-3.9470052442727166E-3</v>
      </c>
      <c r="J81" s="165">
        <f t="shared" si="37"/>
        <v>-286</v>
      </c>
      <c r="K81" s="167">
        <f t="shared" si="36"/>
        <v>1.7188996317800426E-2</v>
      </c>
    </row>
    <row r="82" spans="2:11" x14ac:dyDescent="0.25">
      <c r="B82" s="165" t="s">
        <v>103</v>
      </c>
      <c r="C82" s="166">
        <v>58407</v>
      </c>
      <c r="D82" s="166">
        <v>98793</v>
      </c>
      <c r="E82" s="166">
        <v>213248</v>
      </c>
      <c r="F82" s="166">
        <v>219582</v>
      </c>
      <c r="G82" s="166">
        <v>227488</v>
      </c>
      <c r="H82" s="166">
        <v>236094</v>
      </c>
      <c r="I82" s="181">
        <f>IFERROR(H82/G82-1,"-")</f>
        <v>3.783056688704467E-2</v>
      </c>
      <c r="J82" s="165">
        <f t="shared" si="37"/>
        <v>8606</v>
      </c>
      <c r="K82" s="167">
        <f t="shared" si="36"/>
        <v>5.6228266365377748E-2</v>
      </c>
    </row>
    <row r="83" spans="2:11" x14ac:dyDescent="0.25">
      <c r="B83" s="161" t="s">
        <v>110</v>
      </c>
      <c r="C83" s="162">
        <v>91397</v>
      </c>
      <c r="D83" s="162">
        <v>137660</v>
      </c>
      <c r="E83" s="162">
        <v>295346</v>
      </c>
      <c r="F83" s="162">
        <v>374530</v>
      </c>
      <c r="G83" s="162">
        <v>442597</v>
      </c>
      <c r="H83" s="162">
        <v>438859</v>
      </c>
      <c r="I83" s="180">
        <f>IFERROR(H83/G83-1,"-")</f>
        <v>-8.4456062738789139E-3</v>
      </c>
      <c r="J83" s="161">
        <f t="shared" si="37"/>
        <v>-3738</v>
      </c>
      <c r="K83" s="163">
        <f t="shared" si="36"/>
        <v>0.10451888124578902</v>
      </c>
    </row>
    <row r="84" spans="2:11" x14ac:dyDescent="0.25">
      <c r="B84" s="165" t="s">
        <v>113</v>
      </c>
      <c r="C84" s="166">
        <v>17445</v>
      </c>
      <c r="D84" s="166">
        <v>14438</v>
      </c>
      <c r="E84" s="166">
        <v>62128</v>
      </c>
      <c r="F84" s="166">
        <v>82689</v>
      </c>
      <c r="G84" s="166">
        <v>96507</v>
      </c>
      <c r="H84" s="166">
        <v>101267</v>
      </c>
      <c r="I84" s="181">
        <f t="shared" ref="I84:I91" si="38">IFERROR(H84/G84-1,"-")</f>
        <v>4.9322847047364338E-2</v>
      </c>
      <c r="J84" s="165">
        <f t="shared" si="37"/>
        <v>4760</v>
      </c>
      <c r="K84" s="167">
        <f t="shared" si="36"/>
        <v>2.4117799901830241E-2</v>
      </c>
    </row>
    <row r="85" spans="2:11" x14ac:dyDescent="0.25">
      <c r="B85" s="165" t="s">
        <v>116</v>
      </c>
      <c r="C85" s="166">
        <v>31930</v>
      </c>
      <c r="D85" s="166">
        <v>44660</v>
      </c>
      <c r="E85" s="166">
        <v>97434</v>
      </c>
      <c r="F85" s="166">
        <v>112107</v>
      </c>
      <c r="G85" s="166">
        <v>123583</v>
      </c>
      <c r="H85" s="166">
        <v>119756</v>
      </c>
      <c r="I85" s="181">
        <f t="shared" si="38"/>
        <v>-3.0967042392562094E-2</v>
      </c>
      <c r="J85" s="165">
        <f t="shared" si="37"/>
        <v>-3827</v>
      </c>
      <c r="K85" s="167">
        <f t="shared" si="36"/>
        <v>2.8521149486442594E-2</v>
      </c>
    </row>
    <row r="86" spans="2:11" x14ac:dyDescent="0.25">
      <c r="B86" s="165" t="s">
        <v>119</v>
      </c>
      <c r="C86" s="166">
        <v>6777</v>
      </c>
      <c r="D86" s="166">
        <v>16388</v>
      </c>
      <c r="E86" s="166">
        <v>26003</v>
      </c>
      <c r="F86" s="166">
        <v>37742</v>
      </c>
      <c r="G86" s="166">
        <v>52169</v>
      </c>
      <c r="H86" s="166">
        <v>47159</v>
      </c>
      <c r="I86" s="181">
        <f t="shared" si="38"/>
        <v>-9.6034043205735165E-2</v>
      </c>
      <c r="J86" s="165">
        <f t="shared" si="37"/>
        <v>-5010</v>
      </c>
      <c r="K86" s="167">
        <f t="shared" si="36"/>
        <v>1.1231411274851751E-2</v>
      </c>
    </row>
    <row r="87" spans="2:11" x14ac:dyDescent="0.25">
      <c r="B87" s="165" t="s">
        <v>126</v>
      </c>
      <c r="C87" s="166">
        <v>1446</v>
      </c>
      <c r="D87" s="166">
        <v>3856</v>
      </c>
      <c r="E87" s="166">
        <v>5606</v>
      </c>
      <c r="F87" s="166">
        <v>8001</v>
      </c>
      <c r="G87" s="166">
        <v>12852</v>
      </c>
      <c r="H87" s="166">
        <v>12753</v>
      </c>
      <c r="I87" s="181">
        <f t="shared" si="38"/>
        <v>-7.7030812324929698E-3</v>
      </c>
      <c r="J87" s="165">
        <f t="shared" si="37"/>
        <v>-99</v>
      </c>
      <c r="K87" s="167">
        <f t="shared" si="36"/>
        <v>3.0372609255536458E-3</v>
      </c>
    </row>
    <row r="88" spans="2:11" x14ac:dyDescent="0.25">
      <c r="B88" s="165" t="s">
        <v>122</v>
      </c>
      <c r="C88" s="166">
        <v>1794</v>
      </c>
      <c r="D88" s="166">
        <v>4708</v>
      </c>
      <c r="E88" s="166">
        <v>5083</v>
      </c>
      <c r="F88" s="166">
        <v>6346</v>
      </c>
      <c r="G88" s="166">
        <v>8035</v>
      </c>
      <c r="H88" s="166">
        <v>8564</v>
      </c>
      <c r="I88" s="181">
        <f t="shared" si="38"/>
        <v>6.5836963285625494E-2</v>
      </c>
      <c r="J88" s="165">
        <f t="shared" si="37"/>
        <v>529</v>
      </c>
      <c r="K88" s="167">
        <f t="shared" si="36"/>
        <v>2.0396065683714751E-3</v>
      </c>
    </row>
    <row r="89" spans="2:11" x14ac:dyDescent="0.25">
      <c r="B89" s="165" t="s">
        <v>131</v>
      </c>
      <c r="C89" s="166">
        <v>1708</v>
      </c>
      <c r="D89" s="166">
        <v>1077</v>
      </c>
      <c r="E89" s="166">
        <v>3385</v>
      </c>
      <c r="F89" s="166">
        <v>3803</v>
      </c>
      <c r="G89" s="166">
        <v>3568</v>
      </c>
      <c r="H89" s="166">
        <v>3810</v>
      </c>
      <c r="I89" s="181">
        <f t="shared" si="38"/>
        <v>6.7825112107623209E-2</v>
      </c>
      <c r="J89" s="165">
        <f t="shared" si="37"/>
        <v>242</v>
      </c>
      <c r="K89" s="167">
        <f t="shared" si="36"/>
        <v>9.0739152563000004E-4</v>
      </c>
    </row>
    <row r="90" spans="2:11" x14ac:dyDescent="0.25">
      <c r="B90" s="165" t="s">
        <v>134</v>
      </c>
      <c r="C90" s="166">
        <v>2323</v>
      </c>
      <c r="D90" s="166">
        <v>1332</v>
      </c>
      <c r="E90" s="166">
        <v>3698</v>
      </c>
      <c r="F90" s="166">
        <v>4417</v>
      </c>
      <c r="G90" s="166">
        <v>4728</v>
      </c>
      <c r="H90" s="166">
        <v>3577</v>
      </c>
      <c r="I90" s="181">
        <f t="shared" si="38"/>
        <v>-0.24344331641285955</v>
      </c>
      <c r="J90" s="165">
        <f t="shared" si="37"/>
        <v>-1151</v>
      </c>
      <c r="K90" s="167">
        <f t="shared" si="36"/>
        <v>8.5190012786837534E-4</v>
      </c>
    </row>
    <row r="91" spans="2:11" x14ac:dyDescent="0.25">
      <c r="B91" s="170" t="s">
        <v>148</v>
      </c>
      <c r="C91" s="171">
        <f t="shared" ref="C91" si="39">C83-SUM(C84:C90)</f>
        <v>27974</v>
      </c>
      <c r="D91" s="171">
        <f t="shared" ref="D91:H91" si="40">D83-SUM(D84:D90)</f>
        <v>51201</v>
      </c>
      <c r="E91" s="171">
        <f t="shared" si="40"/>
        <v>92009</v>
      </c>
      <c r="F91" s="171">
        <f t="shared" si="40"/>
        <v>119425</v>
      </c>
      <c r="G91" s="171">
        <f t="shared" si="40"/>
        <v>141155</v>
      </c>
      <c r="H91" s="171">
        <f t="shared" si="40"/>
        <v>141973</v>
      </c>
      <c r="I91" s="182">
        <f t="shared" si="38"/>
        <v>5.7950479968829072E-3</v>
      </c>
      <c r="J91" s="170">
        <f>H91-G91</f>
        <v>818</v>
      </c>
      <c r="K91" s="172">
        <f t="shared" si="36"/>
        <v>3.3812361435240947E-2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>
        <f t="shared" ref="C93:H93" si="41">C94+C97</f>
        <v>22616</v>
      </c>
      <c r="D93" s="178">
        <f t="shared" si="41"/>
        <v>33444</v>
      </c>
      <c r="E93" s="178">
        <f t="shared" si="41"/>
        <v>51485</v>
      </c>
      <c r="F93" s="178">
        <f t="shared" si="41"/>
        <v>58157</v>
      </c>
      <c r="G93" s="178">
        <f t="shared" si="41"/>
        <v>57388</v>
      </c>
      <c r="H93" s="178">
        <f t="shared" si="41"/>
        <v>56585</v>
      </c>
      <c r="I93" s="179">
        <f>IFERROR(H93/G93-1,"-")</f>
        <v>-1.3992472293859359E-2</v>
      </c>
      <c r="J93" s="178">
        <f>H93-G93</f>
        <v>-803</v>
      </c>
      <c r="K93" s="179">
        <f t="shared" ref="K93:K105" si="42">H93/H$9</f>
        <v>1.3476312198890696E-2</v>
      </c>
    </row>
    <row r="94" spans="2:11" x14ac:dyDescent="0.25">
      <c r="B94" s="161" t="s">
        <v>100</v>
      </c>
      <c r="C94" s="162">
        <v>14777</v>
      </c>
      <c r="D94" s="162">
        <v>21732</v>
      </c>
      <c r="E94" s="162">
        <v>33809</v>
      </c>
      <c r="F94" s="162">
        <v>37722</v>
      </c>
      <c r="G94" s="162">
        <v>35821</v>
      </c>
      <c r="H94" s="162">
        <v>35565</v>
      </c>
      <c r="I94" s="180">
        <f>IFERROR(H94/G94-1,"-")</f>
        <v>-7.146645822282971E-3</v>
      </c>
      <c r="J94" s="161">
        <f t="shared" ref="J94:J104" si="43">H94-G94</f>
        <v>-256</v>
      </c>
      <c r="K94" s="163">
        <f t="shared" si="42"/>
        <v>8.4701783750737412E-3</v>
      </c>
    </row>
    <row r="95" spans="2:11" x14ac:dyDescent="0.25">
      <c r="B95" s="165" t="s">
        <v>106</v>
      </c>
      <c r="C95" s="166">
        <v>8025</v>
      </c>
      <c r="D95" s="166">
        <v>11001</v>
      </c>
      <c r="E95" s="166">
        <v>16289</v>
      </c>
      <c r="F95" s="166">
        <v>12024</v>
      </c>
      <c r="G95" s="166">
        <v>11877</v>
      </c>
      <c r="H95" s="166">
        <v>13687</v>
      </c>
      <c r="I95" s="181">
        <f>IFERROR(H95/G95-1,"-")</f>
        <v>0.15239538604024583</v>
      </c>
      <c r="J95" s="165">
        <f t="shared" si="43"/>
        <v>1810</v>
      </c>
      <c r="K95" s="167">
        <f t="shared" si="42"/>
        <v>3.2597028376109738E-3</v>
      </c>
    </row>
    <row r="96" spans="2:11" x14ac:dyDescent="0.25">
      <c r="B96" s="165" t="s">
        <v>103</v>
      </c>
      <c r="C96" s="166">
        <v>6752</v>
      </c>
      <c r="D96" s="166">
        <v>10731</v>
      </c>
      <c r="E96" s="166">
        <v>17520</v>
      </c>
      <c r="F96" s="166">
        <v>25698</v>
      </c>
      <c r="G96" s="166">
        <v>23944</v>
      </c>
      <c r="H96" s="166">
        <v>21878</v>
      </c>
      <c r="I96" s="181">
        <f>IFERROR(H96/G96-1,"-")</f>
        <v>-8.6284664216505158E-2</v>
      </c>
      <c r="J96" s="165">
        <f t="shared" si="43"/>
        <v>-2066</v>
      </c>
      <c r="K96" s="167">
        <f t="shared" si="42"/>
        <v>5.210475537462767E-3</v>
      </c>
    </row>
    <row r="97" spans="2:11" x14ac:dyDescent="0.25">
      <c r="B97" s="161" t="s">
        <v>110</v>
      </c>
      <c r="C97" s="162">
        <v>7839</v>
      </c>
      <c r="D97" s="162">
        <v>11712</v>
      </c>
      <c r="E97" s="162">
        <v>17676</v>
      </c>
      <c r="F97" s="162">
        <v>20435</v>
      </c>
      <c r="G97" s="162">
        <v>21567</v>
      </c>
      <c r="H97" s="162">
        <v>21020</v>
      </c>
      <c r="I97" s="180">
        <f>IFERROR(H97/G97-1,"-")</f>
        <v>-2.5362822831177301E-2</v>
      </c>
      <c r="J97" s="161">
        <f t="shared" si="43"/>
        <v>-547</v>
      </c>
      <c r="K97" s="163">
        <f t="shared" si="42"/>
        <v>5.0061338238169559E-3</v>
      </c>
    </row>
    <row r="98" spans="2:11" x14ac:dyDescent="0.25">
      <c r="B98" s="165" t="s">
        <v>113</v>
      </c>
      <c r="C98" s="166">
        <v>1262</v>
      </c>
      <c r="D98" s="166">
        <v>921</v>
      </c>
      <c r="E98" s="166">
        <v>2403</v>
      </c>
      <c r="F98" s="166">
        <v>2795</v>
      </c>
      <c r="G98" s="166">
        <v>3030</v>
      </c>
      <c r="H98" s="166">
        <v>2551</v>
      </c>
      <c r="I98" s="181">
        <f t="shared" ref="I98:I105" si="44">IFERROR(H98/G98-1,"-")</f>
        <v>-0.15808580858085808</v>
      </c>
      <c r="J98" s="165">
        <f t="shared" si="43"/>
        <v>-479</v>
      </c>
      <c r="K98" s="167">
        <f t="shared" si="42"/>
        <v>6.07547449312895E-4</v>
      </c>
    </row>
    <row r="99" spans="2:11" x14ac:dyDescent="0.25">
      <c r="B99" s="165" t="s">
        <v>116</v>
      </c>
      <c r="C99" s="166">
        <v>1429</v>
      </c>
      <c r="D99" s="166">
        <v>2395</v>
      </c>
      <c r="E99" s="166">
        <v>3482</v>
      </c>
      <c r="F99" s="166">
        <v>3814</v>
      </c>
      <c r="G99" s="166">
        <v>4234</v>
      </c>
      <c r="H99" s="166">
        <v>3931</v>
      </c>
      <c r="I99" s="181">
        <f t="shared" si="44"/>
        <v>-7.1563533301842175E-2</v>
      </c>
      <c r="J99" s="165">
        <f t="shared" si="43"/>
        <v>-303</v>
      </c>
      <c r="K99" s="167">
        <f t="shared" si="42"/>
        <v>9.3620894678517847E-4</v>
      </c>
    </row>
    <row r="100" spans="2:11" x14ac:dyDescent="0.25">
      <c r="B100" s="165" t="s">
        <v>119</v>
      </c>
      <c r="C100" s="166">
        <v>1899</v>
      </c>
      <c r="D100" s="166">
        <v>3541</v>
      </c>
      <c r="E100" s="166">
        <v>3412</v>
      </c>
      <c r="F100" s="166">
        <v>3885</v>
      </c>
      <c r="G100" s="166">
        <v>3685</v>
      </c>
      <c r="H100" s="166">
        <v>3701</v>
      </c>
      <c r="I100" s="181">
        <f t="shared" si="44"/>
        <v>4.3419267299864561E-3</v>
      </c>
      <c r="J100" s="165">
        <f t="shared" si="43"/>
        <v>16</v>
      </c>
      <c r="K100" s="167">
        <f t="shared" si="42"/>
        <v>8.8143203053979793E-4</v>
      </c>
    </row>
    <row r="101" spans="2:11" x14ac:dyDescent="0.25">
      <c r="B101" s="165" t="s">
        <v>126</v>
      </c>
      <c r="C101" s="166">
        <v>316</v>
      </c>
      <c r="D101" s="166">
        <v>432</v>
      </c>
      <c r="E101" s="166">
        <v>1172</v>
      </c>
      <c r="F101" s="166">
        <v>938</v>
      </c>
      <c r="G101" s="166">
        <v>933</v>
      </c>
      <c r="H101" s="166">
        <v>900</v>
      </c>
      <c r="I101" s="181">
        <f t="shared" si="44"/>
        <v>-3.5369774919614128E-2</v>
      </c>
      <c r="J101" s="165">
        <f t="shared" si="43"/>
        <v>-33</v>
      </c>
      <c r="K101" s="167">
        <f t="shared" si="42"/>
        <v>2.1434445487322835E-4</v>
      </c>
    </row>
    <row r="102" spans="2:11" x14ac:dyDescent="0.25">
      <c r="B102" s="165" t="s">
        <v>122</v>
      </c>
      <c r="C102" s="166">
        <v>327</v>
      </c>
      <c r="D102" s="166">
        <v>507</v>
      </c>
      <c r="E102" s="166">
        <v>682</v>
      </c>
      <c r="F102" s="166">
        <v>650</v>
      </c>
      <c r="G102" s="166">
        <v>903</v>
      </c>
      <c r="H102" s="166">
        <v>839</v>
      </c>
      <c r="I102" s="181">
        <f t="shared" si="44"/>
        <v>-7.0874861572535974E-2</v>
      </c>
      <c r="J102" s="165">
        <f t="shared" si="43"/>
        <v>-64</v>
      </c>
      <c r="K102" s="167">
        <f t="shared" si="42"/>
        <v>1.9981666404293177E-4</v>
      </c>
    </row>
    <row r="103" spans="2:11" x14ac:dyDescent="0.25">
      <c r="B103" s="165" t="s">
        <v>131</v>
      </c>
      <c r="C103" s="166">
        <v>120</v>
      </c>
      <c r="D103" s="166">
        <v>105</v>
      </c>
      <c r="E103" s="166">
        <v>270</v>
      </c>
      <c r="F103" s="166">
        <v>153</v>
      </c>
      <c r="G103" s="166">
        <v>230</v>
      </c>
      <c r="H103" s="166">
        <v>185</v>
      </c>
      <c r="I103" s="181">
        <f t="shared" si="44"/>
        <v>-0.19565217391304346</v>
      </c>
      <c r="J103" s="165">
        <f t="shared" si="43"/>
        <v>-45</v>
      </c>
      <c r="K103" s="167">
        <f t="shared" si="42"/>
        <v>4.4059693501719158E-5</v>
      </c>
    </row>
    <row r="104" spans="2:11" x14ac:dyDescent="0.25">
      <c r="B104" s="165" t="s">
        <v>134</v>
      </c>
      <c r="C104" s="166">
        <v>87</v>
      </c>
      <c r="D104" s="166">
        <v>96</v>
      </c>
      <c r="E104" s="166">
        <v>168</v>
      </c>
      <c r="F104" s="166">
        <v>270</v>
      </c>
      <c r="G104" s="166">
        <v>384</v>
      </c>
      <c r="H104" s="166">
        <v>239</v>
      </c>
      <c r="I104" s="181">
        <f t="shared" si="44"/>
        <v>-0.37760416666666663</v>
      </c>
      <c r="J104" s="165">
        <f t="shared" si="43"/>
        <v>-145</v>
      </c>
      <c r="K104" s="167">
        <f t="shared" si="42"/>
        <v>5.6920360794112865E-5</v>
      </c>
    </row>
    <row r="105" spans="2:11" x14ac:dyDescent="0.25">
      <c r="B105" s="170" t="s">
        <v>148</v>
      </c>
      <c r="C105" s="171">
        <f t="shared" ref="C105" si="45">C97-SUM(C98:C104)</f>
        <v>2399</v>
      </c>
      <c r="D105" s="171">
        <f t="shared" ref="D105:H105" si="46">D97-SUM(D98:D104)</f>
        <v>3715</v>
      </c>
      <c r="E105" s="171">
        <f t="shared" si="46"/>
        <v>6087</v>
      </c>
      <c r="F105" s="171">
        <f t="shared" si="46"/>
        <v>7930</v>
      </c>
      <c r="G105" s="171">
        <f t="shared" si="46"/>
        <v>8168</v>
      </c>
      <c r="H105" s="171">
        <f t="shared" si="46"/>
        <v>8674</v>
      </c>
      <c r="I105" s="182">
        <f t="shared" si="44"/>
        <v>6.1949069539666946E-2</v>
      </c>
      <c r="J105" s="170">
        <f>H105-G105</f>
        <v>506</v>
      </c>
      <c r="K105" s="172">
        <f t="shared" si="42"/>
        <v>2.0658042239670919E-3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7">C108+C111</f>
        <v>62298</v>
      </c>
      <c r="D107" s="178">
        <f t="shared" si="47"/>
        <v>94072</v>
      </c>
      <c r="E107" s="178">
        <f t="shared" si="47"/>
        <v>169794</v>
      </c>
      <c r="F107" s="178">
        <f t="shared" si="47"/>
        <v>220761</v>
      </c>
      <c r="G107" s="178">
        <f t="shared" si="47"/>
        <v>207278</v>
      </c>
      <c r="H107" s="178">
        <f t="shared" si="47"/>
        <v>217984</v>
      </c>
      <c r="I107" s="179">
        <f>IFERROR(H107/G107-1,"-")</f>
        <v>5.1650440471251224E-2</v>
      </c>
      <c r="J107" s="178">
        <f>H107-G107</f>
        <v>10706</v>
      </c>
      <c r="K107" s="179">
        <f t="shared" ref="K107:K119" si="48">H107/H$9</f>
        <v>5.1915179612317564E-2</v>
      </c>
    </row>
    <row r="108" spans="2:11" x14ac:dyDescent="0.25">
      <c r="B108" s="161" t="s">
        <v>100</v>
      </c>
      <c r="C108" s="162">
        <v>28280</v>
      </c>
      <c r="D108" s="162">
        <v>38667</v>
      </c>
      <c r="E108" s="162">
        <v>41132</v>
      </c>
      <c r="F108" s="162">
        <v>48543</v>
      </c>
      <c r="G108" s="162">
        <v>43479</v>
      </c>
      <c r="H108" s="162">
        <v>46333</v>
      </c>
      <c r="I108" s="180">
        <f>IFERROR(H108/G108-1,"-")</f>
        <v>6.5640884104970265E-2</v>
      </c>
      <c r="J108" s="161">
        <f t="shared" ref="J108:J118" si="49">H108-G108</f>
        <v>2854</v>
      </c>
      <c r="K108" s="163">
        <f t="shared" si="48"/>
        <v>1.103469069737921E-2</v>
      </c>
    </row>
    <row r="109" spans="2:11" x14ac:dyDescent="0.25">
      <c r="B109" s="165" t="s">
        <v>106</v>
      </c>
      <c r="C109" s="166">
        <v>3378</v>
      </c>
      <c r="D109" s="166">
        <v>19359</v>
      </c>
      <c r="E109" s="166">
        <v>11031</v>
      </c>
      <c r="F109" s="166">
        <v>14560</v>
      </c>
      <c r="G109" s="166">
        <v>12208</v>
      </c>
      <c r="H109" s="166">
        <v>17174</v>
      </c>
      <c r="I109" s="181">
        <f>IFERROR(H109/G109-1,"-")</f>
        <v>0.40678243774574052</v>
      </c>
      <c r="J109" s="165">
        <f t="shared" si="49"/>
        <v>4966</v>
      </c>
      <c r="K109" s="167">
        <f t="shared" si="48"/>
        <v>4.0901685199920268E-3</v>
      </c>
    </row>
    <row r="110" spans="2:11" x14ac:dyDescent="0.25">
      <c r="B110" s="165" t="s">
        <v>103</v>
      </c>
      <c r="C110" s="166">
        <v>24902</v>
      </c>
      <c r="D110" s="166">
        <v>19308</v>
      </c>
      <c r="E110" s="166">
        <v>30101</v>
      </c>
      <c r="F110" s="166">
        <v>33983</v>
      </c>
      <c r="G110" s="166">
        <v>31271</v>
      </c>
      <c r="H110" s="166">
        <v>29159</v>
      </c>
      <c r="I110" s="181">
        <f>IFERROR(H110/G110-1,"-")</f>
        <v>-6.7538614051357526E-2</v>
      </c>
      <c r="J110" s="165">
        <f t="shared" si="49"/>
        <v>-2112</v>
      </c>
      <c r="K110" s="167">
        <f t="shared" si="48"/>
        <v>6.9445221773871838E-3</v>
      </c>
    </row>
    <row r="111" spans="2:11" x14ac:dyDescent="0.25">
      <c r="B111" s="161" t="s">
        <v>110</v>
      </c>
      <c r="C111" s="162">
        <v>34018</v>
      </c>
      <c r="D111" s="162">
        <v>55405</v>
      </c>
      <c r="E111" s="162">
        <v>128662</v>
      </c>
      <c r="F111" s="162">
        <v>172218</v>
      </c>
      <c r="G111" s="162">
        <v>163799</v>
      </c>
      <c r="H111" s="162">
        <v>171651</v>
      </c>
      <c r="I111" s="180">
        <f>IFERROR(H111/G111-1,"-")</f>
        <v>4.7936800590968165E-2</v>
      </c>
      <c r="J111" s="161">
        <f t="shared" si="49"/>
        <v>7852</v>
      </c>
      <c r="K111" s="163">
        <f t="shared" si="48"/>
        <v>4.0880488914938354E-2</v>
      </c>
    </row>
    <row r="112" spans="2:11" x14ac:dyDescent="0.25">
      <c r="B112" s="165" t="s">
        <v>113</v>
      </c>
      <c r="C112" s="166">
        <v>19439</v>
      </c>
      <c r="D112" s="166">
        <v>22937</v>
      </c>
      <c r="E112" s="166">
        <v>77726</v>
      </c>
      <c r="F112" s="166">
        <v>113230</v>
      </c>
      <c r="G112" s="166">
        <v>102157</v>
      </c>
      <c r="H112" s="166">
        <v>102824</v>
      </c>
      <c r="I112" s="181">
        <f t="shared" ref="I112:I119" si="50">IFERROR(H112/G112-1,"-")</f>
        <v>6.5291658917157047E-3</v>
      </c>
      <c r="J112" s="165">
        <f t="shared" si="49"/>
        <v>667</v>
      </c>
      <c r="K112" s="167">
        <f t="shared" si="48"/>
        <v>2.4488615808760925E-2</v>
      </c>
    </row>
    <row r="113" spans="2:11" x14ac:dyDescent="0.25">
      <c r="B113" s="165" t="s">
        <v>116</v>
      </c>
      <c r="C113" s="166">
        <v>2695</v>
      </c>
      <c r="D113" s="166">
        <v>6731</v>
      </c>
      <c r="E113" s="166">
        <v>5917</v>
      </c>
      <c r="F113" s="166">
        <v>7594</v>
      </c>
      <c r="G113" s="166">
        <v>7215</v>
      </c>
      <c r="H113" s="166">
        <v>8179</v>
      </c>
      <c r="I113" s="181">
        <f t="shared" si="50"/>
        <v>0.13361053361053354</v>
      </c>
      <c r="J113" s="165">
        <f t="shared" si="49"/>
        <v>964</v>
      </c>
      <c r="K113" s="167">
        <f t="shared" si="48"/>
        <v>1.9479147737868163E-3</v>
      </c>
    </row>
    <row r="114" spans="2:11" x14ac:dyDescent="0.25">
      <c r="B114" s="165" t="s">
        <v>119</v>
      </c>
      <c r="C114" s="166">
        <v>1859</v>
      </c>
      <c r="D114" s="166">
        <v>6002</v>
      </c>
      <c r="E114" s="166">
        <v>8638</v>
      </c>
      <c r="F114" s="166">
        <v>12056</v>
      </c>
      <c r="G114" s="166">
        <v>12800</v>
      </c>
      <c r="H114" s="166">
        <v>14175</v>
      </c>
      <c r="I114" s="181">
        <f t="shared" si="50"/>
        <v>0.107421875</v>
      </c>
      <c r="J114" s="165">
        <f t="shared" si="49"/>
        <v>1375</v>
      </c>
      <c r="K114" s="167">
        <f t="shared" si="48"/>
        <v>3.3759251642533467E-3</v>
      </c>
    </row>
    <row r="115" spans="2:11" x14ac:dyDescent="0.25">
      <c r="B115" s="165" t="s">
        <v>126</v>
      </c>
      <c r="C115" s="166">
        <v>1095</v>
      </c>
      <c r="D115" s="166">
        <v>3493</v>
      </c>
      <c r="E115" s="166">
        <v>5894</v>
      </c>
      <c r="F115" s="166">
        <v>6032</v>
      </c>
      <c r="G115" s="166">
        <v>5918</v>
      </c>
      <c r="H115" s="166">
        <v>5786</v>
      </c>
      <c r="I115" s="181">
        <f t="shared" si="50"/>
        <v>-2.2304832713754608E-2</v>
      </c>
      <c r="J115" s="165">
        <f t="shared" si="49"/>
        <v>-132</v>
      </c>
      <c r="K115" s="167">
        <f t="shared" si="48"/>
        <v>1.3779966843294436E-3</v>
      </c>
    </row>
    <row r="116" spans="2:11" x14ac:dyDescent="0.25">
      <c r="B116" s="165" t="s">
        <v>122</v>
      </c>
      <c r="C116" s="166">
        <v>2545</v>
      </c>
      <c r="D116" s="166">
        <v>4145</v>
      </c>
      <c r="E116" s="166">
        <v>4317</v>
      </c>
      <c r="F116" s="166">
        <v>4916</v>
      </c>
      <c r="G116" s="166">
        <v>4686</v>
      </c>
      <c r="H116" s="166">
        <v>4352</v>
      </c>
      <c r="I116" s="181">
        <f t="shared" si="50"/>
        <v>-7.1276141698676909E-2</v>
      </c>
      <c r="J116" s="165">
        <f t="shared" si="49"/>
        <v>-334</v>
      </c>
      <c r="K116" s="167">
        <f t="shared" si="48"/>
        <v>1.0364745195647665E-3</v>
      </c>
    </row>
    <row r="117" spans="2:11" x14ac:dyDescent="0.25">
      <c r="B117" s="165" t="s">
        <v>131</v>
      </c>
      <c r="C117" s="166">
        <v>226</v>
      </c>
      <c r="D117" s="166">
        <v>308</v>
      </c>
      <c r="E117" s="166">
        <v>1123</v>
      </c>
      <c r="F117" s="166">
        <v>1300</v>
      </c>
      <c r="G117" s="166">
        <v>1069</v>
      </c>
      <c r="H117" s="166">
        <v>1258</v>
      </c>
      <c r="I117" s="181">
        <f t="shared" si="50"/>
        <v>0.17680074836295612</v>
      </c>
      <c r="J117" s="165">
        <f t="shared" si="49"/>
        <v>189</v>
      </c>
      <c r="K117" s="167">
        <f t="shared" si="48"/>
        <v>2.9960591581169031E-4</v>
      </c>
    </row>
    <row r="118" spans="2:11" x14ac:dyDescent="0.25">
      <c r="B118" s="165" t="s">
        <v>134</v>
      </c>
      <c r="C118" s="166">
        <v>549</v>
      </c>
      <c r="D118" s="166">
        <v>470</v>
      </c>
      <c r="E118" s="166">
        <v>840</v>
      </c>
      <c r="F118" s="166">
        <v>770</v>
      </c>
      <c r="G118" s="166">
        <v>1368</v>
      </c>
      <c r="H118" s="166">
        <v>921</v>
      </c>
      <c r="I118" s="181">
        <f t="shared" si="50"/>
        <v>-0.32675438596491224</v>
      </c>
      <c r="J118" s="165">
        <f t="shared" si="49"/>
        <v>-447</v>
      </c>
      <c r="K118" s="167">
        <f t="shared" si="48"/>
        <v>2.1934582548693702E-4</v>
      </c>
    </row>
    <row r="119" spans="2:11" x14ac:dyDescent="0.25">
      <c r="B119" s="170" t="s">
        <v>148</v>
      </c>
      <c r="C119" s="171">
        <f t="shared" ref="C119" si="51">C111-SUM(C112:C118)</f>
        <v>5610</v>
      </c>
      <c r="D119" s="171">
        <f t="shared" ref="D119:H119" si="52">D111-SUM(D112:D118)</f>
        <v>11319</v>
      </c>
      <c r="E119" s="171">
        <f t="shared" si="52"/>
        <v>24207</v>
      </c>
      <c r="F119" s="171">
        <f t="shared" si="52"/>
        <v>26320</v>
      </c>
      <c r="G119" s="171">
        <f t="shared" si="52"/>
        <v>28586</v>
      </c>
      <c r="H119" s="171">
        <f t="shared" si="52"/>
        <v>34156</v>
      </c>
      <c r="I119" s="182">
        <f t="shared" si="50"/>
        <v>0.19485062618064797</v>
      </c>
      <c r="J119" s="170">
        <f>H119-G119</f>
        <v>5570</v>
      </c>
      <c r="K119" s="172">
        <f t="shared" si="48"/>
        <v>8.1346102229444307E-3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>
        <f t="shared" ref="C121:H121" si="53">C122+C125</f>
        <v>91416</v>
      </c>
      <c r="D121" s="178">
        <f t="shared" si="53"/>
        <v>164258</v>
      </c>
      <c r="E121" s="178">
        <f t="shared" si="53"/>
        <v>229131</v>
      </c>
      <c r="F121" s="178">
        <f t="shared" si="53"/>
        <v>240044</v>
      </c>
      <c r="G121" s="178">
        <f t="shared" si="53"/>
        <v>250407</v>
      </c>
      <c r="H121" s="178">
        <f t="shared" si="53"/>
        <v>282601</v>
      </c>
      <c r="I121" s="179">
        <f>IFERROR(H121/G121-1,"-")</f>
        <v>0.12856669342310711</v>
      </c>
      <c r="J121" s="178">
        <f>H121-G121</f>
        <v>32194</v>
      </c>
      <c r="K121" s="179">
        <f t="shared" ref="K121:K133" si="54">H121/H$9</f>
        <v>6.7304396990699122E-2</v>
      </c>
    </row>
    <row r="122" spans="2:11" x14ac:dyDescent="0.25">
      <c r="B122" s="161" t="s">
        <v>100</v>
      </c>
      <c r="C122" s="162">
        <v>52879</v>
      </c>
      <c r="D122" s="162">
        <v>104557</v>
      </c>
      <c r="E122" s="162">
        <v>134886</v>
      </c>
      <c r="F122" s="162">
        <v>147214</v>
      </c>
      <c r="G122" s="162">
        <v>155988</v>
      </c>
      <c r="H122" s="162">
        <v>178403</v>
      </c>
      <c r="I122" s="180">
        <f>IFERROR(H122/G122-1,"-")</f>
        <v>0.14369695104751656</v>
      </c>
      <c r="J122" s="161">
        <f t="shared" ref="J122:J132" si="55">H122-G122</f>
        <v>22415</v>
      </c>
      <c r="K122" s="163">
        <f t="shared" si="54"/>
        <v>4.2488548647498396E-2</v>
      </c>
    </row>
    <row r="123" spans="2:11" x14ac:dyDescent="0.25">
      <c r="B123" s="165" t="s">
        <v>106</v>
      </c>
      <c r="C123" s="166">
        <v>24076</v>
      </c>
      <c r="D123" s="166">
        <v>53247</v>
      </c>
      <c r="E123" s="166">
        <v>69865</v>
      </c>
      <c r="F123" s="166">
        <v>67025</v>
      </c>
      <c r="G123" s="166">
        <v>75188</v>
      </c>
      <c r="H123" s="166">
        <v>93462</v>
      </c>
      <c r="I123" s="181">
        <f>IFERROR(H123/G123-1,"-")</f>
        <v>0.24304410278235888</v>
      </c>
      <c r="J123" s="165">
        <f t="shared" si="55"/>
        <v>18274</v>
      </c>
      <c r="K123" s="167">
        <f t="shared" si="54"/>
        <v>2.2258957157068521E-2</v>
      </c>
    </row>
    <row r="124" spans="2:11" x14ac:dyDescent="0.25">
      <c r="B124" s="165" t="s">
        <v>103</v>
      </c>
      <c r="C124" s="166">
        <v>28803</v>
      </c>
      <c r="D124" s="166">
        <v>51310</v>
      </c>
      <c r="E124" s="166">
        <v>65021</v>
      </c>
      <c r="F124" s="166">
        <v>80189</v>
      </c>
      <c r="G124" s="166">
        <v>80800</v>
      </c>
      <c r="H124" s="166">
        <v>84941</v>
      </c>
      <c r="I124" s="181">
        <f>IFERROR(H124/G124-1,"-")</f>
        <v>5.1250000000000018E-2</v>
      </c>
      <c r="J124" s="165">
        <f t="shared" si="55"/>
        <v>4141</v>
      </c>
      <c r="K124" s="167">
        <f t="shared" si="54"/>
        <v>2.0229591490429879E-2</v>
      </c>
    </row>
    <row r="125" spans="2:11" x14ac:dyDescent="0.25">
      <c r="B125" s="161" t="s">
        <v>110</v>
      </c>
      <c r="C125" s="162">
        <v>38537</v>
      </c>
      <c r="D125" s="162">
        <v>59701</v>
      </c>
      <c r="E125" s="162">
        <v>94245</v>
      </c>
      <c r="F125" s="162">
        <v>92830</v>
      </c>
      <c r="G125" s="162">
        <v>94419</v>
      </c>
      <c r="H125" s="162">
        <v>104198</v>
      </c>
      <c r="I125" s="180">
        <f>IFERROR(H125/G125-1,"-")</f>
        <v>0.10357025598661296</v>
      </c>
      <c r="J125" s="161">
        <f t="shared" si="55"/>
        <v>9779</v>
      </c>
      <c r="K125" s="163">
        <f t="shared" si="54"/>
        <v>2.4815848343200719E-2</v>
      </c>
    </row>
    <row r="126" spans="2:11" x14ac:dyDescent="0.25">
      <c r="B126" s="165" t="s">
        <v>113</v>
      </c>
      <c r="C126" s="166">
        <v>3706</v>
      </c>
      <c r="D126" s="166">
        <v>3336</v>
      </c>
      <c r="E126" s="166">
        <v>9917</v>
      </c>
      <c r="F126" s="166">
        <v>11654</v>
      </c>
      <c r="G126" s="166">
        <v>10678</v>
      </c>
      <c r="H126" s="166">
        <v>10456</v>
      </c>
      <c r="I126" s="181">
        <f t="shared" ref="I126:I133" si="56">IFERROR(H126/G126-1,"-")</f>
        <v>-2.0790410189174047E-2</v>
      </c>
      <c r="J126" s="165">
        <f t="shared" si="55"/>
        <v>-222</v>
      </c>
      <c r="K126" s="167">
        <f t="shared" si="54"/>
        <v>2.4902062446160839E-3</v>
      </c>
    </row>
    <row r="127" spans="2:11" x14ac:dyDescent="0.25">
      <c r="B127" s="165" t="s">
        <v>116</v>
      </c>
      <c r="C127" s="166">
        <v>3876</v>
      </c>
      <c r="D127" s="166">
        <v>7314</v>
      </c>
      <c r="E127" s="166">
        <v>11261</v>
      </c>
      <c r="F127" s="166">
        <v>13315</v>
      </c>
      <c r="G127" s="166">
        <v>13141</v>
      </c>
      <c r="H127" s="166">
        <v>15417</v>
      </c>
      <c r="I127" s="181">
        <f t="shared" si="56"/>
        <v>0.17319838672855936</v>
      </c>
      <c r="J127" s="165">
        <f t="shared" si="55"/>
        <v>2276</v>
      </c>
      <c r="K127" s="167">
        <f t="shared" si="54"/>
        <v>3.6717205119784018E-3</v>
      </c>
    </row>
    <row r="128" spans="2:11" x14ac:dyDescent="0.25">
      <c r="B128" s="165" t="s">
        <v>119</v>
      </c>
      <c r="C128" s="166">
        <v>2774</v>
      </c>
      <c r="D128" s="166">
        <v>7134</v>
      </c>
      <c r="E128" s="166">
        <v>8524</v>
      </c>
      <c r="F128" s="166">
        <v>8780</v>
      </c>
      <c r="G128" s="166">
        <v>8587</v>
      </c>
      <c r="H128" s="166">
        <v>9534</v>
      </c>
      <c r="I128" s="181">
        <f t="shared" si="56"/>
        <v>0.11028298590893204</v>
      </c>
      <c r="J128" s="165">
        <f t="shared" si="55"/>
        <v>947</v>
      </c>
      <c r="K128" s="167">
        <f t="shared" si="54"/>
        <v>2.2706222586237322E-3</v>
      </c>
    </row>
    <row r="129" spans="2:11" x14ac:dyDescent="0.25">
      <c r="B129" s="165" t="s">
        <v>126</v>
      </c>
      <c r="C129" s="166">
        <v>715</v>
      </c>
      <c r="D129" s="166">
        <v>1333</v>
      </c>
      <c r="E129" s="166">
        <v>2573</v>
      </c>
      <c r="F129" s="166">
        <v>2637</v>
      </c>
      <c r="G129" s="166">
        <v>2356</v>
      </c>
      <c r="H129" s="166">
        <v>2766</v>
      </c>
      <c r="I129" s="181">
        <f t="shared" si="56"/>
        <v>0.17402376910016981</v>
      </c>
      <c r="J129" s="165">
        <f t="shared" si="55"/>
        <v>410</v>
      </c>
      <c r="K129" s="167">
        <f t="shared" si="54"/>
        <v>6.5875195797705517E-4</v>
      </c>
    </row>
    <row r="130" spans="2:11" x14ac:dyDescent="0.25">
      <c r="B130" s="165" t="s">
        <v>122</v>
      </c>
      <c r="C130" s="166">
        <v>756</v>
      </c>
      <c r="D130" s="166">
        <v>1357</v>
      </c>
      <c r="E130" s="166">
        <v>1836</v>
      </c>
      <c r="F130" s="166">
        <v>1935</v>
      </c>
      <c r="G130" s="166">
        <v>2097</v>
      </c>
      <c r="H130" s="166">
        <v>2540</v>
      </c>
      <c r="I130" s="181">
        <f t="shared" si="56"/>
        <v>0.21125417262756319</v>
      </c>
      <c r="J130" s="165">
        <f t="shared" si="55"/>
        <v>443</v>
      </c>
      <c r="K130" s="167">
        <f t="shared" si="54"/>
        <v>6.0492768375333336E-4</v>
      </c>
    </row>
    <row r="131" spans="2:11" x14ac:dyDescent="0.25">
      <c r="B131" s="165" t="s">
        <v>131</v>
      </c>
      <c r="C131" s="166">
        <v>671</v>
      </c>
      <c r="D131" s="166">
        <v>555</v>
      </c>
      <c r="E131" s="166">
        <v>1075</v>
      </c>
      <c r="F131" s="166">
        <v>1342</v>
      </c>
      <c r="G131" s="166">
        <v>1334</v>
      </c>
      <c r="H131" s="166">
        <v>1128</v>
      </c>
      <c r="I131" s="181">
        <f t="shared" si="56"/>
        <v>-0.15442278860569714</v>
      </c>
      <c r="J131" s="165">
        <f t="shared" si="55"/>
        <v>-206</v>
      </c>
      <c r="K131" s="167">
        <f t="shared" si="54"/>
        <v>2.6864505010777955E-4</v>
      </c>
    </row>
    <row r="132" spans="2:11" x14ac:dyDescent="0.25">
      <c r="B132" s="165" t="s">
        <v>134</v>
      </c>
      <c r="C132" s="166">
        <v>1081</v>
      </c>
      <c r="D132" s="166">
        <v>919</v>
      </c>
      <c r="E132" s="166">
        <v>1885</v>
      </c>
      <c r="F132" s="166">
        <v>2455</v>
      </c>
      <c r="G132" s="166">
        <v>2502</v>
      </c>
      <c r="H132" s="166">
        <v>2367</v>
      </c>
      <c r="I132" s="181">
        <f t="shared" si="56"/>
        <v>-5.3956834532374098E-2</v>
      </c>
      <c r="J132" s="165">
        <f t="shared" si="55"/>
        <v>-135</v>
      </c>
      <c r="K132" s="167">
        <f t="shared" si="54"/>
        <v>5.6372591631659058E-4</v>
      </c>
    </row>
    <row r="133" spans="2:11" x14ac:dyDescent="0.25">
      <c r="B133" s="170" t="s">
        <v>148</v>
      </c>
      <c r="C133" s="171">
        <f t="shared" ref="C133" si="57">C125-SUM(C126:C132)</f>
        <v>24958</v>
      </c>
      <c r="D133" s="171">
        <f t="shared" ref="D133:H133" si="58">D125-SUM(D126:D132)</f>
        <v>37753</v>
      </c>
      <c r="E133" s="171">
        <f t="shared" si="58"/>
        <v>57174</v>
      </c>
      <c r="F133" s="171">
        <f t="shared" si="58"/>
        <v>50712</v>
      </c>
      <c r="G133" s="171">
        <f t="shared" si="58"/>
        <v>53724</v>
      </c>
      <c r="H133" s="171">
        <f t="shared" si="58"/>
        <v>59990</v>
      </c>
      <c r="I133" s="182">
        <f t="shared" si="56"/>
        <v>0.11663316208770746</v>
      </c>
      <c r="J133" s="170">
        <f>H133-G133</f>
        <v>6266</v>
      </c>
      <c r="K133" s="172">
        <f t="shared" si="54"/>
        <v>1.4287248719827743E-2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9">C136+C139</f>
        <v>71022</v>
      </c>
      <c r="D135" s="178">
        <f t="shared" si="59"/>
        <v>116590</v>
      </c>
      <c r="E135" s="178">
        <f t="shared" si="59"/>
        <v>211298</v>
      </c>
      <c r="F135" s="178">
        <f t="shared" si="59"/>
        <v>231221</v>
      </c>
      <c r="G135" s="178">
        <f t="shared" si="59"/>
        <v>236470</v>
      </c>
      <c r="H135" s="178">
        <f t="shared" si="59"/>
        <v>232777</v>
      </c>
      <c r="I135" s="179">
        <f>IFERROR(H135/G135-1,"-")</f>
        <v>-1.5617203027868176E-2</v>
      </c>
      <c r="J135" s="178">
        <f>H135-G135</f>
        <v>-3693</v>
      </c>
      <c r="K135" s="179">
        <f t="shared" ref="K135:K147" si="60">H135/H$9</f>
        <v>5.5438287968917199E-2</v>
      </c>
    </row>
    <row r="136" spans="2:11" x14ac:dyDescent="0.25">
      <c r="B136" s="161" t="s">
        <v>100</v>
      </c>
      <c r="C136" s="162">
        <v>18253</v>
      </c>
      <c r="D136" s="162">
        <v>37770</v>
      </c>
      <c r="E136" s="162">
        <v>21329</v>
      </c>
      <c r="F136" s="162">
        <v>24816</v>
      </c>
      <c r="G136" s="162">
        <v>21484</v>
      </c>
      <c r="H136" s="162">
        <v>23745</v>
      </c>
      <c r="I136" s="180">
        <f>IFERROR(H136/G136-1,"-")</f>
        <v>0.10524110966300504</v>
      </c>
      <c r="J136" s="161">
        <f t="shared" ref="J136:J146" si="61">H136-G136</f>
        <v>2261</v>
      </c>
      <c r="K136" s="163">
        <f t="shared" si="60"/>
        <v>5.6551212010720079E-3</v>
      </c>
    </row>
    <row r="137" spans="2:11" x14ac:dyDescent="0.25">
      <c r="B137" s="165" t="s">
        <v>106</v>
      </c>
      <c r="C137" s="166">
        <v>13223</v>
      </c>
      <c r="D137" s="166">
        <v>29524</v>
      </c>
      <c r="E137" s="166">
        <v>14679</v>
      </c>
      <c r="F137" s="166">
        <v>16252</v>
      </c>
      <c r="G137" s="166">
        <v>13022</v>
      </c>
      <c r="H137" s="166">
        <v>14530</v>
      </c>
      <c r="I137" s="181">
        <f>IFERROR(H137/G137-1,"-")</f>
        <v>0.11580402395945333</v>
      </c>
      <c r="J137" s="165">
        <f t="shared" si="61"/>
        <v>1508</v>
      </c>
      <c r="K137" s="167">
        <f t="shared" si="60"/>
        <v>3.4604721436755645E-3</v>
      </c>
    </row>
    <row r="138" spans="2:11" x14ac:dyDescent="0.25">
      <c r="B138" s="165" t="s">
        <v>103</v>
      </c>
      <c r="C138" s="166">
        <v>5030</v>
      </c>
      <c r="D138" s="166">
        <v>8246</v>
      </c>
      <c r="E138" s="166">
        <v>6650</v>
      </c>
      <c r="F138" s="166">
        <v>8564</v>
      </c>
      <c r="G138" s="166">
        <v>8462</v>
      </c>
      <c r="H138" s="166">
        <v>9215</v>
      </c>
      <c r="I138" s="181">
        <f>IFERROR(H138/G138-1,"-")</f>
        <v>8.8986055306074174E-2</v>
      </c>
      <c r="J138" s="165">
        <f t="shared" si="61"/>
        <v>753</v>
      </c>
      <c r="K138" s="167">
        <f t="shared" si="60"/>
        <v>2.1946490573964438E-3</v>
      </c>
    </row>
    <row r="139" spans="2:11" x14ac:dyDescent="0.25">
      <c r="B139" s="161" t="s">
        <v>110</v>
      </c>
      <c r="C139" s="162">
        <v>52769</v>
      </c>
      <c r="D139" s="162">
        <v>78820</v>
      </c>
      <c r="E139" s="162">
        <v>189969</v>
      </c>
      <c r="F139" s="162">
        <v>206405</v>
      </c>
      <c r="G139" s="162">
        <v>214986</v>
      </c>
      <c r="H139" s="162">
        <v>209032</v>
      </c>
      <c r="I139" s="180">
        <f>IFERROR(H139/G139-1,"-")</f>
        <v>-2.7694826639874215E-2</v>
      </c>
      <c r="J139" s="161">
        <f t="shared" si="61"/>
        <v>-5954</v>
      </c>
      <c r="K139" s="163">
        <f t="shared" si="60"/>
        <v>4.9783166767845187E-2</v>
      </c>
    </row>
    <row r="140" spans="2:11" x14ac:dyDescent="0.25">
      <c r="B140" s="165" t="s">
        <v>113</v>
      </c>
      <c r="C140" s="166">
        <v>18492</v>
      </c>
      <c r="D140" s="166">
        <v>22202</v>
      </c>
      <c r="E140" s="166">
        <v>82145</v>
      </c>
      <c r="F140" s="166">
        <v>89762</v>
      </c>
      <c r="G140" s="166">
        <v>97508</v>
      </c>
      <c r="H140" s="166">
        <v>95395</v>
      </c>
      <c r="I140" s="181">
        <f t="shared" ref="I140:I147" si="62">IFERROR(H140/G140-1,"-")</f>
        <v>-2.1670016819132831E-2</v>
      </c>
      <c r="J140" s="165">
        <f t="shared" si="61"/>
        <v>-2113</v>
      </c>
      <c r="K140" s="167">
        <f t="shared" si="60"/>
        <v>2.2719321414035133E-2</v>
      </c>
    </row>
    <row r="141" spans="2:11" x14ac:dyDescent="0.25">
      <c r="B141" s="165" t="s">
        <v>116</v>
      </c>
      <c r="C141" s="166">
        <v>4762</v>
      </c>
      <c r="D141" s="166">
        <v>7702</v>
      </c>
      <c r="E141" s="166">
        <v>13518</v>
      </c>
      <c r="F141" s="166">
        <v>18144</v>
      </c>
      <c r="G141" s="166">
        <v>18601</v>
      </c>
      <c r="H141" s="166">
        <v>18702</v>
      </c>
      <c r="I141" s="181">
        <f t="shared" si="62"/>
        <v>5.4298156013117271E-3</v>
      </c>
      <c r="J141" s="165">
        <f t="shared" si="61"/>
        <v>101</v>
      </c>
      <c r="K141" s="167">
        <f t="shared" si="60"/>
        <v>4.4540777722656853E-3</v>
      </c>
    </row>
    <row r="142" spans="2:11" x14ac:dyDescent="0.25">
      <c r="B142" s="165" t="s">
        <v>119</v>
      </c>
      <c r="C142" s="166">
        <v>5672</v>
      </c>
      <c r="D142" s="166">
        <v>13038</v>
      </c>
      <c r="E142" s="166">
        <v>22971</v>
      </c>
      <c r="F142" s="166">
        <v>21076</v>
      </c>
      <c r="G142" s="166">
        <v>20538</v>
      </c>
      <c r="H142" s="166">
        <v>19537</v>
      </c>
      <c r="I142" s="181">
        <f t="shared" si="62"/>
        <v>-4.8738922972051846E-2</v>
      </c>
      <c r="J142" s="165">
        <f t="shared" si="61"/>
        <v>-1001</v>
      </c>
      <c r="K142" s="167">
        <f t="shared" si="60"/>
        <v>4.6529417942869581E-3</v>
      </c>
    </row>
    <row r="143" spans="2:11" x14ac:dyDescent="0.25">
      <c r="B143" s="165" t="s">
        <v>126</v>
      </c>
      <c r="C143" s="166">
        <v>723</v>
      </c>
      <c r="D143" s="166">
        <v>3759</v>
      </c>
      <c r="E143" s="166">
        <v>8266</v>
      </c>
      <c r="F143" s="166">
        <v>7399</v>
      </c>
      <c r="G143" s="166">
        <v>5132</v>
      </c>
      <c r="H143" s="166">
        <v>4349</v>
      </c>
      <c r="I143" s="181">
        <f t="shared" si="62"/>
        <v>-0.15257209664848015</v>
      </c>
      <c r="J143" s="165">
        <f t="shared" si="61"/>
        <v>-783</v>
      </c>
      <c r="K143" s="167">
        <f t="shared" si="60"/>
        <v>1.0357600380485224E-3</v>
      </c>
    </row>
    <row r="144" spans="2:11" x14ac:dyDescent="0.25">
      <c r="B144" s="165" t="s">
        <v>122</v>
      </c>
      <c r="C144" s="166">
        <v>1607</v>
      </c>
      <c r="D144" s="166">
        <v>2820</v>
      </c>
      <c r="E144" s="166">
        <v>3688</v>
      </c>
      <c r="F144" s="166">
        <v>4718</v>
      </c>
      <c r="G144" s="166">
        <v>4750</v>
      </c>
      <c r="H144" s="166">
        <v>3731</v>
      </c>
      <c r="I144" s="181">
        <f t="shared" si="62"/>
        <v>-0.21452631578947368</v>
      </c>
      <c r="J144" s="165">
        <f t="shared" si="61"/>
        <v>-1019</v>
      </c>
      <c r="K144" s="167">
        <f t="shared" si="60"/>
        <v>8.885768457022389E-4</v>
      </c>
    </row>
    <row r="145" spans="2:11" x14ac:dyDescent="0.25">
      <c r="B145" s="165" t="s">
        <v>131</v>
      </c>
      <c r="C145" s="166">
        <v>1592</v>
      </c>
      <c r="D145" s="166">
        <v>1197</v>
      </c>
      <c r="E145" s="166">
        <v>2905</v>
      </c>
      <c r="F145" s="166">
        <v>3247</v>
      </c>
      <c r="G145" s="166">
        <v>3030</v>
      </c>
      <c r="H145" s="166">
        <v>2935</v>
      </c>
      <c r="I145" s="181">
        <f t="shared" si="62"/>
        <v>-3.1353135313531344E-2</v>
      </c>
      <c r="J145" s="165">
        <f t="shared" si="61"/>
        <v>-95</v>
      </c>
      <c r="K145" s="167">
        <f t="shared" si="60"/>
        <v>6.990010833921391E-4</v>
      </c>
    </row>
    <row r="146" spans="2:11" x14ac:dyDescent="0.25">
      <c r="B146" s="165" t="s">
        <v>134</v>
      </c>
      <c r="C146" s="166">
        <v>3374</v>
      </c>
      <c r="D146" s="166">
        <v>790</v>
      </c>
      <c r="E146" s="166">
        <v>1686</v>
      </c>
      <c r="F146" s="166">
        <v>2306</v>
      </c>
      <c r="G146" s="166">
        <v>2147</v>
      </c>
      <c r="H146" s="166">
        <v>1666</v>
      </c>
      <c r="I146" s="181">
        <f t="shared" si="62"/>
        <v>-0.22403353516534696</v>
      </c>
      <c r="J146" s="165">
        <f t="shared" si="61"/>
        <v>-481</v>
      </c>
      <c r="K146" s="167">
        <f t="shared" si="60"/>
        <v>3.9677540202088716E-4</v>
      </c>
    </row>
    <row r="147" spans="2:11" x14ac:dyDescent="0.25">
      <c r="B147" s="170" t="s">
        <v>148</v>
      </c>
      <c r="C147" s="171">
        <f t="shared" ref="C147" si="63">C139-SUM(C140:C146)</f>
        <v>16547</v>
      </c>
      <c r="D147" s="171">
        <f t="shared" ref="D147:H147" si="64">D139-SUM(D140:D146)</f>
        <v>27312</v>
      </c>
      <c r="E147" s="171">
        <f t="shared" si="64"/>
        <v>54790</v>
      </c>
      <c r="F147" s="171">
        <f t="shared" si="64"/>
        <v>59753</v>
      </c>
      <c r="G147" s="171">
        <f t="shared" si="64"/>
        <v>63280</v>
      </c>
      <c r="H147" s="171">
        <f t="shared" si="64"/>
        <v>62717</v>
      </c>
      <c r="I147" s="182">
        <f t="shared" si="62"/>
        <v>-8.8969658659924233E-3</v>
      </c>
      <c r="J147" s="170">
        <f>H147-G147</f>
        <v>-563</v>
      </c>
      <c r="K147" s="172">
        <f t="shared" si="60"/>
        <v>1.4936712418093625E-2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65">C150+C153</f>
        <v>38032</v>
      </c>
      <c r="D149" s="178">
        <f t="shared" si="65"/>
        <v>70788</v>
      </c>
      <c r="E149" s="178">
        <f t="shared" si="65"/>
        <v>108068</v>
      </c>
      <c r="F149" s="178">
        <f t="shared" si="65"/>
        <v>113850</v>
      </c>
      <c r="G149" s="178">
        <f t="shared" si="65"/>
        <v>117114</v>
      </c>
      <c r="H149" s="178">
        <f t="shared" si="65"/>
        <v>111271</v>
      </c>
      <c r="I149" s="179">
        <f>IFERROR(H149/G149-1,"-")</f>
        <v>-4.9891558652253365E-2</v>
      </c>
      <c r="J149" s="178">
        <f>H149-G149</f>
        <v>-5843</v>
      </c>
      <c r="K149" s="179">
        <f t="shared" ref="K149:K161" si="66">H149/H$9</f>
        <v>2.6500357597998882E-2</v>
      </c>
    </row>
    <row r="150" spans="2:11" x14ac:dyDescent="0.25">
      <c r="B150" s="161" t="s">
        <v>100</v>
      </c>
      <c r="C150" s="162">
        <v>19160</v>
      </c>
      <c r="D150" s="162">
        <v>40138</v>
      </c>
      <c r="E150" s="162">
        <v>56632</v>
      </c>
      <c r="F150" s="162">
        <v>56777</v>
      </c>
      <c r="G150" s="162">
        <v>52917</v>
      </c>
      <c r="H150" s="162">
        <v>47366</v>
      </c>
      <c r="I150" s="180">
        <f>IFERROR(H150/G150-1,"-")</f>
        <v>-0.10490012661337567</v>
      </c>
      <c r="J150" s="161">
        <f t="shared" ref="J150:J160" si="67">H150-G150</f>
        <v>-5551</v>
      </c>
      <c r="K150" s="163">
        <f t="shared" si="66"/>
        <v>1.1280710499472593E-2</v>
      </c>
    </row>
    <row r="151" spans="2:11" x14ac:dyDescent="0.25">
      <c r="B151" s="165" t="s">
        <v>106</v>
      </c>
      <c r="C151" s="166">
        <v>12001</v>
      </c>
      <c r="D151" s="166">
        <v>32300</v>
      </c>
      <c r="E151" s="166">
        <v>41224</v>
      </c>
      <c r="F151" s="166">
        <v>42625</v>
      </c>
      <c r="G151" s="166">
        <v>36789</v>
      </c>
      <c r="H151" s="166">
        <v>30211</v>
      </c>
      <c r="I151" s="181">
        <f>IFERROR(H151/G151-1,"-")</f>
        <v>-0.1788034466824322</v>
      </c>
      <c r="J151" s="165">
        <f t="shared" si="67"/>
        <v>-6578</v>
      </c>
      <c r="K151" s="167">
        <f t="shared" si="66"/>
        <v>7.195067029083446E-3</v>
      </c>
    </row>
    <row r="152" spans="2:11" x14ac:dyDescent="0.25">
      <c r="B152" s="165" t="s">
        <v>103</v>
      </c>
      <c r="C152" s="166">
        <v>7159</v>
      </c>
      <c r="D152" s="166">
        <v>7838</v>
      </c>
      <c r="E152" s="166">
        <v>15408</v>
      </c>
      <c r="F152" s="166">
        <v>14152</v>
      </c>
      <c r="G152" s="166">
        <v>16128</v>
      </c>
      <c r="H152" s="166">
        <v>17155</v>
      </c>
      <c r="I152" s="181">
        <f>IFERROR(H152/G152-1,"-")</f>
        <v>6.3678075396825351E-2</v>
      </c>
      <c r="J152" s="165">
        <f t="shared" si="67"/>
        <v>1027</v>
      </c>
      <c r="K152" s="167">
        <f t="shared" si="66"/>
        <v>4.0856434703891468E-3</v>
      </c>
    </row>
    <row r="153" spans="2:11" x14ac:dyDescent="0.25">
      <c r="B153" s="161" t="s">
        <v>110</v>
      </c>
      <c r="C153" s="162">
        <v>18872</v>
      </c>
      <c r="D153" s="162">
        <v>30650</v>
      </c>
      <c r="E153" s="162">
        <v>51436</v>
      </c>
      <c r="F153" s="162">
        <v>57073</v>
      </c>
      <c r="G153" s="162">
        <v>64197</v>
      </c>
      <c r="H153" s="162">
        <v>63905</v>
      </c>
      <c r="I153" s="180">
        <f>IFERROR(H153/G153-1,"-")</f>
        <v>-4.5484991510507111E-3</v>
      </c>
      <c r="J153" s="161">
        <f t="shared" si="67"/>
        <v>-292</v>
      </c>
      <c r="K153" s="163">
        <f t="shared" si="66"/>
        <v>1.5219647098526287E-2</v>
      </c>
    </row>
    <row r="154" spans="2:11" x14ac:dyDescent="0.25">
      <c r="B154" s="165" t="s">
        <v>113</v>
      </c>
      <c r="C154" s="166">
        <v>5515</v>
      </c>
      <c r="D154" s="166">
        <v>5598</v>
      </c>
      <c r="E154" s="166">
        <v>19171</v>
      </c>
      <c r="F154" s="166">
        <v>18750</v>
      </c>
      <c r="G154" s="166">
        <v>19791</v>
      </c>
      <c r="H154" s="166">
        <v>17488</v>
      </c>
      <c r="I154" s="181">
        <f t="shared" ref="I154:I161" si="68">IFERROR(H154/G154-1,"-")</f>
        <v>-0.11636602496084081</v>
      </c>
      <c r="J154" s="165">
        <f t="shared" si="67"/>
        <v>-2303</v>
      </c>
      <c r="K154" s="167">
        <f t="shared" si="66"/>
        <v>4.1649509186922418E-3</v>
      </c>
    </row>
    <row r="155" spans="2:11" x14ac:dyDescent="0.25">
      <c r="B155" s="165" t="s">
        <v>116</v>
      </c>
      <c r="C155" s="166">
        <v>4511</v>
      </c>
      <c r="D155" s="166">
        <v>8036</v>
      </c>
      <c r="E155" s="166">
        <v>9936</v>
      </c>
      <c r="F155" s="166">
        <v>10332</v>
      </c>
      <c r="G155" s="166">
        <v>10102</v>
      </c>
      <c r="H155" s="166">
        <v>10525</v>
      </c>
      <c r="I155" s="181">
        <f t="shared" si="68"/>
        <v>4.1872896456147224E-2</v>
      </c>
      <c r="J155" s="165">
        <f t="shared" si="67"/>
        <v>423</v>
      </c>
      <c r="K155" s="167">
        <f t="shared" si="66"/>
        <v>2.5066393194896983E-3</v>
      </c>
    </row>
    <row r="156" spans="2:11" x14ac:dyDescent="0.25">
      <c r="B156" s="165" t="s">
        <v>119</v>
      </c>
      <c r="C156" s="166">
        <v>2227</v>
      </c>
      <c r="D156" s="166">
        <v>5124</v>
      </c>
      <c r="E156" s="166">
        <v>6472</v>
      </c>
      <c r="F156" s="166">
        <v>9249</v>
      </c>
      <c r="G156" s="166">
        <v>11724</v>
      </c>
      <c r="H156" s="166">
        <v>15180</v>
      </c>
      <c r="I156" s="181">
        <f t="shared" si="68"/>
        <v>0.29477993858751272</v>
      </c>
      <c r="J156" s="165">
        <f t="shared" si="67"/>
        <v>3456</v>
      </c>
      <c r="K156" s="167">
        <f t="shared" si="66"/>
        <v>3.6152764721951182E-3</v>
      </c>
    </row>
    <row r="157" spans="2:11" x14ac:dyDescent="0.25">
      <c r="B157" s="165" t="s">
        <v>126</v>
      </c>
      <c r="C157" s="166">
        <v>570</v>
      </c>
      <c r="D157" s="166">
        <v>906</v>
      </c>
      <c r="E157" s="166">
        <v>1617</v>
      </c>
      <c r="F157" s="166">
        <v>1502</v>
      </c>
      <c r="G157" s="166">
        <v>1867</v>
      </c>
      <c r="H157" s="166">
        <v>1924</v>
      </c>
      <c r="I157" s="181">
        <f t="shared" si="68"/>
        <v>3.0530262453133394E-2</v>
      </c>
      <c r="J157" s="165">
        <f t="shared" si="67"/>
        <v>57</v>
      </c>
      <c r="K157" s="167">
        <f t="shared" si="66"/>
        <v>4.5822081241787929E-4</v>
      </c>
    </row>
    <row r="158" spans="2:11" x14ac:dyDescent="0.25">
      <c r="B158" s="165" t="s">
        <v>122</v>
      </c>
      <c r="C158" s="166">
        <v>1192</v>
      </c>
      <c r="D158" s="166">
        <v>1744</v>
      </c>
      <c r="E158" s="166">
        <v>2943</v>
      </c>
      <c r="F158" s="166">
        <v>2874</v>
      </c>
      <c r="G158" s="166">
        <v>3312</v>
      </c>
      <c r="H158" s="166">
        <v>2501</v>
      </c>
      <c r="I158" s="181">
        <f t="shared" si="68"/>
        <v>-0.24486714975845414</v>
      </c>
      <c r="J158" s="165">
        <f t="shared" si="67"/>
        <v>-811</v>
      </c>
      <c r="K158" s="167">
        <f t="shared" si="66"/>
        <v>5.9563942404216013E-4</v>
      </c>
    </row>
    <row r="159" spans="2:11" x14ac:dyDescent="0.25">
      <c r="B159" s="165" t="s">
        <v>131</v>
      </c>
      <c r="C159" s="166">
        <v>230</v>
      </c>
      <c r="D159" s="166">
        <v>282</v>
      </c>
      <c r="E159" s="166">
        <v>472</v>
      </c>
      <c r="F159" s="166">
        <v>432</v>
      </c>
      <c r="G159" s="166">
        <v>374</v>
      </c>
      <c r="H159" s="166">
        <v>296</v>
      </c>
      <c r="I159" s="181">
        <f t="shared" si="68"/>
        <v>-0.20855614973262027</v>
      </c>
      <c r="J159" s="165">
        <f t="shared" si="67"/>
        <v>-78</v>
      </c>
      <c r="K159" s="167">
        <f t="shared" si="66"/>
        <v>7.0495509602750659E-5</v>
      </c>
    </row>
    <row r="160" spans="2:11" x14ac:dyDescent="0.25">
      <c r="B160" s="165" t="s">
        <v>134</v>
      </c>
      <c r="C160" s="166">
        <v>295</v>
      </c>
      <c r="D160" s="166">
        <v>446</v>
      </c>
      <c r="E160" s="166">
        <v>654</v>
      </c>
      <c r="F160" s="166">
        <v>832</v>
      </c>
      <c r="G160" s="166">
        <v>582</v>
      </c>
      <c r="H160" s="166">
        <v>436</v>
      </c>
      <c r="I160" s="181">
        <f t="shared" si="68"/>
        <v>-0.25085910652920962</v>
      </c>
      <c r="J160" s="165">
        <f t="shared" si="67"/>
        <v>-146</v>
      </c>
      <c r="K160" s="167">
        <f t="shared" si="66"/>
        <v>1.038379803608084E-4</v>
      </c>
    </row>
    <row r="161" spans="2:11" x14ac:dyDescent="0.25">
      <c r="B161" s="170" t="s">
        <v>148</v>
      </c>
      <c r="C161" s="171">
        <f t="shared" ref="C161" si="69">C153-SUM(C154:C160)</f>
        <v>4332</v>
      </c>
      <c r="D161" s="171">
        <f t="shared" ref="D161:H161" si="70">D153-SUM(D154:D160)</f>
        <v>8514</v>
      </c>
      <c r="E161" s="171">
        <f t="shared" si="70"/>
        <v>10171</v>
      </c>
      <c r="F161" s="171">
        <f t="shared" si="70"/>
        <v>13102</v>
      </c>
      <c r="G161" s="171">
        <f t="shared" si="70"/>
        <v>16445</v>
      </c>
      <c r="H161" s="171">
        <f t="shared" si="70"/>
        <v>15555</v>
      </c>
      <c r="I161" s="182">
        <f t="shared" si="68"/>
        <v>-5.4119793250228088E-2</v>
      </c>
      <c r="J161" s="170">
        <f>H161-G161</f>
        <v>-890</v>
      </c>
      <c r="K161" s="172">
        <f t="shared" si="66"/>
        <v>3.7045866617256302E-3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AE152-E864-47D0-AECB-46244D44BFBD}">
  <sheetPr>
    <tabColor theme="7" tint="0.79998168889431442"/>
    <pageSetUpPr fitToPage="1"/>
  </sheetPr>
  <dimension ref="A1:W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274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267</v>
      </c>
      <c r="D7" s="174" t="s">
        <v>268</v>
      </c>
      <c r="E7" s="174" t="s">
        <v>269</v>
      </c>
      <c r="F7" s="174" t="s">
        <v>270</v>
      </c>
      <c r="G7" s="174" t="s">
        <v>271</v>
      </c>
      <c r="H7" s="174" t="s">
        <v>272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267</v>
      </c>
      <c r="P7" s="174" t="s">
        <v>268</v>
      </c>
      <c r="Q7" s="174" t="s">
        <v>269</v>
      </c>
      <c r="R7" s="174" t="s">
        <v>270</v>
      </c>
      <c r="S7" s="174" t="s">
        <v>271</v>
      </c>
      <c r="T7" s="174" t="s">
        <v>272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51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363484</v>
      </c>
      <c r="D9" s="178">
        <f t="shared" si="0"/>
        <v>477407</v>
      </c>
      <c r="E9" s="178">
        <f t="shared" si="0"/>
        <v>980810</v>
      </c>
      <c r="F9" s="178">
        <f t="shared" si="0"/>
        <v>1100249</v>
      </c>
      <c r="G9" s="178">
        <f t="shared" si="0"/>
        <v>1200748</v>
      </c>
      <c r="H9" s="178">
        <f t="shared" si="0"/>
        <v>1252419</v>
      </c>
      <c r="I9" s="179">
        <f>IFERROR(H9/G9-1,"-")</f>
        <v>4.3032343172755727E-2</v>
      </c>
      <c r="J9" s="178">
        <f t="shared" ref="J9:J21" si="1">H9-G9</f>
        <v>51671</v>
      </c>
      <c r="K9" s="179">
        <f t="shared" ref="K9:K21" si="2">H9/H$9</f>
        <v>1</v>
      </c>
      <c r="N9" s="158" t="s">
        <v>71</v>
      </c>
      <c r="O9" s="178">
        <f t="shared" ref="O9:T9" si="3">O10+O13</f>
        <v>43519</v>
      </c>
      <c r="P9" s="178">
        <f t="shared" si="3"/>
        <v>68948</v>
      </c>
      <c r="Q9" s="178">
        <f t="shared" si="3"/>
        <v>135425</v>
      </c>
      <c r="R9" s="178">
        <f t="shared" si="3"/>
        <v>145200</v>
      </c>
      <c r="S9" s="178">
        <f t="shared" si="3"/>
        <v>173413</v>
      </c>
      <c r="T9" s="178">
        <f t="shared" si="3"/>
        <v>190269</v>
      </c>
      <c r="U9" s="179">
        <f>IFERROR(T9/S9-1,"-")</f>
        <v>9.7201478551204312E-2</v>
      </c>
      <c r="V9" s="178">
        <f>T9-S9</f>
        <v>16856</v>
      </c>
      <c r="W9" s="179">
        <f t="shared" ref="W9:W21" si="4">T9/T$9</f>
        <v>1</v>
      </c>
    </row>
    <row r="10" spans="1:23" x14ac:dyDescent="0.25">
      <c r="A10" s="164" t="s">
        <v>106</v>
      </c>
      <c r="B10" s="161" t="s">
        <v>100</v>
      </c>
      <c r="C10" s="162">
        <v>79304</v>
      </c>
      <c r="D10" s="162">
        <v>131035</v>
      </c>
      <c r="E10" s="162">
        <v>154711</v>
      </c>
      <c r="F10" s="162">
        <v>159974</v>
      </c>
      <c r="G10" s="162">
        <v>169853</v>
      </c>
      <c r="H10" s="162">
        <v>186473</v>
      </c>
      <c r="I10" s="180">
        <f>IFERROR(H10/G10-1,"-")</f>
        <v>9.7849316762141481E-2</v>
      </c>
      <c r="J10" s="161">
        <f t="shared" si="1"/>
        <v>16620</v>
      </c>
      <c r="K10" s="163">
        <f t="shared" si="2"/>
        <v>0.14889026755422904</v>
      </c>
      <c r="N10" s="161" t="s">
        <v>100</v>
      </c>
      <c r="O10" s="162">
        <v>17509</v>
      </c>
      <c r="P10" s="162">
        <v>34097</v>
      </c>
      <c r="Q10" s="162">
        <v>62889</v>
      </c>
      <c r="R10" s="162">
        <v>62764</v>
      </c>
      <c r="S10" s="162">
        <v>82491</v>
      </c>
      <c r="T10" s="162">
        <v>90152</v>
      </c>
      <c r="U10" s="180">
        <f>IFERROR(T10/S10-1,"-")</f>
        <v>9.2870737413778492E-2</v>
      </c>
      <c r="V10" s="161">
        <f t="shared" ref="V10:V20" si="5">T10-S10</f>
        <v>7661</v>
      </c>
      <c r="W10" s="163">
        <f t="shared" si="4"/>
        <v>0.47381339051553328</v>
      </c>
    </row>
    <row r="11" spans="1:23" x14ac:dyDescent="0.25">
      <c r="A11" s="164" t="s">
        <v>103</v>
      </c>
      <c r="B11" s="165" t="s">
        <v>106</v>
      </c>
      <c r="C11" s="166">
        <v>57111</v>
      </c>
      <c r="D11" s="166">
        <v>90896</v>
      </c>
      <c r="E11" s="166">
        <v>90339</v>
      </c>
      <c r="F11" s="166">
        <v>88721</v>
      </c>
      <c r="G11" s="166">
        <v>82629</v>
      </c>
      <c r="H11" s="166">
        <v>82898</v>
      </c>
      <c r="I11" s="181">
        <f>IFERROR(H11/G11-1,"-")</f>
        <v>3.2555156180034128E-3</v>
      </c>
      <c r="J11" s="165">
        <f t="shared" si="1"/>
        <v>269</v>
      </c>
      <c r="K11" s="167">
        <f t="shared" si="2"/>
        <v>6.619030851496184E-2</v>
      </c>
      <c r="N11" s="165" t="s">
        <v>106</v>
      </c>
      <c r="O11" s="166">
        <v>7265</v>
      </c>
      <c r="P11" s="166">
        <v>18186</v>
      </c>
      <c r="Q11" s="166">
        <v>31185</v>
      </c>
      <c r="R11" s="166">
        <v>31914</v>
      </c>
      <c r="S11" s="166">
        <v>33942</v>
      </c>
      <c r="T11" s="166">
        <v>31876</v>
      </c>
      <c r="U11" s="181">
        <f>IFERROR(T11/S11-1,"-")</f>
        <v>-6.0868540451358144E-2</v>
      </c>
      <c r="V11" s="165">
        <f t="shared" si="5"/>
        <v>-2066</v>
      </c>
      <c r="W11" s="167">
        <f>T11/T$9</f>
        <v>0.16753123209771428</v>
      </c>
    </row>
    <row r="12" spans="1:23" x14ac:dyDescent="0.25">
      <c r="A12" s="1"/>
      <c r="B12" s="165" t="s">
        <v>103</v>
      </c>
      <c r="C12" s="166">
        <v>22193</v>
      </c>
      <c r="D12" s="166">
        <v>40139</v>
      </c>
      <c r="E12" s="166">
        <v>64372</v>
      </c>
      <c r="F12" s="166">
        <v>71253</v>
      </c>
      <c r="G12" s="166">
        <v>87224</v>
      </c>
      <c r="H12" s="166">
        <v>103575</v>
      </c>
      <c r="I12" s="181">
        <f>IFERROR(H12/G12-1,"-")</f>
        <v>0.18745987342933135</v>
      </c>
      <c r="J12" s="165">
        <f t="shared" si="1"/>
        <v>16351</v>
      </c>
      <c r="K12" s="167">
        <f t="shared" si="2"/>
        <v>8.2699959039267204E-2</v>
      </c>
      <c r="N12" s="165" t="s">
        <v>103</v>
      </c>
      <c r="O12" s="166">
        <v>10244</v>
      </c>
      <c r="P12" s="166">
        <v>15911</v>
      </c>
      <c r="Q12" s="166">
        <v>31704</v>
      </c>
      <c r="R12" s="166">
        <v>30850</v>
      </c>
      <c r="S12" s="166">
        <v>48549</v>
      </c>
      <c r="T12" s="166">
        <v>58276</v>
      </c>
      <c r="U12" s="181">
        <f>IFERROR(T12/S12-1,"-")</f>
        <v>0.20035428124163213</v>
      </c>
      <c r="V12" s="165">
        <f t="shared" si="5"/>
        <v>9727</v>
      </c>
      <c r="W12" s="167">
        <f t="shared" si="4"/>
        <v>0.30628215841781897</v>
      </c>
    </row>
    <row r="13" spans="1:23" s="58" customFormat="1" x14ac:dyDescent="0.25">
      <c r="B13" s="161" t="s">
        <v>110</v>
      </c>
      <c r="C13" s="162">
        <v>284180</v>
      </c>
      <c r="D13" s="162">
        <v>346372</v>
      </c>
      <c r="E13" s="162">
        <v>826099</v>
      </c>
      <c r="F13" s="162">
        <v>940275</v>
      </c>
      <c r="G13" s="162">
        <v>1030895</v>
      </c>
      <c r="H13" s="162">
        <v>1065946</v>
      </c>
      <c r="I13" s="180">
        <f>IFERROR(H13/G13-1,"-")</f>
        <v>3.4000552917610394E-2</v>
      </c>
      <c r="J13" s="161">
        <f t="shared" si="1"/>
        <v>35051</v>
      </c>
      <c r="K13" s="163">
        <f t="shared" si="2"/>
        <v>0.85110973244577093</v>
      </c>
      <c r="N13" s="161" t="s">
        <v>110</v>
      </c>
      <c r="O13" s="162">
        <v>26010</v>
      </c>
      <c r="P13" s="162">
        <v>34851</v>
      </c>
      <c r="Q13" s="162">
        <v>72536</v>
      </c>
      <c r="R13" s="162">
        <v>82436</v>
      </c>
      <c r="S13" s="162">
        <v>90922</v>
      </c>
      <c r="T13" s="162">
        <v>100117</v>
      </c>
      <c r="U13" s="180">
        <f>IFERROR(T13/S13-1,"-")</f>
        <v>0.1011306394491982</v>
      </c>
      <c r="V13" s="161">
        <f t="shared" si="5"/>
        <v>9195</v>
      </c>
      <c r="W13" s="163">
        <f t="shared" si="4"/>
        <v>0.52618660948446672</v>
      </c>
    </row>
    <row r="14" spans="1:23" s="58" customFormat="1" x14ac:dyDescent="0.25">
      <c r="B14" s="165" t="s">
        <v>113</v>
      </c>
      <c r="C14" s="166">
        <v>119622</v>
      </c>
      <c r="D14" s="166">
        <v>109865</v>
      </c>
      <c r="E14" s="166">
        <v>404357</v>
      </c>
      <c r="F14" s="166">
        <v>479584</v>
      </c>
      <c r="G14" s="166">
        <v>543447</v>
      </c>
      <c r="H14" s="166">
        <v>566136</v>
      </c>
      <c r="I14" s="181">
        <f t="shared" ref="I14:I21" si="6">IFERROR(H14/G14-1,"-")</f>
        <v>4.1750161469287672E-2</v>
      </c>
      <c r="J14" s="165">
        <f t="shared" si="1"/>
        <v>22689</v>
      </c>
      <c r="K14" s="167">
        <f t="shared" si="2"/>
        <v>0.45203402375722501</v>
      </c>
      <c r="N14" s="165" t="s">
        <v>113</v>
      </c>
      <c r="O14" s="166">
        <v>2532</v>
      </c>
      <c r="P14" s="166">
        <v>2257</v>
      </c>
      <c r="Q14" s="166">
        <v>9426</v>
      </c>
      <c r="R14" s="166">
        <v>11661</v>
      </c>
      <c r="S14" s="166">
        <v>14028</v>
      </c>
      <c r="T14" s="166">
        <v>14495</v>
      </c>
      <c r="U14" s="181">
        <f t="shared" ref="U14:U21" si="7">IFERROR(T14/S14-1,"-")</f>
        <v>3.3290561733675617E-2</v>
      </c>
      <c r="V14" s="165">
        <f t="shared" si="5"/>
        <v>467</v>
      </c>
      <c r="W14" s="167">
        <f t="shared" si="4"/>
        <v>7.6181616553405967E-2</v>
      </c>
    </row>
    <row r="15" spans="1:23" x14ac:dyDescent="0.25">
      <c r="A15" s="1"/>
      <c r="B15" s="165" t="s">
        <v>116</v>
      </c>
      <c r="C15" s="166">
        <v>21535</v>
      </c>
      <c r="D15" s="166">
        <v>27950</v>
      </c>
      <c r="E15" s="166">
        <v>46682</v>
      </c>
      <c r="F15" s="166">
        <v>49791</v>
      </c>
      <c r="G15" s="166">
        <v>56166</v>
      </c>
      <c r="H15" s="166">
        <v>58306</v>
      </c>
      <c r="I15" s="181">
        <f t="shared" si="6"/>
        <v>3.8101342449168518E-2</v>
      </c>
      <c r="J15" s="165">
        <f t="shared" si="1"/>
        <v>2140</v>
      </c>
      <c r="K15" s="167">
        <f t="shared" si="2"/>
        <v>4.6554707330374256E-2</v>
      </c>
      <c r="N15" s="165" t="s">
        <v>116</v>
      </c>
      <c r="O15" s="166">
        <v>6085</v>
      </c>
      <c r="P15" s="166">
        <v>8567</v>
      </c>
      <c r="Q15" s="166">
        <v>15686</v>
      </c>
      <c r="R15" s="166">
        <v>15683</v>
      </c>
      <c r="S15" s="166">
        <v>18445</v>
      </c>
      <c r="T15" s="166">
        <v>19719</v>
      </c>
      <c r="U15" s="181">
        <f t="shared" si="7"/>
        <v>6.9070208728652771E-2</v>
      </c>
      <c r="V15" s="165">
        <f t="shared" si="5"/>
        <v>1274</v>
      </c>
      <c r="W15" s="167">
        <f t="shared" si="4"/>
        <v>0.10363748167068729</v>
      </c>
    </row>
    <row r="16" spans="1:23" x14ac:dyDescent="0.25">
      <c r="A16" s="1"/>
      <c r="B16" s="165" t="s">
        <v>119</v>
      </c>
      <c r="C16" s="166">
        <v>9967</v>
      </c>
      <c r="D16" s="166">
        <v>22868</v>
      </c>
      <c r="E16" s="166">
        <v>30850</v>
      </c>
      <c r="F16" s="166">
        <v>39519</v>
      </c>
      <c r="G16" s="166">
        <v>37857</v>
      </c>
      <c r="H16" s="166">
        <v>38932</v>
      </c>
      <c r="I16" s="181">
        <f t="shared" si="6"/>
        <v>2.8396333571070187E-2</v>
      </c>
      <c r="J16" s="165">
        <f t="shared" si="1"/>
        <v>1075</v>
      </c>
      <c r="K16" s="167">
        <f t="shared" si="2"/>
        <v>3.1085443449835878E-2</v>
      </c>
      <c r="N16" s="165" t="s">
        <v>119</v>
      </c>
      <c r="O16" s="166">
        <v>1350</v>
      </c>
      <c r="P16" s="166">
        <v>3539</v>
      </c>
      <c r="Q16" s="166">
        <v>4755</v>
      </c>
      <c r="R16" s="166">
        <v>4685</v>
      </c>
      <c r="S16" s="166">
        <v>5838</v>
      </c>
      <c r="T16" s="166">
        <v>9956</v>
      </c>
      <c r="U16" s="181">
        <f t="shared" si="7"/>
        <v>0.70537855429941754</v>
      </c>
      <c r="V16" s="165">
        <f t="shared" si="5"/>
        <v>4118</v>
      </c>
      <c r="W16" s="167">
        <f t="shared" si="4"/>
        <v>5.2325917516778876E-2</v>
      </c>
    </row>
    <row r="17" spans="1:23" x14ac:dyDescent="0.25">
      <c r="A17" s="1"/>
      <c r="B17" s="165" t="s">
        <v>126</v>
      </c>
      <c r="C17" s="166">
        <v>12010</v>
      </c>
      <c r="D17" s="166">
        <v>26187</v>
      </c>
      <c r="E17" s="166">
        <v>46132</v>
      </c>
      <c r="F17" s="166">
        <v>47391</v>
      </c>
      <c r="G17" s="166">
        <v>47125</v>
      </c>
      <c r="H17" s="166">
        <v>43680</v>
      </c>
      <c r="I17" s="181">
        <f t="shared" si="6"/>
        <v>-7.3103448275862015E-2</v>
      </c>
      <c r="J17" s="165">
        <f t="shared" si="1"/>
        <v>-3445</v>
      </c>
      <c r="K17" s="167">
        <f t="shared" si="2"/>
        <v>3.487650698368517E-2</v>
      </c>
      <c r="N17" s="165" t="s">
        <v>126</v>
      </c>
      <c r="O17" s="166">
        <v>447</v>
      </c>
      <c r="P17" s="166">
        <v>2140</v>
      </c>
      <c r="Q17" s="166">
        <v>5107</v>
      </c>
      <c r="R17" s="166">
        <v>5074</v>
      </c>
      <c r="S17" s="166">
        <v>5719</v>
      </c>
      <c r="T17" s="166">
        <v>3236</v>
      </c>
      <c r="U17" s="181">
        <f t="shared" si="7"/>
        <v>-0.43416681237978672</v>
      </c>
      <c r="V17" s="165">
        <f t="shared" si="5"/>
        <v>-2483</v>
      </c>
      <c r="W17" s="167">
        <f t="shared" si="4"/>
        <v>1.7007499908024953E-2</v>
      </c>
    </row>
    <row r="18" spans="1:23" x14ac:dyDescent="0.25">
      <c r="A18" s="1"/>
      <c r="B18" s="165" t="s">
        <v>122</v>
      </c>
      <c r="C18" s="166">
        <v>6844</v>
      </c>
      <c r="D18" s="166">
        <v>9612</v>
      </c>
      <c r="E18" s="166">
        <v>15625</v>
      </c>
      <c r="F18" s="166">
        <v>16855</v>
      </c>
      <c r="G18" s="166">
        <v>17192</v>
      </c>
      <c r="H18" s="166">
        <v>15912</v>
      </c>
      <c r="I18" s="181">
        <f t="shared" si="6"/>
        <v>-7.4453234062354601E-2</v>
      </c>
      <c r="J18" s="165"/>
      <c r="K18" s="167">
        <f t="shared" si="2"/>
        <v>1.2705013258342456E-2</v>
      </c>
      <c r="N18" s="165" t="s">
        <v>122</v>
      </c>
      <c r="O18" s="166">
        <v>247</v>
      </c>
      <c r="P18" s="166">
        <v>493</v>
      </c>
      <c r="Q18" s="166">
        <v>789</v>
      </c>
      <c r="R18" s="166">
        <v>700</v>
      </c>
      <c r="S18" s="166">
        <v>886</v>
      </c>
      <c r="T18" s="166">
        <v>994</v>
      </c>
      <c r="U18" s="181">
        <f t="shared" si="7"/>
        <v>0.12189616252821667</v>
      </c>
      <c r="V18" s="165">
        <f t="shared" si="5"/>
        <v>108</v>
      </c>
      <c r="W18" s="167">
        <f t="shared" si="4"/>
        <v>5.2241826046281843E-3</v>
      </c>
    </row>
    <row r="19" spans="1:23" x14ac:dyDescent="0.25">
      <c r="A19" s="164" t="s">
        <v>147</v>
      </c>
      <c r="B19" s="165" t="s">
        <v>131</v>
      </c>
      <c r="C19" s="166">
        <v>10486</v>
      </c>
      <c r="D19" s="166">
        <v>10429</v>
      </c>
      <c r="E19" s="166">
        <v>21405</v>
      </c>
      <c r="F19" s="166">
        <v>23509</v>
      </c>
      <c r="G19" s="166">
        <v>22160</v>
      </c>
      <c r="H19" s="166">
        <v>22548</v>
      </c>
      <c r="I19" s="181">
        <f t="shared" si="6"/>
        <v>1.750902527075815E-2</v>
      </c>
      <c r="J19" s="165">
        <f t="shared" si="1"/>
        <v>388</v>
      </c>
      <c r="K19" s="167">
        <f t="shared" si="2"/>
        <v>1.8003559511633089E-2</v>
      </c>
      <c r="N19" s="165" t="s">
        <v>131</v>
      </c>
      <c r="O19" s="166">
        <v>1336</v>
      </c>
      <c r="P19" s="166">
        <v>1498</v>
      </c>
      <c r="Q19" s="166">
        <v>4196</v>
      </c>
      <c r="R19" s="166">
        <v>4719</v>
      </c>
      <c r="S19" s="166">
        <v>3822</v>
      </c>
      <c r="T19" s="166">
        <v>4171</v>
      </c>
      <c r="U19" s="181">
        <f t="shared" si="7"/>
        <v>9.1313448456305624E-2</v>
      </c>
      <c r="V19" s="165">
        <f t="shared" si="5"/>
        <v>349</v>
      </c>
      <c r="W19" s="167">
        <f t="shared" si="4"/>
        <v>2.1921595215195329E-2</v>
      </c>
    </row>
    <row r="20" spans="1:23" x14ac:dyDescent="0.25">
      <c r="A20" s="169" t="s">
        <v>148</v>
      </c>
      <c r="B20" s="165" t="s">
        <v>134</v>
      </c>
      <c r="C20" s="166">
        <v>17132</v>
      </c>
      <c r="D20" s="166">
        <v>9663</v>
      </c>
      <c r="E20" s="166">
        <v>21478</v>
      </c>
      <c r="F20" s="166">
        <v>26254</v>
      </c>
      <c r="G20" s="166">
        <v>27980</v>
      </c>
      <c r="H20" s="166">
        <v>22725</v>
      </c>
      <c r="I20" s="181">
        <f t="shared" si="6"/>
        <v>-0.18781272337383847</v>
      </c>
      <c r="J20" s="165">
        <f t="shared" si="1"/>
        <v>-5255</v>
      </c>
      <c r="K20" s="167">
        <f t="shared" si="2"/>
        <v>1.8144886016580711E-2</v>
      </c>
      <c r="N20" s="165" t="s">
        <v>134</v>
      </c>
      <c r="O20" s="166">
        <v>2507</v>
      </c>
      <c r="P20" s="166">
        <v>1487</v>
      </c>
      <c r="Q20" s="166">
        <v>3901</v>
      </c>
      <c r="R20" s="166">
        <v>5554</v>
      </c>
      <c r="S20" s="166">
        <v>4853</v>
      </c>
      <c r="T20" s="166">
        <v>4002</v>
      </c>
      <c r="U20" s="181">
        <f t="shared" si="7"/>
        <v>-0.17535545023696686</v>
      </c>
      <c r="V20" s="165">
        <f t="shared" si="5"/>
        <v>-851</v>
      </c>
      <c r="W20" s="167">
        <f t="shared" si="4"/>
        <v>2.1033379058070414E-2</v>
      </c>
    </row>
    <row r="21" spans="1:23" x14ac:dyDescent="0.25">
      <c r="B21" s="170" t="s">
        <v>148</v>
      </c>
      <c r="C21" s="171">
        <f t="shared" ref="C21" si="8">C13-SUM(C14:C20)</f>
        <v>86584</v>
      </c>
      <c r="D21" s="171">
        <f t="shared" ref="D21:H21" si="9">D13-SUM(D14:D20)</f>
        <v>129798</v>
      </c>
      <c r="E21" s="171">
        <f t="shared" si="9"/>
        <v>239570</v>
      </c>
      <c r="F21" s="171">
        <f t="shared" si="9"/>
        <v>257372</v>
      </c>
      <c r="G21" s="171">
        <f t="shared" si="9"/>
        <v>278968</v>
      </c>
      <c r="H21" s="171">
        <f t="shared" si="9"/>
        <v>297707</v>
      </c>
      <c r="I21" s="182">
        <f t="shared" si="6"/>
        <v>6.7172578933784477E-2</v>
      </c>
      <c r="J21" s="170">
        <f t="shared" si="1"/>
        <v>18739</v>
      </c>
      <c r="K21" s="172">
        <f t="shared" si="2"/>
        <v>0.23770559213809436</v>
      </c>
      <c r="N21" s="170" t="s">
        <v>148</v>
      </c>
      <c r="O21" s="171">
        <f t="shared" ref="O21:T21" si="10">O13-SUM(O14:O20)</f>
        <v>11506</v>
      </c>
      <c r="P21" s="171">
        <f t="shared" si="10"/>
        <v>14870</v>
      </c>
      <c r="Q21" s="171">
        <f t="shared" si="10"/>
        <v>28676</v>
      </c>
      <c r="R21" s="171">
        <f t="shared" si="10"/>
        <v>34360</v>
      </c>
      <c r="S21" s="171">
        <f t="shared" si="10"/>
        <v>37331</v>
      </c>
      <c r="T21" s="171">
        <f t="shared" si="10"/>
        <v>43544</v>
      </c>
      <c r="U21" s="182">
        <f t="shared" si="7"/>
        <v>0.16643004473493872</v>
      </c>
      <c r="V21" s="170">
        <f>T21-S21</f>
        <v>6213</v>
      </c>
      <c r="W21" s="172">
        <f t="shared" si="4"/>
        <v>0.22885493695767573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99694</v>
      </c>
      <c r="D23" s="178">
        <f t="shared" si="11"/>
        <v>128277</v>
      </c>
      <c r="E23" s="178">
        <f t="shared" si="11"/>
        <v>266420</v>
      </c>
      <c r="F23" s="178">
        <f t="shared" si="11"/>
        <v>345229</v>
      </c>
      <c r="G23" s="178">
        <f t="shared" si="11"/>
        <v>365009</v>
      </c>
      <c r="H23" s="178">
        <f t="shared" si="11"/>
        <v>379792</v>
      </c>
      <c r="I23" s="179">
        <f>IFERROR(H23/G23-1,"-")</f>
        <v>4.0500371223723297E-2</v>
      </c>
      <c r="J23" s="178">
        <f>H23-G23</f>
        <v>14783</v>
      </c>
      <c r="K23" s="179">
        <f t="shared" ref="K23:K35" si="12">H23/H$9</f>
        <v>0.30324675687609337</v>
      </c>
    </row>
    <row r="24" spans="1:23" x14ac:dyDescent="0.25">
      <c r="B24" s="161" t="s">
        <v>100</v>
      </c>
      <c r="C24" s="162">
        <v>19862</v>
      </c>
      <c r="D24" s="162">
        <v>40357</v>
      </c>
      <c r="E24" s="162">
        <v>33147</v>
      </c>
      <c r="F24" s="162">
        <v>38670</v>
      </c>
      <c r="G24" s="162">
        <v>33455</v>
      </c>
      <c r="H24" s="162">
        <v>36343</v>
      </c>
      <c r="I24" s="180">
        <f>IFERROR(H24/G24-1,"-")</f>
        <v>8.6324914063667713E-2</v>
      </c>
      <c r="J24" s="161">
        <f t="shared" ref="J24:J34" si="13">H24-G24</f>
        <v>2888</v>
      </c>
      <c r="K24" s="163">
        <f t="shared" si="12"/>
        <v>2.9018243894415527E-2</v>
      </c>
    </row>
    <row r="25" spans="1:23" x14ac:dyDescent="0.25">
      <c r="B25" s="165" t="s">
        <v>12</v>
      </c>
      <c r="C25" s="166">
        <v>17089</v>
      </c>
      <c r="D25" s="166">
        <v>29439</v>
      </c>
      <c r="E25" s="166">
        <v>18342</v>
      </c>
      <c r="F25" s="166">
        <v>20442</v>
      </c>
      <c r="G25" s="166">
        <v>16667</v>
      </c>
      <c r="H25" s="166">
        <v>17378</v>
      </c>
      <c r="I25" s="181">
        <f>IFERROR(H25/G25-1,"-")</f>
        <v>4.265914681706362E-2</v>
      </c>
      <c r="J25" s="165">
        <f t="shared" si="13"/>
        <v>711</v>
      </c>
      <c r="K25" s="167">
        <f t="shared" si="12"/>
        <v>1.3875548039434088E-2</v>
      </c>
    </row>
    <row r="26" spans="1:23" x14ac:dyDescent="0.25">
      <c r="B26" s="165" t="s">
        <v>103</v>
      </c>
      <c r="C26" s="166">
        <v>2773</v>
      </c>
      <c r="D26" s="166">
        <v>10918</v>
      </c>
      <c r="E26" s="166">
        <v>14805</v>
      </c>
      <c r="F26" s="166">
        <v>18228</v>
      </c>
      <c r="G26" s="166">
        <v>16788</v>
      </c>
      <c r="H26" s="166">
        <v>18965</v>
      </c>
      <c r="I26" s="181">
        <f>IFERROR(H26/G26-1,"-")</f>
        <v>0.1296759590183465</v>
      </c>
      <c r="J26" s="165">
        <f t="shared" si="13"/>
        <v>2177</v>
      </c>
      <c r="K26" s="167">
        <f t="shared" si="12"/>
        <v>1.5142695854981439E-2</v>
      </c>
    </row>
    <row r="27" spans="1:23" x14ac:dyDescent="0.25">
      <c r="B27" s="161" t="s">
        <v>110</v>
      </c>
      <c r="C27" s="162">
        <v>79832</v>
      </c>
      <c r="D27" s="162">
        <v>87920</v>
      </c>
      <c r="E27" s="162">
        <v>233273</v>
      </c>
      <c r="F27" s="162">
        <v>306559</v>
      </c>
      <c r="G27" s="162">
        <v>331554</v>
      </c>
      <c r="H27" s="162">
        <v>343449</v>
      </c>
      <c r="I27" s="180">
        <f>IFERROR(H27/G27-1,"-")</f>
        <v>3.5876508803995621E-2</v>
      </c>
      <c r="J27" s="161">
        <f t="shared" si="13"/>
        <v>11895</v>
      </c>
      <c r="K27" s="163">
        <f t="shared" si="12"/>
        <v>0.27422851298167783</v>
      </c>
    </row>
    <row r="28" spans="1:23" x14ac:dyDescent="0.25">
      <c r="B28" s="165" t="s">
        <v>113</v>
      </c>
      <c r="C28" s="166">
        <v>42121</v>
      </c>
      <c r="D28" s="166">
        <v>32998</v>
      </c>
      <c r="E28" s="166">
        <v>126472</v>
      </c>
      <c r="F28" s="166">
        <v>173760</v>
      </c>
      <c r="G28" s="166">
        <v>196977</v>
      </c>
      <c r="H28" s="166">
        <v>209573</v>
      </c>
      <c r="I28" s="181">
        <f t="shared" ref="I28:I35" si="14">IFERROR(H28/G28-1,"-")</f>
        <v>6.3946552135528467E-2</v>
      </c>
      <c r="J28" s="165">
        <f t="shared" si="13"/>
        <v>12596</v>
      </c>
      <c r="K28" s="167">
        <f t="shared" si="12"/>
        <v>0.16733457413213948</v>
      </c>
    </row>
    <row r="29" spans="1:23" x14ac:dyDescent="0.25">
      <c r="B29" s="165" t="s">
        <v>116</v>
      </c>
      <c r="C29" s="166">
        <v>6914</v>
      </c>
      <c r="D29" s="166">
        <v>8434</v>
      </c>
      <c r="E29" s="166">
        <v>13406</v>
      </c>
      <c r="F29" s="166">
        <v>14983</v>
      </c>
      <c r="G29" s="166">
        <v>16601</v>
      </c>
      <c r="H29" s="166">
        <v>15349</v>
      </c>
      <c r="I29" s="181">
        <f t="shared" si="14"/>
        <v>-7.5417143545569498E-2</v>
      </c>
      <c r="J29" s="165">
        <f t="shared" si="13"/>
        <v>-1252</v>
      </c>
      <c r="K29" s="167">
        <f t="shared" si="12"/>
        <v>1.2255483188932777E-2</v>
      </c>
    </row>
    <row r="30" spans="1:23" x14ac:dyDescent="0.25">
      <c r="B30" s="165" t="s">
        <v>119</v>
      </c>
      <c r="C30" s="166">
        <v>3247</v>
      </c>
      <c r="D30" s="166">
        <v>6660</v>
      </c>
      <c r="E30" s="166">
        <v>10816</v>
      </c>
      <c r="F30" s="166">
        <v>18863</v>
      </c>
      <c r="G30" s="166">
        <v>15807</v>
      </c>
      <c r="H30" s="166">
        <v>11765</v>
      </c>
      <c r="I30" s="181">
        <f t="shared" si="14"/>
        <v>-0.25570949579300306</v>
      </c>
      <c r="J30" s="165">
        <f t="shared" si="13"/>
        <v>-4042</v>
      </c>
      <c r="K30" s="167">
        <f t="shared" si="12"/>
        <v>9.3938210774509173E-3</v>
      </c>
    </row>
    <row r="31" spans="1:23" x14ac:dyDescent="0.25">
      <c r="B31" s="165" t="s">
        <v>126</v>
      </c>
      <c r="C31" s="166">
        <v>2765</v>
      </c>
      <c r="D31" s="166">
        <v>5497</v>
      </c>
      <c r="E31" s="166">
        <v>11506</v>
      </c>
      <c r="F31" s="166">
        <v>13404</v>
      </c>
      <c r="G31" s="166">
        <v>10547</v>
      </c>
      <c r="H31" s="166">
        <v>9742</v>
      </c>
      <c r="I31" s="181">
        <f t="shared" si="14"/>
        <v>-7.6325021333080501E-2</v>
      </c>
      <c r="J31" s="165">
        <f t="shared" si="13"/>
        <v>-805</v>
      </c>
      <c r="K31" s="167">
        <f t="shared" si="12"/>
        <v>7.778546955930883E-3</v>
      </c>
    </row>
    <row r="32" spans="1:23" x14ac:dyDescent="0.25">
      <c r="B32" s="165" t="s">
        <v>122</v>
      </c>
      <c r="C32" s="166">
        <v>2258</v>
      </c>
      <c r="D32" s="166">
        <v>3247</v>
      </c>
      <c r="E32" s="166">
        <v>5114</v>
      </c>
      <c r="F32" s="166">
        <v>5613</v>
      </c>
      <c r="G32" s="166">
        <v>5322</v>
      </c>
      <c r="H32" s="166">
        <v>4699</v>
      </c>
      <c r="I32" s="181">
        <f t="shared" si="14"/>
        <v>-0.11706125516723032</v>
      </c>
      <c r="J32" s="165">
        <f t="shared" si="13"/>
        <v>-623</v>
      </c>
      <c r="K32" s="167">
        <f t="shared" si="12"/>
        <v>3.7519392471688788E-3</v>
      </c>
    </row>
    <row r="33" spans="2:11" x14ac:dyDescent="0.25">
      <c r="B33" s="165" t="s">
        <v>131</v>
      </c>
      <c r="C33" s="166">
        <v>2014</v>
      </c>
      <c r="D33" s="166">
        <v>1316</v>
      </c>
      <c r="E33" s="166">
        <v>2799</v>
      </c>
      <c r="F33" s="166">
        <v>3613</v>
      </c>
      <c r="G33" s="166">
        <v>3310</v>
      </c>
      <c r="H33" s="166">
        <v>3961</v>
      </c>
      <c r="I33" s="181">
        <f t="shared" si="14"/>
        <v>0.1966767371601208</v>
      </c>
      <c r="J33" s="165">
        <f t="shared" si="13"/>
        <v>651</v>
      </c>
      <c r="K33" s="167">
        <f t="shared" si="12"/>
        <v>3.1626795824720002E-3</v>
      </c>
    </row>
    <row r="34" spans="2:11" x14ac:dyDescent="0.25">
      <c r="B34" s="165" t="s">
        <v>134</v>
      </c>
      <c r="C34" s="166">
        <v>1805</v>
      </c>
      <c r="D34" s="166">
        <v>1059</v>
      </c>
      <c r="E34" s="166">
        <v>2429</v>
      </c>
      <c r="F34" s="166">
        <v>3635</v>
      </c>
      <c r="G34" s="166">
        <v>3275</v>
      </c>
      <c r="H34" s="166">
        <v>3092</v>
      </c>
      <c r="I34" s="181">
        <f t="shared" si="14"/>
        <v>-5.5877862595419825E-2</v>
      </c>
      <c r="J34" s="165">
        <f t="shared" si="13"/>
        <v>-183</v>
      </c>
      <c r="K34" s="167">
        <f t="shared" si="12"/>
        <v>2.4688223350172746E-3</v>
      </c>
    </row>
    <row r="35" spans="2:11" x14ac:dyDescent="0.25">
      <c r="B35" s="170" t="s">
        <v>148</v>
      </c>
      <c r="C35" s="171">
        <f t="shared" ref="C35" si="15">C27-SUM(C28:C34)</f>
        <v>18708</v>
      </c>
      <c r="D35" s="171">
        <f t="shared" ref="D35:H35" si="16">D27-SUM(D28:D34)</f>
        <v>28709</v>
      </c>
      <c r="E35" s="171">
        <f t="shared" si="16"/>
        <v>60731</v>
      </c>
      <c r="F35" s="171">
        <f t="shared" si="16"/>
        <v>72688</v>
      </c>
      <c r="G35" s="171">
        <f t="shared" si="16"/>
        <v>79715</v>
      </c>
      <c r="H35" s="171">
        <f t="shared" si="16"/>
        <v>85268</v>
      </c>
      <c r="I35" s="182">
        <f t="shared" si="14"/>
        <v>6.9660666123063431E-2</v>
      </c>
      <c r="J35" s="170">
        <f>H35-G35</f>
        <v>5553</v>
      </c>
      <c r="K35" s="172">
        <f t="shared" si="12"/>
        <v>6.8082646462565649E-2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158323</v>
      </c>
      <c r="D37" s="178">
        <f t="shared" si="17"/>
        <v>235509</v>
      </c>
      <c r="E37" s="178">
        <f t="shared" si="17"/>
        <v>490978</v>
      </c>
      <c r="F37" s="178">
        <f t="shared" si="17"/>
        <v>509465</v>
      </c>
      <c r="G37" s="178">
        <f t="shared" si="17"/>
        <v>526356</v>
      </c>
      <c r="H37" s="178">
        <f t="shared" si="17"/>
        <v>544782</v>
      </c>
      <c r="I37" s="179">
        <f>IFERROR(H37/G37-1,"-")</f>
        <v>3.5006725486172785E-2</v>
      </c>
      <c r="J37" s="178">
        <f>H37-G37</f>
        <v>18426</v>
      </c>
      <c r="K37" s="179">
        <f t="shared" ref="K37:K49" si="18">H37/H$9</f>
        <v>0.43498381931286573</v>
      </c>
    </row>
    <row r="38" spans="2:11" x14ac:dyDescent="0.25">
      <c r="B38" s="161" t="s">
        <v>100</v>
      </c>
      <c r="C38" s="162">
        <v>24919</v>
      </c>
      <c r="D38" s="162">
        <v>43634</v>
      </c>
      <c r="E38" s="162">
        <v>40863</v>
      </c>
      <c r="F38" s="162">
        <v>37825</v>
      </c>
      <c r="G38" s="162">
        <v>33853</v>
      </c>
      <c r="H38" s="162">
        <v>38281</v>
      </c>
      <c r="I38" s="180">
        <f>IFERROR(H38/G38-1,"-")</f>
        <v>0.1308008152896345</v>
      </c>
      <c r="J38" s="161">
        <f t="shared" ref="J38:J48" si="19">H38-G38</f>
        <v>4428</v>
      </c>
      <c r="K38" s="163">
        <f t="shared" si="18"/>
        <v>3.0565649355367493E-2</v>
      </c>
    </row>
    <row r="39" spans="2:11" x14ac:dyDescent="0.25">
      <c r="B39" s="165" t="s">
        <v>106</v>
      </c>
      <c r="C39" s="166">
        <v>19672</v>
      </c>
      <c r="D39" s="166">
        <v>34405</v>
      </c>
      <c r="E39" s="166">
        <v>29416</v>
      </c>
      <c r="F39" s="166">
        <v>22977</v>
      </c>
      <c r="G39" s="166">
        <v>18844</v>
      </c>
      <c r="H39" s="166">
        <v>21569</v>
      </c>
      <c r="I39" s="181">
        <f>IFERROR(H39/G39-1,"-")</f>
        <v>0.14460836340479721</v>
      </c>
      <c r="J39" s="165">
        <f t="shared" si="19"/>
        <v>2725</v>
      </c>
      <c r="K39" s="167">
        <f t="shared" si="18"/>
        <v>1.7221872232854978E-2</v>
      </c>
    </row>
    <row r="40" spans="2:11" x14ac:dyDescent="0.25">
      <c r="B40" s="165" t="s">
        <v>103</v>
      </c>
      <c r="C40" s="166">
        <v>5247</v>
      </c>
      <c r="D40" s="166">
        <v>9229</v>
      </c>
      <c r="E40" s="166">
        <v>11447</v>
      </c>
      <c r="F40" s="166">
        <v>14848</v>
      </c>
      <c r="G40" s="166">
        <v>15009</v>
      </c>
      <c r="H40" s="166">
        <v>16712</v>
      </c>
      <c r="I40" s="181">
        <f>IFERROR(H40/G40-1,"-")</f>
        <v>0.11346525418082476</v>
      </c>
      <c r="J40" s="165">
        <f t="shared" si="19"/>
        <v>1703</v>
      </c>
      <c r="K40" s="167">
        <f t="shared" si="18"/>
        <v>1.3343777122512513E-2</v>
      </c>
    </row>
    <row r="41" spans="2:11" x14ac:dyDescent="0.25">
      <c r="B41" s="161" t="s">
        <v>110</v>
      </c>
      <c r="C41" s="162">
        <v>133404</v>
      </c>
      <c r="D41" s="162">
        <v>191875</v>
      </c>
      <c r="E41" s="162">
        <v>450115</v>
      </c>
      <c r="F41" s="162">
        <v>471640</v>
      </c>
      <c r="G41" s="162">
        <v>492503</v>
      </c>
      <c r="H41" s="162">
        <v>506501</v>
      </c>
      <c r="I41" s="180">
        <f>IFERROR(H41/G41-1,"-")</f>
        <v>2.842216189546054E-2</v>
      </c>
      <c r="J41" s="161">
        <f t="shared" si="19"/>
        <v>13998</v>
      </c>
      <c r="K41" s="163">
        <f t="shared" si="18"/>
        <v>0.40441816995749824</v>
      </c>
    </row>
    <row r="42" spans="2:11" x14ac:dyDescent="0.25">
      <c r="B42" s="165" t="s">
        <v>113</v>
      </c>
      <c r="C42" s="166">
        <v>54606</v>
      </c>
      <c r="D42" s="166">
        <v>61816</v>
      </c>
      <c r="E42" s="166">
        <v>237602</v>
      </c>
      <c r="F42" s="166">
        <v>260390</v>
      </c>
      <c r="G42" s="166">
        <v>270591</v>
      </c>
      <c r="H42" s="166">
        <v>278872</v>
      </c>
      <c r="I42" s="181">
        <f t="shared" ref="I42:I49" si="20">IFERROR(H42/G42-1,"-")</f>
        <v>3.0603382965434855E-2</v>
      </c>
      <c r="J42" s="165">
        <f t="shared" si="19"/>
        <v>8281</v>
      </c>
      <c r="K42" s="167">
        <f t="shared" si="18"/>
        <v>0.22266669541104056</v>
      </c>
    </row>
    <row r="43" spans="2:11" x14ac:dyDescent="0.25">
      <c r="B43" s="165" t="s">
        <v>116</v>
      </c>
      <c r="C43" s="166">
        <v>4782</v>
      </c>
      <c r="D43" s="166">
        <v>8350</v>
      </c>
      <c r="E43" s="166">
        <v>11278</v>
      </c>
      <c r="F43" s="166">
        <v>11705</v>
      </c>
      <c r="G43" s="166">
        <v>13041</v>
      </c>
      <c r="H43" s="166">
        <v>15732</v>
      </c>
      <c r="I43" s="181">
        <f t="shared" si="20"/>
        <v>0.20634920634920628</v>
      </c>
      <c r="J43" s="165">
        <f t="shared" si="19"/>
        <v>2691</v>
      </c>
      <c r="K43" s="167">
        <f t="shared" si="18"/>
        <v>1.2561291388904192E-2</v>
      </c>
    </row>
    <row r="44" spans="2:11" x14ac:dyDescent="0.25">
      <c r="B44" s="165" t="s">
        <v>119</v>
      </c>
      <c r="C44" s="166">
        <v>3603</v>
      </c>
      <c r="D44" s="166">
        <v>9886</v>
      </c>
      <c r="E44" s="166">
        <v>9561</v>
      </c>
      <c r="F44" s="166">
        <v>9147</v>
      </c>
      <c r="G44" s="166">
        <v>9486</v>
      </c>
      <c r="H44" s="166">
        <v>10229</v>
      </c>
      <c r="I44" s="181">
        <f t="shared" si="20"/>
        <v>7.8325954037528955E-2</v>
      </c>
      <c r="J44" s="165">
        <f t="shared" si="19"/>
        <v>743</v>
      </c>
      <c r="K44" s="167">
        <f t="shared" si="18"/>
        <v>8.1673944582444057E-3</v>
      </c>
    </row>
    <row r="45" spans="2:11" x14ac:dyDescent="0.25">
      <c r="B45" s="165" t="s">
        <v>126</v>
      </c>
      <c r="C45" s="166">
        <v>6908</v>
      </c>
      <c r="D45" s="166">
        <v>15677</v>
      </c>
      <c r="E45" s="166">
        <v>26421</v>
      </c>
      <c r="F45" s="166">
        <v>25836</v>
      </c>
      <c r="G45" s="166">
        <v>25720</v>
      </c>
      <c r="H45" s="166">
        <v>24835</v>
      </c>
      <c r="I45" s="181">
        <f t="shared" si="20"/>
        <v>-3.4409020217729402E-2</v>
      </c>
      <c r="J45" s="165">
        <f t="shared" si="19"/>
        <v>-885</v>
      </c>
      <c r="K45" s="167">
        <f t="shared" si="18"/>
        <v>1.9829625708329243E-2</v>
      </c>
    </row>
    <row r="46" spans="2:11" x14ac:dyDescent="0.25">
      <c r="B46" s="165" t="s">
        <v>122</v>
      </c>
      <c r="C46" s="166">
        <v>3124</v>
      </c>
      <c r="D46" s="166">
        <v>5117</v>
      </c>
      <c r="E46" s="166">
        <v>7989</v>
      </c>
      <c r="F46" s="166">
        <v>8687</v>
      </c>
      <c r="G46" s="166">
        <v>9133</v>
      </c>
      <c r="H46" s="166">
        <v>8627</v>
      </c>
      <c r="I46" s="181">
        <f t="shared" si="20"/>
        <v>-5.5403481878900651E-2</v>
      </c>
      <c r="J46" s="165">
        <f t="shared" si="19"/>
        <v>-506</v>
      </c>
      <c r="K46" s="167">
        <f t="shared" si="18"/>
        <v>6.888269820243864E-3</v>
      </c>
    </row>
    <row r="47" spans="2:11" x14ac:dyDescent="0.25">
      <c r="B47" s="165" t="s">
        <v>131</v>
      </c>
      <c r="C47" s="166">
        <v>6325</v>
      </c>
      <c r="D47" s="166">
        <v>7145</v>
      </c>
      <c r="E47" s="166">
        <v>13634</v>
      </c>
      <c r="F47" s="166">
        <v>14285</v>
      </c>
      <c r="G47" s="166">
        <v>13586</v>
      </c>
      <c r="H47" s="166">
        <v>12502</v>
      </c>
      <c r="I47" s="181">
        <f t="shared" si="20"/>
        <v>-7.9788017076402151E-2</v>
      </c>
      <c r="J47" s="165">
        <f t="shared" si="19"/>
        <v>-1084</v>
      </c>
      <c r="K47" s="167">
        <f t="shared" si="18"/>
        <v>9.9822822873175832E-3</v>
      </c>
    </row>
    <row r="48" spans="2:11" x14ac:dyDescent="0.25">
      <c r="B48" s="165" t="s">
        <v>134</v>
      </c>
      <c r="C48" s="166">
        <v>11509</v>
      </c>
      <c r="D48" s="166">
        <v>6692</v>
      </c>
      <c r="E48" s="166">
        <v>14445</v>
      </c>
      <c r="F48" s="166">
        <v>16113</v>
      </c>
      <c r="G48" s="166">
        <v>16304</v>
      </c>
      <c r="H48" s="166">
        <v>12489</v>
      </c>
      <c r="I48" s="181">
        <f t="shared" si="20"/>
        <v>-0.23399165848871439</v>
      </c>
      <c r="J48" s="165">
        <f t="shared" si="19"/>
        <v>-3815</v>
      </c>
      <c r="K48" s="167">
        <f t="shared" si="18"/>
        <v>9.9719023745248204E-3</v>
      </c>
    </row>
    <row r="49" spans="2:11" x14ac:dyDescent="0.25">
      <c r="B49" s="170" t="s">
        <v>148</v>
      </c>
      <c r="C49" s="171">
        <f t="shared" ref="C49" si="21">C41-SUM(C42:C48)</f>
        <v>42547</v>
      </c>
      <c r="D49" s="171">
        <f t="shared" ref="D49:H49" si="22">D41-SUM(D42:D48)</f>
        <v>77192</v>
      </c>
      <c r="E49" s="171">
        <f t="shared" si="22"/>
        <v>129185</v>
      </c>
      <c r="F49" s="171">
        <f t="shared" si="22"/>
        <v>125477</v>
      </c>
      <c r="G49" s="171">
        <f t="shared" si="22"/>
        <v>134642</v>
      </c>
      <c r="H49" s="171">
        <f t="shared" si="22"/>
        <v>143215</v>
      </c>
      <c r="I49" s="182">
        <f t="shared" si="20"/>
        <v>6.3672553883632244E-2</v>
      </c>
      <c r="J49" s="170">
        <f>H49-G49</f>
        <v>8573</v>
      </c>
      <c r="K49" s="172">
        <f t="shared" si="18"/>
        <v>0.11435070850889359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100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106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103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110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113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116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119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126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122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131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134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148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100</v>
      </c>
      <c r="C66" s="162" t="s">
        <v>328</v>
      </c>
      <c r="D66" s="162" t="s">
        <v>328</v>
      </c>
      <c r="E66" s="162" t="s">
        <v>328</v>
      </c>
      <c r="F66" s="162" t="s">
        <v>328</v>
      </c>
      <c r="G66" s="162" t="s">
        <v>328</v>
      </c>
      <c r="H66" s="162" t="s">
        <v>328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106</v>
      </c>
      <c r="C67" s="166" t="s">
        <v>328</v>
      </c>
      <c r="D67" s="166" t="s">
        <v>328</v>
      </c>
      <c r="E67" s="166" t="s">
        <v>328</v>
      </c>
      <c r="F67" s="166" t="s">
        <v>328</v>
      </c>
      <c r="G67" s="166" t="s">
        <v>328</v>
      </c>
      <c r="H67" s="166" t="s">
        <v>328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103</v>
      </c>
      <c r="C68" s="166" t="s">
        <v>328</v>
      </c>
      <c r="D68" s="166" t="s">
        <v>328</v>
      </c>
      <c r="E68" s="166" t="s">
        <v>328</v>
      </c>
      <c r="F68" s="166" t="s">
        <v>328</v>
      </c>
      <c r="G68" s="166" t="s">
        <v>328</v>
      </c>
      <c r="H68" s="166" t="s">
        <v>328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110</v>
      </c>
      <c r="C69" s="162" t="s">
        <v>328</v>
      </c>
      <c r="D69" s="162" t="s">
        <v>328</v>
      </c>
      <c r="E69" s="162" t="s">
        <v>328</v>
      </c>
      <c r="F69" s="162" t="s">
        <v>328</v>
      </c>
      <c r="G69" s="162" t="s">
        <v>328</v>
      </c>
      <c r="H69" s="162" t="s">
        <v>328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113</v>
      </c>
      <c r="C70" s="166" t="s">
        <v>328</v>
      </c>
      <c r="D70" s="166" t="s">
        <v>328</v>
      </c>
      <c r="E70" s="166" t="s">
        <v>328</v>
      </c>
      <c r="F70" s="166" t="s">
        <v>328</v>
      </c>
      <c r="G70" s="166" t="s">
        <v>328</v>
      </c>
      <c r="H70" s="166" t="s">
        <v>328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116</v>
      </c>
      <c r="C71" s="166" t="s">
        <v>328</v>
      </c>
      <c r="D71" s="166" t="s">
        <v>328</v>
      </c>
      <c r="E71" s="166" t="s">
        <v>328</v>
      </c>
      <c r="F71" s="166" t="s">
        <v>328</v>
      </c>
      <c r="G71" s="166" t="s">
        <v>328</v>
      </c>
      <c r="H71" s="166" t="s">
        <v>328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119</v>
      </c>
      <c r="C72" s="166" t="s">
        <v>328</v>
      </c>
      <c r="D72" s="166" t="s">
        <v>328</v>
      </c>
      <c r="E72" s="166" t="s">
        <v>328</v>
      </c>
      <c r="F72" s="166" t="s">
        <v>328</v>
      </c>
      <c r="G72" s="166" t="s">
        <v>328</v>
      </c>
      <c r="H72" s="166" t="s">
        <v>328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126</v>
      </c>
      <c r="C73" s="166" t="s">
        <v>328</v>
      </c>
      <c r="D73" s="166" t="s">
        <v>328</v>
      </c>
      <c r="E73" s="166" t="s">
        <v>328</v>
      </c>
      <c r="F73" s="166" t="s">
        <v>328</v>
      </c>
      <c r="G73" s="166" t="s">
        <v>328</v>
      </c>
      <c r="H73" s="166" t="s">
        <v>328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122</v>
      </c>
      <c r="C74" s="166" t="s">
        <v>328</v>
      </c>
      <c r="D74" s="166" t="s">
        <v>328</v>
      </c>
      <c r="E74" s="166" t="s">
        <v>328</v>
      </c>
      <c r="F74" s="166" t="s">
        <v>328</v>
      </c>
      <c r="G74" s="166" t="s">
        <v>328</v>
      </c>
      <c r="H74" s="166" t="s">
        <v>328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131</v>
      </c>
      <c r="C75" s="166" t="s">
        <v>328</v>
      </c>
      <c r="D75" s="166" t="s">
        <v>328</v>
      </c>
      <c r="E75" s="166" t="s">
        <v>328</v>
      </c>
      <c r="F75" s="166" t="s">
        <v>328</v>
      </c>
      <c r="G75" s="166" t="s">
        <v>328</v>
      </c>
      <c r="H75" s="166" t="s">
        <v>328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134</v>
      </c>
      <c r="C76" s="166" t="s">
        <v>328</v>
      </c>
      <c r="D76" s="166" t="s">
        <v>328</v>
      </c>
      <c r="E76" s="166" t="s">
        <v>328</v>
      </c>
      <c r="F76" s="166" t="s">
        <v>328</v>
      </c>
      <c r="G76" s="166" t="s">
        <v>328</v>
      </c>
      <c r="H76" s="166" t="s">
        <v>328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148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3">IFERROR(C80+C83,"nd")</f>
        <v>43519</v>
      </c>
      <c r="D79" s="178">
        <f t="shared" si="33"/>
        <v>68948</v>
      </c>
      <c r="E79" s="178">
        <f t="shared" si="33"/>
        <v>135425</v>
      </c>
      <c r="F79" s="178">
        <f t="shared" si="33"/>
        <v>145200</v>
      </c>
      <c r="G79" s="178">
        <f t="shared" si="33"/>
        <v>173413</v>
      </c>
      <c r="H79" s="178">
        <f t="shared" si="33"/>
        <v>190269</v>
      </c>
      <c r="I79" s="179">
        <f>IFERROR(H79/G79-1,"-")</f>
        <v>9.7201478551204312E-2</v>
      </c>
      <c r="J79" s="178">
        <f>IFERROR(H79-G79,"-")</f>
        <v>16856</v>
      </c>
      <c r="K79" s="179">
        <f>IFERROR(H79/H$9,"-")</f>
        <v>0.15192120208971599</v>
      </c>
    </row>
    <row r="80" spans="2:11" x14ac:dyDescent="0.25">
      <c r="B80" s="161" t="s">
        <v>100</v>
      </c>
      <c r="C80" s="162">
        <v>17509</v>
      </c>
      <c r="D80" s="162">
        <v>34097</v>
      </c>
      <c r="E80" s="162">
        <v>62889</v>
      </c>
      <c r="F80" s="162">
        <v>62764</v>
      </c>
      <c r="G80" s="162">
        <v>82491</v>
      </c>
      <c r="H80" s="162">
        <v>90152</v>
      </c>
      <c r="I80" s="180">
        <f>IFERROR(H80/G80-1,"-")</f>
        <v>9.2870737413778492E-2</v>
      </c>
      <c r="J80" s="183">
        <f t="shared" ref="J80:J91" si="34">IFERROR(H80-G80,"-")</f>
        <v>7661</v>
      </c>
      <c r="K80" s="163">
        <f t="shared" ref="K80:K91" si="35">IFERROR(H80/H$9,"-")</f>
        <v>7.1982299853323842E-2</v>
      </c>
    </row>
    <row r="81" spans="2:11" x14ac:dyDescent="0.25">
      <c r="B81" s="165" t="s">
        <v>106</v>
      </c>
      <c r="C81" s="166">
        <v>7265</v>
      </c>
      <c r="D81" s="166">
        <v>18186</v>
      </c>
      <c r="E81" s="166">
        <v>31185</v>
      </c>
      <c r="F81" s="166">
        <v>31914</v>
      </c>
      <c r="G81" s="166">
        <v>33942</v>
      </c>
      <c r="H81" s="166">
        <v>31876</v>
      </c>
      <c r="I81" s="181">
        <f>IFERROR(H81/G81-1,"-")</f>
        <v>-6.0868540451358144E-2</v>
      </c>
      <c r="J81" s="184">
        <f t="shared" si="34"/>
        <v>-2066</v>
      </c>
      <c r="K81" s="167">
        <f t="shared" si="35"/>
        <v>2.5451546167855964E-2</v>
      </c>
    </row>
    <row r="82" spans="2:11" x14ac:dyDescent="0.25">
      <c r="B82" s="165" t="s">
        <v>103</v>
      </c>
      <c r="C82" s="166">
        <v>10244</v>
      </c>
      <c r="D82" s="166">
        <v>15911</v>
      </c>
      <c r="E82" s="166">
        <v>31704</v>
      </c>
      <c r="F82" s="166">
        <v>30850</v>
      </c>
      <c r="G82" s="166">
        <v>48549</v>
      </c>
      <c r="H82" s="166">
        <v>58276</v>
      </c>
      <c r="I82" s="181">
        <f>IFERROR(H82/G82-1,"-")</f>
        <v>0.20035428124163213</v>
      </c>
      <c r="J82" s="184">
        <f t="shared" si="34"/>
        <v>9727</v>
      </c>
      <c r="K82" s="167">
        <f t="shared" si="35"/>
        <v>4.6530753685467885E-2</v>
      </c>
    </row>
    <row r="83" spans="2:11" x14ac:dyDescent="0.25">
      <c r="B83" s="161" t="s">
        <v>110</v>
      </c>
      <c r="C83" s="162">
        <v>26010</v>
      </c>
      <c r="D83" s="162">
        <v>34851</v>
      </c>
      <c r="E83" s="162">
        <v>72536</v>
      </c>
      <c r="F83" s="162">
        <v>82436</v>
      </c>
      <c r="G83" s="162">
        <v>90922</v>
      </c>
      <c r="H83" s="162">
        <v>100117</v>
      </c>
      <c r="I83" s="180">
        <f>IFERROR(H83/G83-1,"-")</f>
        <v>0.1011306394491982</v>
      </c>
      <c r="J83" s="183">
        <f t="shared" si="34"/>
        <v>9195</v>
      </c>
      <c r="K83" s="163">
        <f t="shared" si="35"/>
        <v>7.9938902236392134E-2</v>
      </c>
    </row>
    <row r="84" spans="2:11" x14ac:dyDescent="0.25">
      <c r="B84" s="165" t="s">
        <v>113</v>
      </c>
      <c r="C84" s="166">
        <v>2532</v>
      </c>
      <c r="D84" s="166">
        <v>2257</v>
      </c>
      <c r="E84" s="166">
        <v>9426</v>
      </c>
      <c r="F84" s="166">
        <v>11661</v>
      </c>
      <c r="G84" s="166">
        <v>14028</v>
      </c>
      <c r="H84" s="166">
        <v>14495</v>
      </c>
      <c r="I84" s="181">
        <f t="shared" ref="I84:I91" si="36">IFERROR(H84/G84-1,"-")</f>
        <v>3.3290561733675617E-2</v>
      </c>
      <c r="J84" s="184">
        <f t="shared" si="34"/>
        <v>467</v>
      </c>
      <c r="K84" s="167">
        <f t="shared" si="35"/>
        <v>1.157360276393124E-2</v>
      </c>
    </row>
    <row r="85" spans="2:11" x14ac:dyDescent="0.25">
      <c r="B85" s="165" t="s">
        <v>116</v>
      </c>
      <c r="C85" s="166">
        <v>6085</v>
      </c>
      <c r="D85" s="166">
        <v>8567</v>
      </c>
      <c r="E85" s="166">
        <v>15686</v>
      </c>
      <c r="F85" s="166">
        <v>15683</v>
      </c>
      <c r="G85" s="166">
        <v>18445</v>
      </c>
      <c r="H85" s="166">
        <v>19719</v>
      </c>
      <c r="I85" s="181">
        <f t="shared" si="36"/>
        <v>6.9070208728652771E-2</v>
      </c>
      <c r="J85" s="184">
        <f t="shared" si="34"/>
        <v>1274</v>
      </c>
      <c r="K85" s="167">
        <f t="shared" si="35"/>
        <v>1.5744730796961721E-2</v>
      </c>
    </row>
    <row r="86" spans="2:11" x14ac:dyDescent="0.25">
      <c r="B86" s="165" t="s">
        <v>119</v>
      </c>
      <c r="C86" s="166">
        <v>1350</v>
      </c>
      <c r="D86" s="166">
        <v>3539</v>
      </c>
      <c r="E86" s="166">
        <v>4755</v>
      </c>
      <c r="F86" s="166">
        <v>4685</v>
      </c>
      <c r="G86" s="166">
        <v>5838</v>
      </c>
      <c r="H86" s="166">
        <v>9956</v>
      </c>
      <c r="I86" s="181">
        <f t="shared" si="36"/>
        <v>0.70537855429941754</v>
      </c>
      <c r="J86" s="184">
        <f t="shared" si="34"/>
        <v>4118</v>
      </c>
      <c r="K86" s="167">
        <f t="shared" si="35"/>
        <v>7.9494162895963737E-3</v>
      </c>
    </row>
    <row r="87" spans="2:11" x14ac:dyDescent="0.25">
      <c r="B87" s="165" t="s">
        <v>126</v>
      </c>
      <c r="C87" s="166">
        <v>447</v>
      </c>
      <c r="D87" s="166">
        <v>2140</v>
      </c>
      <c r="E87" s="166">
        <v>5107</v>
      </c>
      <c r="F87" s="166">
        <v>5074</v>
      </c>
      <c r="G87" s="166">
        <v>5719</v>
      </c>
      <c r="H87" s="166">
        <v>3236</v>
      </c>
      <c r="I87" s="181">
        <f t="shared" si="36"/>
        <v>-0.43416681237978672</v>
      </c>
      <c r="J87" s="184">
        <f t="shared" si="34"/>
        <v>-2483</v>
      </c>
      <c r="K87" s="167">
        <f t="shared" si="35"/>
        <v>2.5837998305678852E-3</v>
      </c>
    </row>
    <row r="88" spans="2:11" x14ac:dyDescent="0.25">
      <c r="B88" s="165" t="s">
        <v>122</v>
      </c>
      <c r="C88" s="166">
        <v>247</v>
      </c>
      <c r="D88" s="166">
        <v>493</v>
      </c>
      <c r="E88" s="166">
        <v>789</v>
      </c>
      <c r="F88" s="166">
        <v>700</v>
      </c>
      <c r="G88" s="166">
        <v>886</v>
      </c>
      <c r="H88" s="166">
        <v>994</v>
      </c>
      <c r="I88" s="181">
        <f t="shared" si="36"/>
        <v>0.12189616252821667</v>
      </c>
      <c r="J88" s="184">
        <f t="shared" si="34"/>
        <v>108</v>
      </c>
      <c r="K88" s="167">
        <f t="shared" si="35"/>
        <v>7.9366410123129724E-4</v>
      </c>
    </row>
    <row r="89" spans="2:11" x14ac:dyDescent="0.25">
      <c r="B89" s="165" t="s">
        <v>131</v>
      </c>
      <c r="C89" s="166">
        <v>1336</v>
      </c>
      <c r="D89" s="166">
        <v>1498</v>
      </c>
      <c r="E89" s="166">
        <v>4196</v>
      </c>
      <c r="F89" s="166">
        <v>4719</v>
      </c>
      <c r="G89" s="166">
        <v>3822</v>
      </c>
      <c r="H89" s="166">
        <v>4171</v>
      </c>
      <c r="I89" s="181">
        <f t="shared" si="36"/>
        <v>9.1313448456305624E-2</v>
      </c>
      <c r="J89" s="184">
        <f t="shared" si="34"/>
        <v>349</v>
      </c>
      <c r="K89" s="167">
        <f t="shared" si="35"/>
        <v>3.3303550968166403E-3</v>
      </c>
    </row>
    <row r="90" spans="2:11" x14ac:dyDescent="0.25">
      <c r="B90" s="165" t="s">
        <v>134</v>
      </c>
      <c r="C90" s="166">
        <v>2507</v>
      </c>
      <c r="D90" s="166">
        <v>1487</v>
      </c>
      <c r="E90" s="166">
        <v>3901</v>
      </c>
      <c r="F90" s="166">
        <v>5554</v>
      </c>
      <c r="G90" s="166">
        <v>4853</v>
      </c>
      <c r="H90" s="166">
        <v>4002</v>
      </c>
      <c r="I90" s="181">
        <f t="shared" si="36"/>
        <v>-0.17535545023696686</v>
      </c>
      <c r="J90" s="184">
        <f t="shared" si="34"/>
        <v>-851</v>
      </c>
      <c r="K90" s="167">
        <f t="shared" si="35"/>
        <v>3.1954162305107155E-3</v>
      </c>
    </row>
    <row r="91" spans="2:11" x14ac:dyDescent="0.25">
      <c r="B91" s="170" t="s">
        <v>148</v>
      </c>
      <c r="C91" s="171">
        <f t="shared" ref="C91:H91" si="37">IFERROR(C83-SUM(C84:C90),"nd")</f>
        <v>11506</v>
      </c>
      <c r="D91" s="171">
        <f t="shared" si="37"/>
        <v>14870</v>
      </c>
      <c r="E91" s="171">
        <f t="shared" si="37"/>
        <v>28676</v>
      </c>
      <c r="F91" s="171">
        <f t="shared" si="37"/>
        <v>34360</v>
      </c>
      <c r="G91" s="171">
        <f t="shared" si="37"/>
        <v>37331</v>
      </c>
      <c r="H91" s="171">
        <f t="shared" si="37"/>
        <v>43544</v>
      </c>
      <c r="I91" s="182">
        <f t="shared" si="36"/>
        <v>0.16643004473493872</v>
      </c>
      <c r="J91" s="185">
        <f t="shared" si="34"/>
        <v>6213</v>
      </c>
      <c r="K91" s="172">
        <f t="shared" si="35"/>
        <v>3.4767917126776265E-2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100</v>
      </c>
      <c r="C94" s="162" t="s">
        <v>328</v>
      </c>
      <c r="D94" s="162" t="s">
        <v>328</v>
      </c>
      <c r="E94" s="162" t="s">
        <v>328</v>
      </c>
      <c r="F94" s="162" t="s">
        <v>328</v>
      </c>
      <c r="G94" s="162" t="s">
        <v>328</v>
      </c>
      <c r="H94" s="162" t="s">
        <v>328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106</v>
      </c>
      <c r="C95" s="166" t="s">
        <v>328</v>
      </c>
      <c r="D95" s="166" t="s">
        <v>328</v>
      </c>
      <c r="E95" s="166" t="s">
        <v>328</v>
      </c>
      <c r="F95" s="166" t="s">
        <v>328</v>
      </c>
      <c r="G95" s="166" t="s">
        <v>328</v>
      </c>
      <c r="H95" s="166" t="s">
        <v>328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103</v>
      </c>
      <c r="C96" s="166" t="s">
        <v>328</v>
      </c>
      <c r="D96" s="166" t="s">
        <v>328</v>
      </c>
      <c r="E96" s="166" t="s">
        <v>328</v>
      </c>
      <c r="F96" s="166" t="s">
        <v>328</v>
      </c>
      <c r="G96" s="166" t="s">
        <v>328</v>
      </c>
      <c r="H96" s="166" t="s">
        <v>328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110</v>
      </c>
      <c r="C97" s="162" t="s">
        <v>328</v>
      </c>
      <c r="D97" s="162" t="s">
        <v>328</v>
      </c>
      <c r="E97" s="162" t="s">
        <v>328</v>
      </c>
      <c r="F97" s="162" t="s">
        <v>328</v>
      </c>
      <c r="G97" s="162" t="s">
        <v>328</v>
      </c>
      <c r="H97" s="162" t="s">
        <v>328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113</v>
      </c>
      <c r="C98" s="166" t="s">
        <v>328</v>
      </c>
      <c r="D98" s="166" t="s">
        <v>328</v>
      </c>
      <c r="E98" s="166" t="s">
        <v>328</v>
      </c>
      <c r="F98" s="166" t="s">
        <v>328</v>
      </c>
      <c r="G98" s="166" t="s">
        <v>328</v>
      </c>
      <c r="H98" s="166" t="s">
        <v>328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116</v>
      </c>
      <c r="C99" s="166" t="s">
        <v>328</v>
      </c>
      <c r="D99" s="166" t="s">
        <v>328</v>
      </c>
      <c r="E99" s="166" t="s">
        <v>328</v>
      </c>
      <c r="F99" s="166" t="s">
        <v>328</v>
      </c>
      <c r="G99" s="166" t="s">
        <v>328</v>
      </c>
      <c r="H99" s="166" t="s">
        <v>328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119</v>
      </c>
      <c r="C100" s="166" t="s">
        <v>328</v>
      </c>
      <c r="D100" s="166" t="s">
        <v>328</v>
      </c>
      <c r="E100" s="166" t="s">
        <v>328</v>
      </c>
      <c r="F100" s="166" t="s">
        <v>328</v>
      </c>
      <c r="G100" s="166" t="s">
        <v>328</v>
      </c>
      <c r="H100" s="166" t="s">
        <v>328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126</v>
      </c>
      <c r="C101" s="166" t="s">
        <v>328</v>
      </c>
      <c r="D101" s="166" t="s">
        <v>328</v>
      </c>
      <c r="E101" s="166" t="s">
        <v>328</v>
      </c>
      <c r="F101" s="166" t="s">
        <v>328</v>
      </c>
      <c r="G101" s="166" t="s">
        <v>328</v>
      </c>
      <c r="H101" s="166" t="s">
        <v>328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122</v>
      </c>
      <c r="C102" s="166" t="s">
        <v>328</v>
      </c>
      <c r="D102" s="166" t="s">
        <v>328</v>
      </c>
      <c r="E102" s="166" t="s">
        <v>328</v>
      </c>
      <c r="F102" s="166" t="s">
        <v>328</v>
      </c>
      <c r="G102" s="166" t="s">
        <v>328</v>
      </c>
      <c r="H102" s="166" t="s">
        <v>328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131</v>
      </c>
      <c r="C103" s="166" t="s">
        <v>328</v>
      </c>
      <c r="D103" s="166" t="s">
        <v>328</v>
      </c>
      <c r="E103" s="166" t="s">
        <v>328</v>
      </c>
      <c r="F103" s="166" t="s">
        <v>328</v>
      </c>
      <c r="G103" s="166" t="s">
        <v>328</v>
      </c>
      <c r="H103" s="166" t="s">
        <v>328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134</v>
      </c>
      <c r="C104" s="166" t="s">
        <v>328</v>
      </c>
      <c r="D104" s="166" t="s">
        <v>328</v>
      </c>
      <c r="E104" s="166" t="s">
        <v>328</v>
      </c>
      <c r="F104" s="166" t="s">
        <v>328</v>
      </c>
      <c r="G104" s="166" t="s">
        <v>328</v>
      </c>
      <c r="H104" s="166" t="s">
        <v>328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148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3">IFERROR(C108+C111,"nd")</f>
        <v>13783</v>
      </c>
      <c r="D107" s="178">
        <f t="shared" si="43"/>
        <v>11462</v>
      </c>
      <c r="E107" s="178">
        <f t="shared" si="43"/>
        <v>29079</v>
      </c>
      <c r="F107" s="178">
        <f t="shared" si="43"/>
        <v>31827</v>
      </c>
      <c r="G107" s="178">
        <f t="shared" si="43"/>
        <v>31868</v>
      </c>
      <c r="H107" s="178">
        <f t="shared" si="43"/>
        <v>32684</v>
      </c>
      <c r="I107" s="179">
        <f>IFERROR(H107/G107-1,"-")</f>
        <v>2.560562319568227E-2</v>
      </c>
      <c r="J107" s="178">
        <f>IFERROR(H107-G107,"-")</f>
        <v>816</v>
      </c>
      <c r="K107" s="179">
        <f>IFERROR(H107/H$9,"-")</f>
        <v>2.6096697670667725E-2</v>
      </c>
    </row>
    <row r="108" spans="2:11" x14ac:dyDescent="0.25">
      <c r="B108" s="161" t="s">
        <v>100</v>
      </c>
      <c r="C108" s="162">
        <v>2062</v>
      </c>
      <c r="D108" s="162">
        <v>4739</v>
      </c>
      <c r="E108" s="162">
        <v>7498</v>
      </c>
      <c r="F108" s="162">
        <v>7141</v>
      </c>
      <c r="G108" s="162">
        <v>6328</v>
      </c>
      <c r="H108" s="162">
        <v>5789</v>
      </c>
      <c r="I108" s="180">
        <f>IFERROR(H108/G108-1,"-")</f>
        <v>-8.5176991150442527E-2</v>
      </c>
      <c r="J108" s="183">
        <f t="shared" ref="J108:J119" si="44">IFERROR(H108-G108,"-")</f>
        <v>-539</v>
      </c>
      <c r="K108" s="163">
        <f t="shared" ref="K108:K119" si="45">IFERROR(H108/H$9,"-")</f>
        <v>4.6222550121005831E-3</v>
      </c>
    </row>
    <row r="109" spans="2:11" x14ac:dyDescent="0.25">
      <c r="B109" s="165" t="s">
        <v>106</v>
      </c>
      <c r="C109" s="166">
        <v>1454</v>
      </c>
      <c r="D109" s="166">
        <v>3769</v>
      </c>
      <c r="E109" s="166">
        <v>5328</v>
      </c>
      <c r="F109" s="166">
        <v>4960</v>
      </c>
      <c r="G109" s="166">
        <v>3891</v>
      </c>
      <c r="H109" s="166">
        <v>3312</v>
      </c>
      <c r="I109" s="181">
        <f>IFERROR(H109/G109-1,"-")</f>
        <v>-0.148804934464148</v>
      </c>
      <c r="J109" s="184">
        <f t="shared" si="44"/>
        <v>-579</v>
      </c>
      <c r="K109" s="167">
        <f t="shared" si="45"/>
        <v>2.6444823976640407E-3</v>
      </c>
    </row>
    <row r="110" spans="2:11" x14ac:dyDescent="0.25">
      <c r="B110" s="165" t="s">
        <v>103</v>
      </c>
      <c r="C110" s="166">
        <v>608</v>
      </c>
      <c r="D110" s="166">
        <v>970</v>
      </c>
      <c r="E110" s="166">
        <v>2170</v>
      </c>
      <c r="F110" s="166">
        <v>2181</v>
      </c>
      <c r="G110" s="166">
        <v>2437</v>
      </c>
      <c r="H110" s="166">
        <v>2477</v>
      </c>
      <c r="I110" s="181">
        <f>IFERROR(H110/G110-1,"-")</f>
        <v>1.6413623307345082E-2</v>
      </c>
      <c r="J110" s="184">
        <f t="shared" si="44"/>
        <v>40</v>
      </c>
      <c r="K110" s="167">
        <f t="shared" si="45"/>
        <v>1.9777726144365425E-3</v>
      </c>
    </row>
    <row r="111" spans="2:11" x14ac:dyDescent="0.25">
      <c r="B111" s="161" t="s">
        <v>110</v>
      </c>
      <c r="C111" s="162">
        <v>11721</v>
      </c>
      <c r="D111" s="162">
        <v>6723</v>
      </c>
      <c r="E111" s="162">
        <v>21581</v>
      </c>
      <c r="F111" s="162">
        <v>24686</v>
      </c>
      <c r="G111" s="162">
        <v>25540</v>
      </c>
      <c r="H111" s="162">
        <v>26895</v>
      </c>
      <c r="I111" s="180">
        <f>IFERROR(H111/G111-1,"-")</f>
        <v>5.305403288958499E-2</v>
      </c>
      <c r="J111" s="183">
        <f t="shared" si="44"/>
        <v>1355</v>
      </c>
      <c r="K111" s="163">
        <f t="shared" si="45"/>
        <v>2.1474442658567142E-2</v>
      </c>
    </row>
    <row r="112" spans="2:11" x14ac:dyDescent="0.25">
      <c r="B112" s="165" t="s">
        <v>113</v>
      </c>
      <c r="C112" s="166">
        <v>6095</v>
      </c>
      <c r="D112" s="166">
        <v>3803</v>
      </c>
      <c r="E112" s="166">
        <v>13078</v>
      </c>
      <c r="F112" s="166">
        <v>14878</v>
      </c>
      <c r="G112" s="166">
        <v>14577</v>
      </c>
      <c r="H112" s="166">
        <v>15614</v>
      </c>
      <c r="I112" s="181">
        <f t="shared" ref="I112:I119" si="46">IFERROR(H112/G112-1,"-")</f>
        <v>7.1139466282499786E-2</v>
      </c>
      <c r="J112" s="184">
        <f t="shared" si="44"/>
        <v>1037</v>
      </c>
      <c r="K112" s="167">
        <f t="shared" si="45"/>
        <v>1.2467073718939108E-2</v>
      </c>
    </row>
    <row r="113" spans="2:11" x14ac:dyDescent="0.25">
      <c r="B113" s="165" t="s">
        <v>116</v>
      </c>
      <c r="C113" s="166">
        <v>480</v>
      </c>
      <c r="D113" s="166">
        <v>343</v>
      </c>
      <c r="E113" s="166">
        <v>1027</v>
      </c>
      <c r="F113" s="166">
        <v>1286</v>
      </c>
      <c r="G113" s="166">
        <v>1301</v>
      </c>
      <c r="H113" s="166">
        <v>1658</v>
      </c>
      <c r="I113" s="181">
        <f t="shared" si="46"/>
        <v>0.27440430438124519</v>
      </c>
      <c r="J113" s="184">
        <f t="shared" si="44"/>
        <v>357</v>
      </c>
      <c r="K113" s="167">
        <f t="shared" si="45"/>
        <v>1.3238381084924454E-3</v>
      </c>
    </row>
    <row r="114" spans="2:11" x14ac:dyDescent="0.25">
      <c r="B114" s="165" t="s">
        <v>119</v>
      </c>
      <c r="C114" s="166">
        <v>623</v>
      </c>
      <c r="D114" s="166">
        <v>446</v>
      </c>
      <c r="E114" s="166">
        <v>1192</v>
      </c>
      <c r="F114" s="166">
        <v>1358</v>
      </c>
      <c r="G114" s="166">
        <v>1445</v>
      </c>
      <c r="H114" s="166">
        <v>1427</v>
      </c>
      <c r="I114" s="181">
        <f t="shared" si="46"/>
        <v>-1.2456747404844259E-2</v>
      </c>
      <c r="J114" s="184">
        <f t="shared" si="44"/>
        <v>-18</v>
      </c>
      <c r="K114" s="167">
        <f t="shared" si="45"/>
        <v>1.1393950427133412E-3</v>
      </c>
    </row>
    <row r="115" spans="2:11" x14ac:dyDescent="0.25">
      <c r="B115" s="165" t="s">
        <v>126</v>
      </c>
      <c r="C115" s="166">
        <v>167</v>
      </c>
      <c r="D115" s="166">
        <v>134</v>
      </c>
      <c r="E115" s="166">
        <v>396</v>
      </c>
      <c r="F115" s="166">
        <v>482</v>
      </c>
      <c r="G115" s="166">
        <v>564</v>
      </c>
      <c r="H115" s="166">
        <v>619</v>
      </c>
      <c r="I115" s="181">
        <f t="shared" si="46"/>
        <v>9.7517730496453847E-2</v>
      </c>
      <c r="J115" s="184">
        <f t="shared" si="44"/>
        <v>55</v>
      </c>
      <c r="K115" s="167">
        <f t="shared" si="45"/>
        <v>4.9424353990158243E-4</v>
      </c>
    </row>
    <row r="116" spans="2:11" x14ac:dyDescent="0.25">
      <c r="B116" s="165" t="s">
        <v>122</v>
      </c>
      <c r="C116" s="166">
        <v>268</v>
      </c>
      <c r="D116" s="166">
        <v>198</v>
      </c>
      <c r="E116" s="166">
        <v>433</v>
      </c>
      <c r="F116" s="166">
        <v>424</v>
      </c>
      <c r="G116" s="166">
        <v>460</v>
      </c>
      <c r="H116" s="166">
        <v>476</v>
      </c>
      <c r="I116" s="181">
        <f t="shared" si="46"/>
        <v>3.4782608695652195E-2</v>
      </c>
      <c r="J116" s="184">
        <f t="shared" si="44"/>
        <v>16</v>
      </c>
      <c r="K116" s="167">
        <f t="shared" si="45"/>
        <v>3.8006449918118456E-4</v>
      </c>
    </row>
    <row r="117" spans="2:11" x14ac:dyDescent="0.25">
      <c r="B117" s="165" t="s">
        <v>131</v>
      </c>
      <c r="C117" s="166">
        <v>180</v>
      </c>
      <c r="D117" s="166">
        <v>61</v>
      </c>
      <c r="E117" s="166">
        <v>138</v>
      </c>
      <c r="F117" s="166">
        <v>157</v>
      </c>
      <c r="G117" s="166">
        <v>108</v>
      </c>
      <c r="H117" s="166">
        <v>104</v>
      </c>
      <c r="I117" s="181">
        <f t="shared" si="46"/>
        <v>-3.703703703703709E-2</v>
      </c>
      <c r="J117" s="184">
        <f t="shared" si="44"/>
        <v>-4</v>
      </c>
      <c r="K117" s="167">
        <f t="shared" si="45"/>
        <v>8.3039302342107556E-5</v>
      </c>
    </row>
    <row r="118" spans="2:11" x14ac:dyDescent="0.25">
      <c r="B118" s="165" t="s">
        <v>134</v>
      </c>
      <c r="C118" s="166">
        <v>383</v>
      </c>
      <c r="D118" s="166">
        <v>51</v>
      </c>
      <c r="E118" s="166">
        <v>140</v>
      </c>
      <c r="F118" s="166">
        <v>174</v>
      </c>
      <c r="G118" s="166">
        <v>140</v>
      </c>
      <c r="H118" s="166">
        <v>89</v>
      </c>
      <c r="I118" s="181">
        <f t="shared" si="46"/>
        <v>-0.36428571428571432</v>
      </c>
      <c r="J118" s="184">
        <f t="shared" si="44"/>
        <v>-51</v>
      </c>
      <c r="K118" s="167">
        <f t="shared" si="45"/>
        <v>7.1062479888918959E-5</v>
      </c>
    </row>
    <row r="119" spans="2:11" x14ac:dyDescent="0.25">
      <c r="B119" s="170" t="s">
        <v>148</v>
      </c>
      <c r="C119" s="171">
        <f t="shared" ref="C119:H119" si="47">IFERROR(C111-SUM(C112:C118),"nd")</f>
        <v>3525</v>
      </c>
      <c r="D119" s="171">
        <f t="shared" si="47"/>
        <v>1687</v>
      </c>
      <c r="E119" s="171">
        <f t="shared" si="47"/>
        <v>5177</v>
      </c>
      <c r="F119" s="171">
        <f t="shared" si="47"/>
        <v>5927</v>
      </c>
      <c r="G119" s="171">
        <f t="shared" si="47"/>
        <v>6945</v>
      </c>
      <c r="H119" s="171">
        <f t="shared" si="47"/>
        <v>6908</v>
      </c>
      <c r="I119" s="182">
        <f t="shared" si="46"/>
        <v>-5.3275737940964296E-3</v>
      </c>
      <c r="J119" s="185">
        <f t="shared" si="44"/>
        <v>-37</v>
      </c>
      <c r="K119" s="172">
        <f t="shared" si="45"/>
        <v>5.5157259671084514E-3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100</v>
      </c>
      <c r="C122" s="162" t="s">
        <v>328</v>
      </c>
      <c r="D122" s="162" t="s">
        <v>328</v>
      </c>
      <c r="E122" s="162" t="s">
        <v>328</v>
      </c>
      <c r="F122" s="162" t="s">
        <v>328</v>
      </c>
      <c r="G122" s="162" t="s">
        <v>328</v>
      </c>
      <c r="H122" s="162" t="s">
        <v>328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106</v>
      </c>
      <c r="C123" s="166" t="s">
        <v>328</v>
      </c>
      <c r="D123" s="166" t="s">
        <v>328</v>
      </c>
      <c r="E123" s="166" t="s">
        <v>328</v>
      </c>
      <c r="F123" s="166" t="s">
        <v>328</v>
      </c>
      <c r="G123" s="166" t="s">
        <v>328</v>
      </c>
      <c r="H123" s="166" t="s">
        <v>328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103</v>
      </c>
      <c r="C124" s="166" t="s">
        <v>328</v>
      </c>
      <c r="D124" s="166" t="s">
        <v>328</v>
      </c>
      <c r="E124" s="166" t="s">
        <v>328</v>
      </c>
      <c r="F124" s="166" t="s">
        <v>328</v>
      </c>
      <c r="G124" s="166" t="s">
        <v>328</v>
      </c>
      <c r="H124" s="166" t="s">
        <v>328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110</v>
      </c>
      <c r="C125" s="162" t="s">
        <v>328</v>
      </c>
      <c r="D125" s="162" t="s">
        <v>328</v>
      </c>
      <c r="E125" s="162" t="s">
        <v>328</v>
      </c>
      <c r="F125" s="162" t="s">
        <v>328</v>
      </c>
      <c r="G125" s="162" t="s">
        <v>328</v>
      </c>
      <c r="H125" s="162" t="s">
        <v>328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113</v>
      </c>
      <c r="C126" s="166" t="s">
        <v>328</v>
      </c>
      <c r="D126" s="166" t="s">
        <v>328</v>
      </c>
      <c r="E126" s="166" t="s">
        <v>328</v>
      </c>
      <c r="F126" s="166" t="s">
        <v>328</v>
      </c>
      <c r="G126" s="166" t="s">
        <v>328</v>
      </c>
      <c r="H126" s="166" t="s">
        <v>328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116</v>
      </c>
      <c r="C127" s="166" t="s">
        <v>328</v>
      </c>
      <c r="D127" s="166" t="s">
        <v>328</v>
      </c>
      <c r="E127" s="166" t="s">
        <v>328</v>
      </c>
      <c r="F127" s="166" t="s">
        <v>328</v>
      </c>
      <c r="G127" s="166" t="s">
        <v>328</v>
      </c>
      <c r="H127" s="166" t="s">
        <v>328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119</v>
      </c>
      <c r="C128" s="166" t="s">
        <v>328</v>
      </c>
      <c r="D128" s="166" t="s">
        <v>328</v>
      </c>
      <c r="E128" s="166" t="s">
        <v>328</v>
      </c>
      <c r="F128" s="166" t="s">
        <v>328</v>
      </c>
      <c r="G128" s="166" t="s">
        <v>328</v>
      </c>
      <c r="H128" s="166" t="s">
        <v>328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126</v>
      </c>
      <c r="C129" s="166" t="s">
        <v>328</v>
      </c>
      <c r="D129" s="166" t="s">
        <v>328</v>
      </c>
      <c r="E129" s="166" t="s">
        <v>328</v>
      </c>
      <c r="F129" s="166" t="s">
        <v>328</v>
      </c>
      <c r="G129" s="166" t="s">
        <v>328</v>
      </c>
      <c r="H129" s="166" t="s">
        <v>328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122</v>
      </c>
      <c r="C130" s="166" t="s">
        <v>328</v>
      </c>
      <c r="D130" s="166" t="s">
        <v>328</v>
      </c>
      <c r="E130" s="166" t="s">
        <v>328</v>
      </c>
      <c r="F130" s="166" t="s">
        <v>328</v>
      </c>
      <c r="G130" s="166" t="s">
        <v>328</v>
      </c>
      <c r="H130" s="166" t="s">
        <v>328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131</v>
      </c>
      <c r="C131" s="166" t="s">
        <v>328</v>
      </c>
      <c r="D131" s="166" t="s">
        <v>328</v>
      </c>
      <c r="E131" s="166" t="s">
        <v>328</v>
      </c>
      <c r="F131" s="166" t="s">
        <v>328</v>
      </c>
      <c r="G131" s="166" t="s">
        <v>328</v>
      </c>
      <c r="H131" s="166" t="s">
        <v>328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134</v>
      </c>
      <c r="C132" s="166" t="s">
        <v>328</v>
      </c>
      <c r="D132" s="166" t="s">
        <v>328</v>
      </c>
      <c r="E132" s="166" t="s">
        <v>328</v>
      </c>
      <c r="F132" s="166" t="s">
        <v>328</v>
      </c>
      <c r="G132" s="166" t="s">
        <v>328</v>
      </c>
      <c r="H132" s="166" t="s">
        <v>328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148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3">IFERROR(C136+C139,"nd")</f>
        <v>18151</v>
      </c>
      <c r="D135" s="178">
        <f t="shared" si="53"/>
        <v>23756</v>
      </c>
      <c r="E135" s="178">
        <f t="shared" si="53"/>
        <v>45819</v>
      </c>
      <c r="F135" s="178">
        <f t="shared" si="53"/>
        <v>49548</v>
      </c>
      <c r="G135" s="178">
        <f t="shared" si="53"/>
        <v>51880</v>
      </c>
      <c r="H135" s="178">
        <f t="shared" si="53"/>
        <v>54887</v>
      </c>
      <c r="I135" s="179">
        <f>IFERROR(H135/G135-1,"-")</f>
        <v>5.796067848882025E-2</v>
      </c>
      <c r="J135" s="178">
        <f>IFERROR(H135-G135,"-")</f>
        <v>3007</v>
      </c>
      <c r="K135" s="179">
        <f>IFERROR(H135/H$9,"-")</f>
        <v>4.3824790265877475E-2</v>
      </c>
    </row>
    <row r="136" spans="2:11" x14ac:dyDescent="0.25">
      <c r="B136" s="161" t="s">
        <v>100</v>
      </c>
      <c r="C136" s="162">
        <v>3572</v>
      </c>
      <c r="D136" s="162">
        <v>7446</v>
      </c>
      <c r="E136" s="162">
        <v>7732</v>
      </c>
      <c r="F136" s="162">
        <v>8855</v>
      </c>
      <c r="G136" s="162">
        <v>7725</v>
      </c>
      <c r="H136" s="162">
        <v>9245</v>
      </c>
      <c r="I136" s="180">
        <f>IFERROR(H136/G136-1,"-")</f>
        <v>0.19676375404530755</v>
      </c>
      <c r="J136" s="183">
        <f t="shared" ref="J136:J147" si="54">IFERROR(H136-G136,"-")</f>
        <v>1520</v>
      </c>
      <c r="K136" s="163">
        <f t="shared" ref="K136:K147" si="55">IFERROR(H136/H$9,"-")</f>
        <v>7.3817149053152335E-3</v>
      </c>
    </row>
    <row r="137" spans="2:11" x14ac:dyDescent="0.25">
      <c r="B137" s="165" t="s">
        <v>106</v>
      </c>
      <c r="C137" s="166">
        <v>2986</v>
      </c>
      <c r="D137" s="166">
        <v>4671</v>
      </c>
      <c r="E137" s="166">
        <v>5264</v>
      </c>
      <c r="F137" s="166">
        <v>6100</v>
      </c>
      <c r="G137" s="166">
        <v>5354</v>
      </c>
      <c r="H137" s="166">
        <v>5076</v>
      </c>
      <c r="I137" s="181">
        <f>IFERROR(H137/G137-1,"-")</f>
        <v>-5.192379529323865E-2</v>
      </c>
      <c r="J137" s="184">
        <f t="shared" si="54"/>
        <v>-278</v>
      </c>
      <c r="K137" s="167">
        <f t="shared" si="55"/>
        <v>4.0529567181590183E-3</v>
      </c>
    </row>
    <row r="138" spans="2:11" x14ac:dyDescent="0.25">
      <c r="B138" s="165" t="s">
        <v>103</v>
      </c>
      <c r="C138" s="166">
        <v>586</v>
      </c>
      <c r="D138" s="166">
        <v>2775</v>
      </c>
      <c r="E138" s="166">
        <v>2468</v>
      </c>
      <c r="F138" s="166">
        <v>2755</v>
      </c>
      <c r="G138" s="166">
        <v>2371</v>
      </c>
      <c r="H138" s="166">
        <v>4169</v>
      </c>
      <c r="I138" s="181">
        <f>IFERROR(H138/G138-1,"-")</f>
        <v>0.75832981864192317</v>
      </c>
      <c r="J138" s="184">
        <f t="shared" si="54"/>
        <v>1798</v>
      </c>
      <c r="K138" s="167">
        <f t="shared" si="55"/>
        <v>3.3287581871562152E-3</v>
      </c>
    </row>
    <row r="139" spans="2:11" x14ac:dyDescent="0.25">
      <c r="B139" s="161" t="s">
        <v>110</v>
      </c>
      <c r="C139" s="162">
        <v>14579</v>
      </c>
      <c r="D139" s="162">
        <v>16310</v>
      </c>
      <c r="E139" s="162">
        <v>38087</v>
      </c>
      <c r="F139" s="162">
        <v>40693</v>
      </c>
      <c r="G139" s="162">
        <v>44155</v>
      </c>
      <c r="H139" s="162">
        <v>45642</v>
      </c>
      <c r="I139" s="180">
        <f>IFERROR(H139/G139-1,"-")</f>
        <v>3.3676820292152687E-2</v>
      </c>
      <c r="J139" s="183">
        <f t="shared" si="54"/>
        <v>1487</v>
      </c>
      <c r="K139" s="163">
        <f t="shared" si="55"/>
        <v>3.6443075360562238E-2</v>
      </c>
    </row>
    <row r="140" spans="2:11" x14ac:dyDescent="0.25">
      <c r="B140" s="165" t="s">
        <v>113</v>
      </c>
      <c r="C140" s="166">
        <v>7085</v>
      </c>
      <c r="D140" s="166">
        <v>4265</v>
      </c>
      <c r="E140" s="166">
        <v>14417</v>
      </c>
      <c r="F140" s="166">
        <v>16232</v>
      </c>
      <c r="G140" s="166">
        <v>18893</v>
      </c>
      <c r="H140" s="166">
        <v>20414</v>
      </c>
      <c r="I140" s="181">
        <f t="shared" ref="I140:I147" si="56">IFERROR(H140/G140-1,"-")</f>
        <v>8.0506007516011113E-2</v>
      </c>
      <c r="J140" s="184">
        <f t="shared" si="54"/>
        <v>1521</v>
      </c>
      <c r="K140" s="167">
        <f t="shared" si="55"/>
        <v>1.6299656903959459E-2</v>
      </c>
    </row>
    <row r="141" spans="2:11" x14ac:dyDescent="0.25">
      <c r="B141" s="165" t="s">
        <v>116</v>
      </c>
      <c r="C141" s="166">
        <v>795</v>
      </c>
      <c r="D141" s="166">
        <v>1596</v>
      </c>
      <c r="E141" s="166">
        <v>3069</v>
      </c>
      <c r="F141" s="166">
        <v>2724</v>
      </c>
      <c r="G141" s="166">
        <v>2851</v>
      </c>
      <c r="H141" s="166">
        <v>2968</v>
      </c>
      <c r="I141" s="181">
        <f t="shared" si="56"/>
        <v>4.1038232199228419E-2</v>
      </c>
      <c r="J141" s="184">
        <f t="shared" si="54"/>
        <v>117</v>
      </c>
      <c r="K141" s="167">
        <f t="shared" si="55"/>
        <v>2.3698139360709154E-3</v>
      </c>
    </row>
    <row r="142" spans="2:11" x14ac:dyDescent="0.25">
      <c r="B142" s="165" t="s">
        <v>119</v>
      </c>
      <c r="C142" s="166">
        <v>692</v>
      </c>
      <c r="D142" s="166">
        <v>2208</v>
      </c>
      <c r="E142" s="166">
        <v>3969</v>
      </c>
      <c r="F142" s="166">
        <v>4070</v>
      </c>
      <c r="G142" s="166">
        <v>4068</v>
      </c>
      <c r="H142" s="166">
        <v>4119</v>
      </c>
      <c r="I142" s="181">
        <f t="shared" si="56"/>
        <v>1.2536873156342221E-2</v>
      </c>
      <c r="J142" s="184">
        <f t="shared" si="54"/>
        <v>51</v>
      </c>
      <c r="K142" s="167">
        <f t="shared" si="55"/>
        <v>3.2888354456455868E-3</v>
      </c>
    </row>
    <row r="143" spans="2:11" x14ac:dyDescent="0.25">
      <c r="B143" s="165" t="s">
        <v>126</v>
      </c>
      <c r="C143" s="166">
        <v>427</v>
      </c>
      <c r="D143" s="166">
        <v>607</v>
      </c>
      <c r="E143" s="166">
        <v>1699</v>
      </c>
      <c r="F143" s="166">
        <v>1571</v>
      </c>
      <c r="G143" s="166">
        <v>1425</v>
      </c>
      <c r="H143" s="166">
        <v>1539</v>
      </c>
      <c r="I143" s="181">
        <f t="shared" si="56"/>
        <v>8.0000000000000071E-2</v>
      </c>
      <c r="J143" s="184">
        <f t="shared" si="54"/>
        <v>114</v>
      </c>
      <c r="K143" s="167">
        <f t="shared" si="55"/>
        <v>1.2288219836971493E-3</v>
      </c>
    </row>
    <row r="144" spans="2:11" x14ac:dyDescent="0.25">
      <c r="B144" s="165" t="s">
        <v>122</v>
      </c>
      <c r="C144" s="166">
        <v>242</v>
      </c>
      <c r="D144" s="166">
        <v>524</v>
      </c>
      <c r="E144" s="166">
        <v>881</v>
      </c>
      <c r="F144" s="166">
        <v>790</v>
      </c>
      <c r="G144" s="166">
        <v>841</v>
      </c>
      <c r="H144" s="166">
        <v>900</v>
      </c>
      <c r="I144" s="181">
        <f t="shared" si="56"/>
        <v>7.0154577883472014E-2</v>
      </c>
      <c r="J144" s="184">
        <f t="shared" si="54"/>
        <v>59</v>
      </c>
      <c r="K144" s="167">
        <f t="shared" si="55"/>
        <v>7.1860934719131535E-4</v>
      </c>
    </row>
    <row r="145" spans="2:11" x14ac:dyDescent="0.25">
      <c r="B145" s="165" t="s">
        <v>131</v>
      </c>
      <c r="C145" s="166">
        <v>382</v>
      </c>
      <c r="D145" s="166">
        <v>225</v>
      </c>
      <c r="E145" s="166">
        <v>419</v>
      </c>
      <c r="F145" s="166">
        <v>446</v>
      </c>
      <c r="G145" s="166">
        <v>338</v>
      </c>
      <c r="H145" s="166">
        <v>549</v>
      </c>
      <c r="I145" s="181">
        <f t="shared" si="56"/>
        <v>0.62426035502958577</v>
      </c>
      <c r="J145" s="184">
        <f t="shared" si="54"/>
        <v>211</v>
      </c>
      <c r="K145" s="167">
        <f t="shared" si="55"/>
        <v>4.3835170178670239E-4</v>
      </c>
    </row>
    <row r="146" spans="2:11" x14ac:dyDescent="0.25">
      <c r="B146" s="165" t="s">
        <v>134</v>
      </c>
      <c r="C146" s="166">
        <v>666</v>
      </c>
      <c r="D146" s="166">
        <v>157</v>
      </c>
      <c r="E146" s="166">
        <v>393</v>
      </c>
      <c r="F146" s="166">
        <v>580</v>
      </c>
      <c r="G146" s="166">
        <v>685</v>
      </c>
      <c r="H146" s="166">
        <v>587</v>
      </c>
      <c r="I146" s="181">
        <f t="shared" si="56"/>
        <v>-0.14306569343065689</v>
      </c>
      <c r="J146" s="184">
        <f t="shared" si="54"/>
        <v>-98</v>
      </c>
      <c r="K146" s="167">
        <f t="shared" si="55"/>
        <v>4.6869298533478012E-4</v>
      </c>
    </row>
    <row r="147" spans="2:11" x14ac:dyDescent="0.25">
      <c r="B147" s="170" t="s">
        <v>148</v>
      </c>
      <c r="C147" s="171">
        <f t="shared" ref="C147:H147" si="57">IFERROR(C139-SUM(C140:C146),"nd")</f>
        <v>4290</v>
      </c>
      <c r="D147" s="171">
        <f t="shared" si="57"/>
        <v>6728</v>
      </c>
      <c r="E147" s="171">
        <f t="shared" si="57"/>
        <v>13240</v>
      </c>
      <c r="F147" s="171">
        <f t="shared" si="57"/>
        <v>14280</v>
      </c>
      <c r="G147" s="171">
        <f t="shared" si="57"/>
        <v>15054</v>
      </c>
      <c r="H147" s="171">
        <f t="shared" si="57"/>
        <v>14566</v>
      </c>
      <c r="I147" s="182">
        <f t="shared" si="56"/>
        <v>-3.241663345290291E-2</v>
      </c>
      <c r="J147" s="185">
        <f t="shared" si="54"/>
        <v>-488</v>
      </c>
      <c r="K147" s="172">
        <f t="shared" si="55"/>
        <v>1.1630293056876333E-2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58">IFERROR(C150+C153,"nd")</f>
        <v>2333</v>
      </c>
      <c r="D149" s="178">
        <f t="shared" si="58"/>
        <v>9455</v>
      </c>
      <c r="E149" s="178">
        <f t="shared" si="58"/>
        <v>12976</v>
      </c>
      <c r="F149" s="178">
        <f t="shared" si="58"/>
        <v>18335</v>
      </c>
      <c r="G149" s="178">
        <f t="shared" si="58"/>
        <v>51560</v>
      </c>
      <c r="H149" s="178">
        <f t="shared" si="58"/>
        <v>49387</v>
      </c>
      <c r="I149" s="179">
        <f>IFERROR(H149/G149-1,"-")</f>
        <v>-4.2145073700543101E-2</v>
      </c>
      <c r="J149" s="178">
        <f>IFERROR(H149-G149,"-")</f>
        <v>-2173</v>
      </c>
      <c r="K149" s="179">
        <f>IFERROR(H149/H$9,"-")</f>
        <v>3.9433288699708323E-2</v>
      </c>
    </row>
    <row r="150" spans="2:11" x14ac:dyDescent="0.25">
      <c r="B150" s="161" t="s">
        <v>100</v>
      </c>
      <c r="C150" s="162">
        <v>453</v>
      </c>
      <c r="D150" s="162">
        <v>762</v>
      </c>
      <c r="E150" s="162">
        <v>2558</v>
      </c>
      <c r="F150" s="162">
        <v>4547</v>
      </c>
      <c r="G150" s="162">
        <v>5833</v>
      </c>
      <c r="H150" s="162">
        <v>6493</v>
      </c>
      <c r="I150" s="180">
        <f>IFERROR(H150/G150-1,"-")</f>
        <v>0.11314932281844681</v>
      </c>
      <c r="J150" s="183">
        <f t="shared" ref="J150:J161" si="59">IFERROR(H150-G150,"-")</f>
        <v>660</v>
      </c>
      <c r="K150" s="163">
        <f t="shared" ref="K150:K161" si="60">IFERROR(H150/H$9,"-")</f>
        <v>5.1843672125702345E-3</v>
      </c>
    </row>
    <row r="151" spans="2:11" x14ac:dyDescent="0.25">
      <c r="B151" s="165" t="s">
        <v>106</v>
      </c>
      <c r="C151" s="166">
        <v>308</v>
      </c>
      <c r="D151" s="166">
        <v>426</v>
      </c>
      <c r="E151" s="166">
        <v>797</v>
      </c>
      <c r="F151" s="166">
        <v>2217</v>
      </c>
      <c r="G151" s="166">
        <v>3827</v>
      </c>
      <c r="H151" s="166">
        <v>3600</v>
      </c>
      <c r="I151" s="181">
        <f>IFERROR(H151/G151-1,"-")</f>
        <v>-5.9315390645414134E-2</v>
      </c>
      <c r="J151" s="184">
        <f t="shared" si="59"/>
        <v>-227</v>
      </c>
      <c r="K151" s="167">
        <f t="shared" si="60"/>
        <v>2.8744373887652614E-3</v>
      </c>
    </row>
    <row r="152" spans="2:11" x14ac:dyDescent="0.25">
      <c r="B152" s="165" t="s">
        <v>103</v>
      </c>
      <c r="C152" s="166">
        <v>145</v>
      </c>
      <c r="D152" s="166">
        <v>336</v>
      </c>
      <c r="E152" s="166">
        <v>1761</v>
      </c>
      <c r="F152" s="166">
        <v>2330</v>
      </c>
      <c r="G152" s="166">
        <v>2006</v>
      </c>
      <c r="H152" s="166">
        <v>2893</v>
      </c>
      <c r="I152" s="181">
        <f>IFERROR(H152/G152-1,"-")</f>
        <v>0.44217347956131614</v>
      </c>
      <c r="J152" s="184">
        <f t="shared" si="59"/>
        <v>887</v>
      </c>
      <c r="K152" s="167">
        <f t="shared" si="60"/>
        <v>2.3099298238049727E-3</v>
      </c>
    </row>
    <row r="153" spans="2:11" x14ac:dyDescent="0.25">
      <c r="B153" s="161" t="s">
        <v>110</v>
      </c>
      <c r="C153" s="162">
        <v>1880</v>
      </c>
      <c r="D153" s="162">
        <v>8693</v>
      </c>
      <c r="E153" s="162">
        <v>10418</v>
      </c>
      <c r="F153" s="162">
        <v>13788</v>
      </c>
      <c r="G153" s="162">
        <v>45727</v>
      </c>
      <c r="H153" s="162">
        <v>42894</v>
      </c>
      <c r="I153" s="180">
        <f>IFERROR(H153/G153-1,"-")</f>
        <v>-6.1954643864675085E-2</v>
      </c>
      <c r="J153" s="183">
        <f t="shared" si="59"/>
        <v>-2833</v>
      </c>
      <c r="K153" s="163">
        <f t="shared" si="60"/>
        <v>3.4248921487138088E-2</v>
      </c>
    </row>
    <row r="154" spans="2:11" x14ac:dyDescent="0.25">
      <c r="B154" s="165" t="s">
        <v>113</v>
      </c>
      <c r="C154" s="166">
        <v>328</v>
      </c>
      <c r="D154" s="166">
        <v>4726</v>
      </c>
      <c r="E154" s="166">
        <v>3339</v>
      </c>
      <c r="F154" s="166">
        <v>2602</v>
      </c>
      <c r="G154" s="166">
        <v>28286</v>
      </c>
      <c r="H154" s="166">
        <v>27113</v>
      </c>
      <c r="I154" s="181">
        <f t="shared" ref="I154:I161" si="61">IFERROR(H154/G154-1,"-")</f>
        <v>-4.1469278088100081E-2</v>
      </c>
      <c r="J154" s="184">
        <f t="shared" si="59"/>
        <v>-1173</v>
      </c>
      <c r="K154" s="167">
        <f t="shared" si="60"/>
        <v>2.1648505811553483E-2</v>
      </c>
    </row>
    <row r="155" spans="2:11" x14ac:dyDescent="0.25">
      <c r="B155" s="165" t="s">
        <v>116</v>
      </c>
      <c r="C155" s="166">
        <v>509</v>
      </c>
      <c r="D155" s="166">
        <v>660</v>
      </c>
      <c r="E155" s="166">
        <v>2188</v>
      </c>
      <c r="F155" s="166">
        <v>3267</v>
      </c>
      <c r="G155" s="166">
        <v>3764</v>
      </c>
      <c r="H155" s="166">
        <v>2705</v>
      </c>
      <c r="I155" s="181">
        <f t="shared" si="61"/>
        <v>-0.28134962805526031</v>
      </c>
      <c r="J155" s="184">
        <f t="shared" si="59"/>
        <v>-1059</v>
      </c>
      <c r="K155" s="167">
        <f t="shared" si="60"/>
        <v>2.1598203157250089E-3</v>
      </c>
    </row>
    <row r="156" spans="2:11" x14ac:dyDescent="0.25">
      <c r="B156" s="165" t="s">
        <v>119</v>
      </c>
      <c r="C156" s="166">
        <v>77</v>
      </c>
      <c r="D156" s="166">
        <v>129</v>
      </c>
      <c r="E156" s="166">
        <v>550</v>
      </c>
      <c r="F156" s="166">
        <v>1361</v>
      </c>
      <c r="G156" s="166">
        <v>1200</v>
      </c>
      <c r="H156" s="166">
        <v>1415</v>
      </c>
      <c r="I156" s="181">
        <f t="shared" si="61"/>
        <v>0.1791666666666667</v>
      </c>
      <c r="J156" s="184">
        <f t="shared" si="59"/>
        <v>215</v>
      </c>
      <c r="K156" s="167">
        <f t="shared" si="60"/>
        <v>1.1298135847507902E-3</v>
      </c>
    </row>
    <row r="157" spans="2:11" x14ac:dyDescent="0.25">
      <c r="B157" s="165" t="s">
        <v>126</v>
      </c>
      <c r="C157" s="166">
        <v>31</v>
      </c>
      <c r="D157" s="166">
        <v>2132</v>
      </c>
      <c r="E157" s="166">
        <v>1001</v>
      </c>
      <c r="F157" s="166">
        <v>998</v>
      </c>
      <c r="G157" s="166">
        <v>3135</v>
      </c>
      <c r="H157" s="166">
        <v>3683</v>
      </c>
      <c r="I157" s="181">
        <f t="shared" si="61"/>
        <v>0.17480063795853273</v>
      </c>
      <c r="J157" s="184">
        <f t="shared" si="59"/>
        <v>548</v>
      </c>
      <c r="K157" s="167">
        <f t="shared" si="60"/>
        <v>2.9407091396729049E-3</v>
      </c>
    </row>
    <row r="158" spans="2:11" x14ac:dyDescent="0.25">
      <c r="B158" s="165" t="s">
        <v>122</v>
      </c>
      <c r="C158" s="166">
        <v>68</v>
      </c>
      <c r="D158" s="166">
        <v>33</v>
      </c>
      <c r="E158" s="166">
        <v>411</v>
      </c>
      <c r="F158" s="166">
        <v>615</v>
      </c>
      <c r="G158" s="166">
        <v>542</v>
      </c>
      <c r="H158" s="166">
        <v>202</v>
      </c>
      <c r="I158" s="181">
        <f t="shared" si="61"/>
        <v>-0.62730627306273057</v>
      </c>
      <c r="J158" s="184">
        <f t="shared" si="59"/>
        <v>-340</v>
      </c>
      <c r="K158" s="167">
        <f t="shared" si="60"/>
        <v>1.6128787570293966E-4</v>
      </c>
    </row>
    <row r="159" spans="2:11" x14ac:dyDescent="0.25">
      <c r="B159" s="165" t="s">
        <v>131</v>
      </c>
      <c r="C159" s="166">
        <v>154</v>
      </c>
      <c r="D159" s="166">
        <v>184</v>
      </c>
      <c r="E159" s="166">
        <v>215</v>
      </c>
      <c r="F159" s="166">
        <v>285</v>
      </c>
      <c r="G159" s="166">
        <v>996</v>
      </c>
      <c r="H159" s="166">
        <v>1259</v>
      </c>
      <c r="I159" s="181">
        <f t="shared" si="61"/>
        <v>0.26405622489959835</v>
      </c>
      <c r="J159" s="184">
        <f t="shared" si="59"/>
        <v>263</v>
      </c>
      <c r="K159" s="167">
        <f t="shared" si="60"/>
        <v>1.0052546312376289E-3</v>
      </c>
    </row>
    <row r="160" spans="2:11" x14ac:dyDescent="0.25">
      <c r="B160" s="165" t="s">
        <v>134</v>
      </c>
      <c r="C160" s="166">
        <v>161</v>
      </c>
      <c r="D160" s="166">
        <v>217</v>
      </c>
      <c r="E160" s="166">
        <v>170</v>
      </c>
      <c r="F160" s="166">
        <v>198</v>
      </c>
      <c r="G160" s="166">
        <v>2721</v>
      </c>
      <c r="H160" s="166">
        <v>2463</v>
      </c>
      <c r="I160" s="181">
        <f t="shared" si="61"/>
        <v>-9.4818081587651593E-2</v>
      </c>
      <c r="J160" s="184">
        <f t="shared" si="59"/>
        <v>-258</v>
      </c>
      <c r="K160" s="167">
        <f t="shared" si="60"/>
        <v>1.9665942468135664E-3</v>
      </c>
    </row>
    <row r="161" spans="2:11" x14ac:dyDescent="0.25">
      <c r="B161" s="170" t="s">
        <v>148</v>
      </c>
      <c r="C161" s="171">
        <f t="shared" ref="C161:H161" si="62">IFERROR(C153-SUM(C154:C160),"nd")</f>
        <v>552</v>
      </c>
      <c r="D161" s="171">
        <f t="shared" si="62"/>
        <v>612</v>
      </c>
      <c r="E161" s="171">
        <f t="shared" si="62"/>
        <v>2544</v>
      </c>
      <c r="F161" s="171">
        <f t="shared" si="62"/>
        <v>4462</v>
      </c>
      <c r="G161" s="171">
        <f t="shared" si="62"/>
        <v>5083</v>
      </c>
      <c r="H161" s="171">
        <f t="shared" si="62"/>
        <v>4054</v>
      </c>
      <c r="I161" s="182">
        <f t="shared" si="61"/>
        <v>-0.20243950422978552</v>
      </c>
      <c r="J161" s="185">
        <f t="shared" si="59"/>
        <v>-1029</v>
      </c>
      <c r="K161" s="172">
        <f t="shared" si="60"/>
        <v>3.2369358816817695E-3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293D1-F9DE-40FA-AFFA-914ABDE204C6}">
  <sheetPr>
    <tabColor theme="7" tint="0.79998168889431442"/>
    <pageSetUpPr fitToPage="1"/>
  </sheetPr>
  <dimension ref="A1:Y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65</v>
      </c>
      <c r="D5" s="314"/>
      <c r="E5" s="314"/>
      <c r="F5" s="314"/>
      <c r="G5" s="314"/>
      <c r="H5" s="314"/>
      <c r="I5" s="314"/>
      <c r="J5" s="314"/>
      <c r="K5" s="313" t="s">
        <v>64</v>
      </c>
      <c r="L5" s="314"/>
      <c r="M5" s="314"/>
      <c r="N5" s="314"/>
      <c r="O5" s="314"/>
      <c r="P5" s="314"/>
      <c r="Q5" s="314"/>
      <c r="R5" s="314"/>
      <c r="S5" s="313" t="s">
        <v>140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267</v>
      </c>
      <c r="D6" s="174" t="s">
        <v>268</v>
      </c>
      <c r="E6" s="174" t="s">
        <v>269</v>
      </c>
      <c r="F6" s="174" t="s">
        <v>270</v>
      </c>
      <c r="G6" s="174" t="s">
        <v>271</v>
      </c>
      <c r="H6" s="174" t="s">
        <v>272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267</v>
      </c>
      <c r="L6" s="174" t="s">
        <v>268</v>
      </c>
      <c r="M6" s="174" t="s">
        <v>269</v>
      </c>
      <c r="N6" s="174" t="s">
        <v>270</v>
      </c>
      <c r="O6" s="174" t="s">
        <v>271</v>
      </c>
      <c r="P6" s="174" t="s">
        <v>272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267</v>
      </c>
      <c r="T6" s="174" t="s">
        <v>269</v>
      </c>
      <c r="U6" s="174" t="s">
        <v>270</v>
      </c>
      <c r="V6" s="174" t="s">
        <v>271</v>
      </c>
      <c r="W6" s="174" t="s">
        <v>272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71</v>
      </c>
      <c r="C8" s="178">
        <f t="shared" ref="C8:H8" si="0">C9+C12</f>
        <v>243211</v>
      </c>
      <c r="D8" s="178">
        <f t="shared" si="0"/>
        <v>332855</v>
      </c>
      <c r="E8" s="178">
        <f t="shared" si="0"/>
        <v>672483</v>
      </c>
      <c r="F8" s="178">
        <f t="shared" si="0"/>
        <v>740673</v>
      </c>
      <c r="G8" s="178">
        <f t="shared" si="0"/>
        <v>759850</v>
      </c>
      <c r="H8" s="178">
        <f t="shared" si="0"/>
        <v>760112</v>
      </c>
      <c r="I8" s="179">
        <f>IFERROR(H8/G8-1,"-")</f>
        <v>3.4480489570309913E-4</v>
      </c>
      <c r="J8" s="179">
        <f t="shared" ref="J8:J20" si="1">H8/H$8</f>
        <v>1</v>
      </c>
      <c r="K8" s="178">
        <f t="shared" ref="K8:P8" si="2">K9+K12</f>
        <v>952608</v>
      </c>
      <c r="L8" s="178">
        <f t="shared" si="2"/>
        <v>1525176</v>
      </c>
      <c r="M8" s="178">
        <f t="shared" si="2"/>
        <v>3104390</v>
      </c>
      <c r="N8" s="178">
        <f t="shared" si="2"/>
        <v>3348191</v>
      </c>
      <c r="O8" s="178">
        <f t="shared" si="2"/>
        <v>3522695</v>
      </c>
      <c r="P8" s="178">
        <f t="shared" si="2"/>
        <v>3438737</v>
      </c>
      <c r="Q8" s="179">
        <f>IFERROR(P8/O8-1,"-")</f>
        <v>-2.3833457054896923E-2</v>
      </c>
      <c r="R8" s="179">
        <f t="shared" ref="R8:R20" si="3">P8/P$8</f>
        <v>1</v>
      </c>
      <c r="S8" s="178">
        <f>S9+S12</f>
        <v>1195819</v>
      </c>
      <c r="T8" s="178">
        <f>T9+T12</f>
        <v>3776873</v>
      </c>
      <c r="U8" s="178">
        <f>U9+U12</f>
        <v>4088864</v>
      </c>
      <c r="V8" s="178">
        <f>V9+V12</f>
        <v>4282545</v>
      </c>
      <c r="W8" s="178">
        <f>W9+W12</f>
        <v>4198849</v>
      </c>
      <c r="X8" s="179">
        <f>IFERROR(W8/V8-1,"-")</f>
        <v>-1.9543519099040396E-2</v>
      </c>
      <c r="Y8" s="179">
        <f>W8/W$8</f>
        <v>1</v>
      </c>
    </row>
    <row r="9" spans="1:25" x14ac:dyDescent="0.25">
      <c r="A9" s="1"/>
      <c r="B9" s="161" t="s">
        <v>100</v>
      </c>
      <c r="C9" s="162">
        <v>78725</v>
      </c>
      <c r="D9" s="162">
        <v>119848</v>
      </c>
      <c r="E9" s="162">
        <v>173672</v>
      </c>
      <c r="F9" s="162">
        <v>208983</v>
      </c>
      <c r="G9" s="162">
        <v>212833</v>
      </c>
      <c r="H9" s="162">
        <v>203770</v>
      </c>
      <c r="I9" s="163">
        <f>IFERROR(H9/G9-1,"-")</f>
        <v>-4.2582682196839805E-2</v>
      </c>
      <c r="J9" s="163">
        <f t="shared" si="1"/>
        <v>0.26807891468625678</v>
      </c>
      <c r="K9" s="162">
        <v>294316</v>
      </c>
      <c r="L9" s="162">
        <v>549418</v>
      </c>
      <c r="M9" s="162">
        <v>688398</v>
      </c>
      <c r="N9" s="162">
        <v>673764</v>
      </c>
      <c r="O9" s="162">
        <v>676348</v>
      </c>
      <c r="P9" s="162">
        <v>678164</v>
      </c>
      <c r="Q9" s="163">
        <f>IFERROR(P9/O9-1,"-")</f>
        <v>2.6850083093319377E-3</v>
      </c>
      <c r="R9" s="163">
        <f t="shared" si="3"/>
        <v>0.19721310469512499</v>
      </c>
      <c r="S9" s="162">
        <v>373041</v>
      </c>
      <c r="T9" s="162">
        <v>862070</v>
      </c>
      <c r="U9" s="162">
        <v>882747</v>
      </c>
      <c r="V9" s="162">
        <v>889181</v>
      </c>
      <c r="W9" s="162">
        <v>881934</v>
      </c>
      <c r="X9" s="163">
        <f>IFERROR(W9/V9-1,"-")</f>
        <v>-8.1501966416286376E-3</v>
      </c>
      <c r="Y9" s="163">
        <f>W9/W$8</f>
        <v>0.21004184718240643</v>
      </c>
    </row>
    <row r="10" spans="1:25" x14ac:dyDescent="0.25">
      <c r="A10" s="164"/>
      <c r="B10" s="165" t="s">
        <v>106</v>
      </c>
      <c r="C10" s="166">
        <v>38075</v>
      </c>
      <c r="D10" s="166">
        <v>76913</v>
      </c>
      <c r="E10" s="166">
        <v>97401</v>
      </c>
      <c r="F10" s="166">
        <v>119374</v>
      </c>
      <c r="G10" s="166">
        <v>118341</v>
      </c>
      <c r="H10" s="166">
        <v>108798</v>
      </c>
      <c r="I10" s="167">
        <f>IFERROR(H10/G10-1,"-")</f>
        <v>-8.0639845869140858E-2</v>
      </c>
      <c r="J10" s="167">
        <f t="shared" si="1"/>
        <v>0.14313416970130718</v>
      </c>
      <c r="K10" s="166">
        <v>110675</v>
      </c>
      <c r="L10" s="166">
        <v>248239</v>
      </c>
      <c r="M10" s="166">
        <v>235468</v>
      </c>
      <c r="N10" s="166">
        <v>222224</v>
      </c>
      <c r="O10" s="166">
        <v>221054</v>
      </c>
      <c r="P10" s="166">
        <v>232464</v>
      </c>
      <c r="Q10" s="167">
        <f>IFERROR(P10/O10-1,"-")</f>
        <v>5.1616347136898666E-2</v>
      </c>
      <c r="R10" s="167">
        <f t="shared" si="3"/>
        <v>6.7601564178941281E-2</v>
      </c>
      <c r="S10" s="166">
        <v>148750</v>
      </c>
      <c r="T10" s="166">
        <v>332869</v>
      </c>
      <c r="U10" s="166">
        <v>341598</v>
      </c>
      <c r="V10" s="166">
        <v>339395</v>
      </c>
      <c r="W10" s="166">
        <v>341262</v>
      </c>
      <c r="X10" s="167">
        <f>IFERROR(W10/V10-1,"-")</f>
        <v>5.5009649523416471E-3</v>
      </c>
      <c r="Y10" s="167">
        <f>W10/W$8</f>
        <v>8.1275130398830733E-2</v>
      </c>
    </row>
    <row r="11" spans="1:25" x14ac:dyDescent="0.25">
      <c r="A11" s="164"/>
      <c r="B11" s="165" t="s">
        <v>103</v>
      </c>
      <c r="C11" s="166">
        <v>40650</v>
      </c>
      <c r="D11" s="166">
        <v>42935</v>
      </c>
      <c r="E11" s="166">
        <v>76271</v>
      </c>
      <c r="F11" s="166">
        <v>89609</v>
      </c>
      <c r="G11" s="166">
        <v>94492</v>
      </c>
      <c r="H11" s="166">
        <v>94972</v>
      </c>
      <c r="I11" s="167">
        <f>IFERROR(H11/G11-1,"-")</f>
        <v>5.0797951149303966E-3</v>
      </c>
      <c r="J11" s="167">
        <f t="shared" si="1"/>
        <v>0.12494474498494959</v>
      </c>
      <c r="K11" s="166">
        <v>183641</v>
      </c>
      <c r="L11" s="166">
        <v>301179</v>
      </c>
      <c r="M11" s="166">
        <v>452930</v>
      </c>
      <c r="N11" s="166">
        <v>451540</v>
      </c>
      <c r="O11" s="166">
        <v>455294</v>
      </c>
      <c r="P11" s="166">
        <v>445700</v>
      </c>
      <c r="Q11" s="167">
        <f>IFERROR(P11/O11-1,"-")</f>
        <v>-2.1072098468242539E-2</v>
      </c>
      <c r="R11" s="167">
        <f t="shared" si="3"/>
        <v>0.1296115405161837</v>
      </c>
      <c r="S11" s="166">
        <v>224291</v>
      </c>
      <c r="T11" s="166">
        <v>529201</v>
      </c>
      <c r="U11" s="166">
        <v>541149</v>
      </c>
      <c r="V11" s="166">
        <v>549786</v>
      </c>
      <c r="W11" s="166">
        <v>540672</v>
      </c>
      <c r="X11" s="167">
        <f>IFERROR(W11/V11-1,"-")</f>
        <v>-1.657735919066694E-2</v>
      </c>
      <c r="Y11" s="167">
        <f>W11/W$8</f>
        <v>0.12876671678357568</v>
      </c>
    </row>
    <row r="12" spans="1:25" x14ac:dyDescent="0.25">
      <c r="A12" s="1"/>
      <c r="B12" s="161" t="s">
        <v>110</v>
      </c>
      <c r="C12" s="162">
        <v>164486</v>
      </c>
      <c r="D12" s="162">
        <v>213007</v>
      </c>
      <c r="E12" s="162">
        <v>498811</v>
      </c>
      <c r="F12" s="162">
        <v>531690</v>
      </c>
      <c r="G12" s="162">
        <v>547017</v>
      </c>
      <c r="H12" s="162">
        <v>556342</v>
      </c>
      <c r="I12" s="163">
        <f>IFERROR(H12/G12-1,"-")</f>
        <v>1.7047002195544225E-2</v>
      </c>
      <c r="J12" s="163">
        <f t="shared" si="1"/>
        <v>0.73192108531374322</v>
      </c>
      <c r="K12" s="162">
        <v>658292</v>
      </c>
      <c r="L12" s="162">
        <v>975758</v>
      </c>
      <c r="M12" s="162">
        <v>2415992</v>
      </c>
      <c r="N12" s="162">
        <v>2674427</v>
      </c>
      <c r="O12" s="162">
        <v>2846347</v>
      </c>
      <c r="P12" s="162">
        <v>2760573</v>
      </c>
      <c r="Q12" s="163">
        <f>IFERROR(P12/O12-1,"-")</f>
        <v>-3.0134765719007528E-2</v>
      </c>
      <c r="R12" s="163">
        <f t="shared" si="3"/>
        <v>0.80278689530487501</v>
      </c>
      <c r="S12" s="162">
        <v>822778</v>
      </c>
      <c r="T12" s="162">
        <v>2914803</v>
      </c>
      <c r="U12" s="162">
        <v>3206117</v>
      </c>
      <c r="V12" s="162">
        <v>3393364</v>
      </c>
      <c r="W12" s="162">
        <v>3316915</v>
      </c>
      <c r="X12" s="163">
        <f>IFERROR(W12/V12-1,"-")</f>
        <v>-2.2528971250947438E-2</v>
      </c>
      <c r="Y12" s="163">
        <f>W12/W$8</f>
        <v>0.78995815281759363</v>
      </c>
    </row>
    <row r="13" spans="1:25" s="58" customFormat="1" x14ac:dyDescent="0.25">
      <c r="B13" s="165" t="s">
        <v>113</v>
      </c>
      <c r="C13" s="166">
        <v>55957</v>
      </c>
      <c r="D13" s="166">
        <v>51463</v>
      </c>
      <c r="E13" s="166">
        <v>185404</v>
      </c>
      <c r="F13" s="166">
        <v>205697</v>
      </c>
      <c r="G13" s="166">
        <v>204584</v>
      </c>
      <c r="H13" s="166">
        <v>197758</v>
      </c>
      <c r="I13" s="167">
        <f t="shared" ref="I13:I20" si="4">IFERROR(H13/G13-1,"-")</f>
        <v>-3.3365268056152919E-2</v>
      </c>
      <c r="J13" s="167">
        <f t="shared" si="1"/>
        <v>0.26016955396046898</v>
      </c>
      <c r="K13" s="166">
        <v>260391</v>
      </c>
      <c r="L13" s="166">
        <v>284717</v>
      </c>
      <c r="M13" s="166">
        <v>1132692</v>
      </c>
      <c r="N13" s="166">
        <v>1254292</v>
      </c>
      <c r="O13" s="166">
        <v>1327743</v>
      </c>
      <c r="P13" s="166">
        <v>1294002</v>
      </c>
      <c r="Q13" s="167">
        <f t="shared" ref="Q13:Q20" si="5">IFERROR(P13/O13-1,"-")</f>
        <v>-2.5412297409965645E-2</v>
      </c>
      <c r="R13" s="167">
        <f t="shared" si="3"/>
        <v>0.37630153163792401</v>
      </c>
      <c r="S13" s="166">
        <v>316348</v>
      </c>
      <c r="T13" s="166">
        <v>1318096</v>
      </c>
      <c r="U13" s="166">
        <v>1459989</v>
      </c>
      <c r="V13" s="166">
        <v>1532327</v>
      </c>
      <c r="W13" s="166">
        <v>1491760</v>
      </c>
      <c r="X13" s="167">
        <f t="shared" ref="X13:X20" si="6">IFERROR(W13/V13-1,"-")</f>
        <v>-2.6474114206693433E-2</v>
      </c>
      <c r="Y13" s="167">
        <f t="shared" ref="Y13:Y20" si="7">W13/W$8</f>
        <v>0.35527831555743017</v>
      </c>
    </row>
    <row r="14" spans="1:25" s="58" customFormat="1" x14ac:dyDescent="0.25">
      <c r="B14" s="165" t="s">
        <v>116</v>
      </c>
      <c r="C14" s="166">
        <v>24151</v>
      </c>
      <c r="D14" s="166">
        <v>38221</v>
      </c>
      <c r="E14" s="166">
        <v>64721</v>
      </c>
      <c r="F14" s="166">
        <v>72602</v>
      </c>
      <c r="G14" s="166">
        <v>73311</v>
      </c>
      <c r="H14" s="166">
        <v>77383</v>
      </c>
      <c r="I14" s="167">
        <f t="shared" si="4"/>
        <v>5.554418845739395E-2</v>
      </c>
      <c r="J14" s="167">
        <f t="shared" si="1"/>
        <v>0.10180473403919423</v>
      </c>
      <c r="K14" s="166">
        <v>92876</v>
      </c>
      <c r="L14" s="166">
        <v>156330</v>
      </c>
      <c r="M14" s="166">
        <v>274306</v>
      </c>
      <c r="N14" s="166">
        <v>310411</v>
      </c>
      <c r="O14" s="166">
        <v>317945</v>
      </c>
      <c r="P14" s="166">
        <v>307269</v>
      </c>
      <c r="Q14" s="167">
        <f t="shared" si="5"/>
        <v>-3.3578134583025387E-2</v>
      </c>
      <c r="R14" s="167">
        <f t="shared" si="3"/>
        <v>8.9355190583054189E-2</v>
      </c>
      <c r="S14" s="166">
        <v>117027</v>
      </c>
      <c r="T14" s="166">
        <v>339027</v>
      </c>
      <c r="U14" s="166">
        <v>383013</v>
      </c>
      <c r="V14" s="166">
        <v>391256</v>
      </c>
      <c r="W14" s="166">
        <v>384652</v>
      </c>
      <c r="X14" s="167">
        <f t="shared" si="6"/>
        <v>-1.6878974379945566E-2</v>
      </c>
      <c r="Y14" s="167">
        <f t="shared" si="7"/>
        <v>9.1608914728774485E-2</v>
      </c>
    </row>
    <row r="15" spans="1:25" x14ac:dyDescent="0.25">
      <c r="A15" s="1"/>
      <c r="B15" s="165" t="s">
        <v>119</v>
      </c>
      <c r="C15" s="166">
        <v>11033</v>
      </c>
      <c r="D15" s="166">
        <v>21498</v>
      </c>
      <c r="E15" s="166">
        <v>31998</v>
      </c>
      <c r="F15" s="166">
        <v>34481</v>
      </c>
      <c r="G15" s="166">
        <v>33841</v>
      </c>
      <c r="H15" s="166">
        <v>36771</v>
      </c>
      <c r="I15" s="167">
        <f t="shared" si="4"/>
        <v>8.6581365798882981E-2</v>
      </c>
      <c r="J15" s="167">
        <f t="shared" si="1"/>
        <v>4.8375765676637129E-2</v>
      </c>
      <c r="K15" s="166">
        <v>37725</v>
      </c>
      <c r="L15" s="166">
        <v>83736</v>
      </c>
      <c r="M15" s="166">
        <v>134432</v>
      </c>
      <c r="N15" s="166">
        <v>141579</v>
      </c>
      <c r="O15" s="166">
        <v>159005</v>
      </c>
      <c r="P15" s="166">
        <v>147456</v>
      </c>
      <c r="Q15" s="167">
        <f t="shared" si="5"/>
        <v>-7.26329360711927E-2</v>
      </c>
      <c r="R15" s="167">
        <f t="shared" si="3"/>
        <v>4.2880860036693703E-2</v>
      </c>
      <c r="S15" s="166">
        <v>48758</v>
      </c>
      <c r="T15" s="166">
        <v>166430</v>
      </c>
      <c r="U15" s="166">
        <v>176060</v>
      </c>
      <c r="V15" s="166">
        <v>192846</v>
      </c>
      <c r="W15" s="166">
        <v>184227</v>
      </c>
      <c r="X15" s="167">
        <f t="shared" si="6"/>
        <v>-4.469369341339724E-2</v>
      </c>
      <c r="Y15" s="167">
        <f t="shared" si="7"/>
        <v>4.3875595431033601E-2</v>
      </c>
    </row>
    <row r="16" spans="1:25" x14ac:dyDescent="0.25">
      <c r="A16" s="1"/>
      <c r="B16" s="165" t="s">
        <v>126</v>
      </c>
      <c r="C16" s="166">
        <v>4317</v>
      </c>
      <c r="D16" s="166">
        <v>10076</v>
      </c>
      <c r="E16" s="166">
        <v>19335</v>
      </c>
      <c r="F16" s="166">
        <v>14807</v>
      </c>
      <c r="G16" s="166">
        <v>14110</v>
      </c>
      <c r="H16" s="166">
        <v>13807</v>
      </c>
      <c r="I16" s="167">
        <f t="shared" si="4"/>
        <v>-2.1474131821403231E-2</v>
      </c>
      <c r="J16" s="167">
        <f t="shared" si="1"/>
        <v>1.8164428400025259E-2</v>
      </c>
      <c r="K16" s="166">
        <v>23225</v>
      </c>
      <c r="L16" s="166">
        <v>56946</v>
      </c>
      <c r="M16" s="166">
        <v>104116</v>
      </c>
      <c r="N16" s="166">
        <v>103068</v>
      </c>
      <c r="O16" s="166">
        <v>113511</v>
      </c>
      <c r="P16" s="166">
        <v>104063</v>
      </c>
      <c r="Q16" s="167">
        <f t="shared" si="5"/>
        <v>-8.3234223995912293E-2</v>
      </c>
      <c r="R16" s="167">
        <f t="shared" si="3"/>
        <v>3.0261982815202211E-2</v>
      </c>
      <c r="S16" s="166">
        <v>27542</v>
      </c>
      <c r="T16" s="166">
        <v>123451</v>
      </c>
      <c r="U16" s="166">
        <v>117875</v>
      </c>
      <c r="V16" s="166">
        <v>127621</v>
      </c>
      <c r="W16" s="166">
        <v>117870</v>
      </c>
      <c r="X16" s="167">
        <f t="shared" si="6"/>
        <v>-7.6405920655691406E-2</v>
      </c>
      <c r="Y16" s="167">
        <f t="shared" si="7"/>
        <v>2.8071978773230474E-2</v>
      </c>
    </row>
    <row r="17" spans="1:25" x14ac:dyDescent="0.25">
      <c r="A17" s="58"/>
      <c r="B17" s="165" t="s">
        <v>122</v>
      </c>
      <c r="C17" s="166">
        <v>5010</v>
      </c>
      <c r="D17" s="166">
        <v>6294</v>
      </c>
      <c r="E17" s="166">
        <v>10411</v>
      </c>
      <c r="F17" s="166">
        <v>10566</v>
      </c>
      <c r="G17" s="166">
        <v>9886</v>
      </c>
      <c r="H17" s="166">
        <v>10604</v>
      </c>
      <c r="I17" s="167">
        <f t="shared" si="4"/>
        <v>7.262795872951644E-2</v>
      </c>
      <c r="J17" s="167">
        <f t="shared" si="1"/>
        <v>1.3950575704633001E-2</v>
      </c>
      <c r="K17" s="166">
        <v>43633</v>
      </c>
      <c r="L17" s="166">
        <v>77431</v>
      </c>
      <c r="M17" s="166">
        <v>120097</v>
      </c>
      <c r="N17" s="166">
        <v>123521</v>
      </c>
      <c r="O17" s="166">
        <v>130398</v>
      </c>
      <c r="P17" s="166">
        <v>121641</v>
      </c>
      <c r="Q17" s="167">
        <f t="shared" si="5"/>
        <v>-6.7155937974508806E-2</v>
      </c>
      <c r="R17" s="167">
        <f t="shared" si="3"/>
        <v>3.5373743324947506E-2</v>
      </c>
      <c r="S17" s="166">
        <v>48643</v>
      </c>
      <c r="T17" s="166">
        <v>130508</v>
      </c>
      <c r="U17" s="166">
        <v>134087</v>
      </c>
      <c r="V17" s="166">
        <v>140284</v>
      </c>
      <c r="W17" s="166">
        <v>132245</v>
      </c>
      <c r="X17" s="167">
        <f t="shared" si="6"/>
        <v>-5.7305180918707732E-2</v>
      </c>
      <c r="Y17" s="167">
        <f t="shared" si="7"/>
        <v>3.1495536038566758E-2</v>
      </c>
    </row>
    <row r="18" spans="1:25" x14ac:dyDescent="0.25">
      <c r="A18" s="58"/>
      <c r="B18" s="165" t="s">
        <v>131</v>
      </c>
      <c r="C18" s="166">
        <v>3321</v>
      </c>
      <c r="D18" s="166">
        <v>2149</v>
      </c>
      <c r="E18" s="166">
        <v>5595</v>
      </c>
      <c r="F18" s="166">
        <v>6018</v>
      </c>
      <c r="G18" s="166">
        <v>5527</v>
      </c>
      <c r="H18" s="166">
        <v>5989</v>
      </c>
      <c r="I18" s="167">
        <f t="shared" si="4"/>
        <v>8.358965080513836E-2</v>
      </c>
      <c r="J18" s="167"/>
      <c r="K18" s="166">
        <v>14957</v>
      </c>
      <c r="L18" s="166">
        <v>12822</v>
      </c>
      <c r="M18" s="166">
        <v>35340</v>
      </c>
      <c r="N18" s="166">
        <v>38414</v>
      </c>
      <c r="O18" s="166">
        <v>36006</v>
      </c>
      <c r="P18" s="166">
        <v>33961</v>
      </c>
      <c r="Q18" s="167">
        <f t="shared" si="5"/>
        <v>-5.6796089540632089E-2</v>
      </c>
      <c r="R18" s="167">
        <f t="shared" si="3"/>
        <v>9.8760097093787639E-3</v>
      </c>
      <c r="S18" s="166">
        <v>18278</v>
      </c>
      <c r="T18" s="166">
        <v>40935</v>
      </c>
      <c r="U18" s="166">
        <v>44432</v>
      </c>
      <c r="V18" s="166">
        <v>41533</v>
      </c>
      <c r="W18" s="166">
        <v>39950</v>
      </c>
      <c r="X18" s="167">
        <f t="shared" si="6"/>
        <v>-3.8114270580020704E-2</v>
      </c>
      <c r="Y18" s="167">
        <f t="shared" si="7"/>
        <v>9.5145121913171923E-3</v>
      </c>
    </row>
    <row r="19" spans="1:25" x14ac:dyDescent="0.25">
      <c r="A19" s="58"/>
      <c r="B19" s="165" t="s">
        <v>134</v>
      </c>
      <c r="C19" s="166">
        <v>3428</v>
      </c>
      <c r="D19" s="166">
        <v>1763</v>
      </c>
      <c r="E19" s="166">
        <v>3453</v>
      </c>
      <c r="F19" s="166">
        <v>4405</v>
      </c>
      <c r="G19" s="166">
        <v>3651</v>
      </c>
      <c r="H19" s="166">
        <v>3369</v>
      </c>
      <c r="I19" s="167">
        <f t="shared" si="4"/>
        <v>-7.7239112571898083E-2</v>
      </c>
      <c r="J19" s="167">
        <f t="shared" si="1"/>
        <v>4.4322415644010354E-3</v>
      </c>
      <c r="K19" s="166">
        <v>22111</v>
      </c>
      <c r="L19" s="166">
        <v>10721</v>
      </c>
      <c r="M19" s="166">
        <v>31821</v>
      </c>
      <c r="N19" s="166">
        <v>40302</v>
      </c>
      <c r="O19" s="166">
        <v>37275</v>
      </c>
      <c r="P19" s="166">
        <v>32249</v>
      </c>
      <c r="Q19" s="167">
        <f t="shared" si="5"/>
        <v>-0.13483568075117369</v>
      </c>
      <c r="R19" s="167">
        <f t="shared" si="3"/>
        <v>9.3781525019214912E-3</v>
      </c>
      <c r="S19" s="166">
        <v>25539</v>
      </c>
      <c r="T19" s="166">
        <v>35274</v>
      </c>
      <c r="U19" s="166">
        <v>44707</v>
      </c>
      <c r="V19" s="166">
        <v>40926</v>
      </c>
      <c r="W19" s="166">
        <v>35618</v>
      </c>
      <c r="X19" s="167">
        <f t="shared" si="6"/>
        <v>-0.12969750280994963</v>
      </c>
      <c r="Y19" s="167">
        <f t="shared" si="7"/>
        <v>8.4828008818607203E-3</v>
      </c>
    </row>
    <row r="20" spans="1:25" x14ac:dyDescent="0.25">
      <c r="A20" s="58"/>
      <c r="B20" s="170" t="s">
        <v>148</v>
      </c>
      <c r="C20" s="171">
        <f t="shared" ref="C20" si="8">C12-SUM(C13:C19)</f>
        <v>57269</v>
      </c>
      <c r="D20" s="171">
        <f t="shared" ref="D20:H20" si="9">D12-SUM(D13:D19)</f>
        <v>81543</v>
      </c>
      <c r="E20" s="171">
        <f t="shared" si="9"/>
        <v>177894</v>
      </c>
      <c r="F20" s="171">
        <f t="shared" si="9"/>
        <v>183114</v>
      </c>
      <c r="G20" s="171">
        <f t="shared" si="9"/>
        <v>202107</v>
      </c>
      <c r="H20" s="171">
        <f t="shared" si="9"/>
        <v>210661</v>
      </c>
      <c r="I20" s="172">
        <f t="shared" si="4"/>
        <v>4.2324115443799659E-2</v>
      </c>
      <c r="J20" s="172">
        <f t="shared" si="1"/>
        <v>0.27714468394131392</v>
      </c>
      <c r="K20" s="171">
        <f t="shared" ref="K20:P20" si="10">K12-SUM(K13:K19)</f>
        <v>163374</v>
      </c>
      <c r="L20" s="171">
        <f t="shared" si="10"/>
        <v>293055</v>
      </c>
      <c r="M20" s="171">
        <f t="shared" si="10"/>
        <v>583188</v>
      </c>
      <c r="N20" s="171">
        <f t="shared" si="10"/>
        <v>662840</v>
      </c>
      <c r="O20" s="171">
        <f t="shared" si="10"/>
        <v>724464</v>
      </c>
      <c r="P20" s="171">
        <f t="shared" si="10"/>
        <v>719932</v>
      </c>
      <c r="Q20" s="172">
        <f t="shared" si="5"/>
        <v>-6.255659356434573E-3</v>
      </c>
      <c r="R20" s="172">
        <f t="shared" si="3"/>
        <v>0.20935942469575311</v>
      </c>
      <c r="S20" s="171">
        <f>S12-SUM(S13:S19)</f>
        <v>220643</v>
      </c>
      <c r="T20" s="171">
        <f>T12-SUM(T13:T19)</f>
        <v>761082</v>
      </c>
      <c r="U20" s="171">
        <f>U12-SUM(U13:U19)</f>
        <v>845954</v>
      </c>
      <c r="V20" s="171">
        <f>V12-SUM(V13:V19)</f>
        <v>926571</v>
      </c>
      <c r="W20" s="171">
        <f>W12-SUM(W13:W19)</f>
        <v>930593</v>
      </c>
      <c r="X20" s="172">
        <f t="shared" si="6"/>
        <v>4.3407358961158327E-3</v>
      </c>
      <c r="Y20" s="172">
        <f t="shared" si="7"/>
        <v>0.22163049921538022</v>
      </c>
    </row>
    <row r="21" spans="1:25" x14ac:dyDescent="0.25">
      <c r="A21" s="58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8"/>
      <c r="B22" s="158" t="s">
        <v>71</v>
      </c>
      <c r="C22" s="178">
        <f t="shared" ref="C22:H22" si="11">C23+C26</f>
        <v>41215</v>
      </c>
      <c r="D22" s="178">
        <f t="shared" si="11"/>
        <v>64946</v>
      </c>
      <c r="E22" s="178">
        <f t="shared" si="11"/>
        <v>165265</v>
      </c>
      <c r="F22" s="178">
        <f t="shared" si="11"/>
        <v>165626</v>
      </c>
      <c r="G22" s="178">
        <f t="shared" si="11"/>
        <v>152899</v>
      </c>
      <c r="H22" s="178">
        <f t="shared" si="11"/>
        <v>160603</v>
      </c>
      <c r="I22" s="179">
        <f>IFERROR(H22/G22-1,"-")</f>
        <v>5.0386202656655721E-2</v>
      </c>
      <c r="J22" s="179">
        <f t="shared" ref="J22:J34" si="12">H22/H$8</f>
        <v>0.21128859957479951</v>
      </c>
      <c r="K22" s="178">
        <f t="shared" ref="K22:P22" si="13">K23+K26</f>
        <v>373186</v>
      </c>
      <c r="L22" s="178">
        <f t="shared" si="13"/>
        <v>687822</v>
      </c>
      <c r="M22" s="178">
        <f t="shared" si="13"/>
        <v>1325364</v>
      </c>
      <c r="N22" s="178">
        <f t="shared" si="13"/>
        <v>1377896</v>
      </c>
      <c r="O22" s="178">
        <f t="shared" si="13"/>
        <v>1421021</v>
      </c>
      <c r="P22" s="178">
        <f t="shared" si="13"/>
        <v>1317842</v>
      </c>
      <c r="Q22" s="179">
        <f>IFERROR(P22/O22-1,"-")</f>
        <v>-7.2609060668350378E-2</v>
      </c>
      <c r="R22" s="179">
        <f t="shared" ref="R22:R34" si="14">P22/P$8</f>
        <v>0.38323430957354399</v>
      </c>
      <c r="S22" s="178">
        <f>S23+S26</f>
        <v>414401</v>
      </c>
      <c r="T22" s="178">
        <f>T23+T26</f>
        <v>1490629</v>
      </c>
      <c r="U22" s="178">
        <f>U23+U26</f>
        <v>1543522</v>
      </c>
      <c r="V22" s="178">
        <f>V23+V26</f>
        <v>1573920</v>
      </c>
      <c r="W22" s="178">
        <f>W23+W26</f>
        <v>1478445</v>
      </c>
      <c r="X22" s="179">
        <f>IFERROR(W22/V22-1,"-")</f>
        <v>-6.0660643488868571E-2</v>
      </c>
      <c r="Y22" s="179">
        <f>W22/W$8</f>
        <v>0.35210720842783344</v>
      </c>
    </row>
    <row r="23" spans="1:25" x14ac:dyDescent="0.25">
      <c r="A23" s="58"/>
      <c r="B23" s="161" t="s">
        <v>100</v>
      </c>
      <c r="C23" s="162">
        <v>2649</v>
      </c>
      <c r="D23" s="162">
        <v>8952</v>
      </c>
      <c r="E23" s="162">
        <v>12689</v>
      </c>
      <c r="F23" s="162">
        <v>11591</v>
      </c>
      <c r="G23" s="162">
        <v>7728</v>
      </c>
      <c r="H23" s="162">
        <v>9219</v>
      </c>
      <c r="I23" s="163">
        <f>IFERROR(H23/G23-1,"-")</f>
        <v>0.19293478260869557</v>
      </c>
      <c r="J23" s="163">
        <f t="shared" si="12"/>
        <v>1.212847580356579E-2</v>
      </c>
      <c r="K23" s="162">
        <v>79064</v>
      </c>
      <c r="L23" s="162">
        <v>198275</v>
      </c>
      <c r="M23" s="162">
        <v>161372</v>
      </c>
      <c r="N23" s="162">
        <v>131439</v>
      </c>
      <c r="O23" s="162">
        <v>120665</v>
      </c>
      <c r="P23" s="162">
        <v>102393</v>
      </c>
      <c r="Q23" s="163">
        <f>IFERROR(P23/O23-1,"-")</f>
        <v>-0.15142750590477771</v>
      </c>
      <c r="R23" s="163">
        <f t="shared" si="14"/>
        <v>2.9776339394376482E-2</v>
      </c>
      <c r="S23" s="162">
        <v>81713</v>
      </c>
      <c r="T23" s="162">
        <v>174061</v>
      </c>
      <c r="U23" s="162">
        <v>143030</v>
      </c>
      <c r="V23" s="162">
        <v>128393</v>
      </c>
      <c r="W23" s="162">
        <v>111612</v>
      </c>
      <c r="X23" s="163">
        <f>IFERROR(W23/V23-1,"-")</f>
        <v>-0.13070027182167254</v>
      </c>
      <c r="Y23" s="163">
        <f>W23/W$8</f>
        <v>2.6581570330345292E-2</v>
      </c>
    </row>
    <row r="24" spans="1:25" x14ac:dyDescent="0.25">
      <c r="A24" s="58"/>
      <c r="B24" s="165" t="s">
        <v>106</v>
      </c>
      <c r="C24" s="166">
        <v>1653</v>
      </c>
      <c r="D24" s="166">
        <v>4418</v>
      </c>
      <c r="E24" s="166">
        <v>6088</v>
      </c>
      <c r="F24" s="166">
        <v>5369</v>
      </c>
      <c r="G24" s="166">
        <v>2401</v>
      </c>
      <c r="H24" s="166">
        <v>3104</v>
      </c>
      <c r="I24" s="167">
        <f>IFERROR(H24/G24-1,"-")</f>
        <v>0.29279466888796324</v>
      </c>
      <c r="J24" s="167">
        <f t="shared" si="12"/>
        <v>4.0836087313448543E-3</v>
      </c>
      <c r="K24" s="166">
        <v>39766</v>
      </c>
      <c r="L24" s="166">
        <v>92809</v>
      </c>
      <c r="M24" s="166">
        <v>62381</v>
      </c>
      <c r="N24" s="166">
        <v>49550</v>
      </c>
      <c r="O24" s="166">
        <v>41611</v>
      </c>
      <c r="P24" s="166">
        <v>46937</v>
      </c>
      <c r="Q24" s="167">
        <f>IFERROR(P24/O24-1,"-")</f>
        <v>0.12799500132176589</v>
      </c>
      <c r="R24" s="167">
        <f t="shared" si="14"/>
        <v>1.3649488169639028E-2</v>
      </c>
      <c r="S24" s="166">
        <v>41419</v>
      </c>
      <c r="T24" s="166">
        <v>68469</v>
      </c>
      <c r="U24" s="166">
        <v>54919</v>
      </c>
      <c r="V24" s="166">
        <v>44012</v>
      </c>
      <c r="W24" s="166">
        <v>50041</v>
      </c>
      <c r="X24" s="167">
        <f>IFERROR(W24/V24-1,"-")</f>
        <v>0.13698536762701075</v>
      </c>
      <c r="Y24" s="167">
        <f>W24/W$8</f>
        <v>1.1917789851456912E-2</v>
      </c>
    </row>
    <row r="25" spans="1:25" x14ac:dyDescent="0.25">
      <c r="A25" s="58"/>
      <c r="B25" s="165" t="s">
        <v>12</v>
      </c>
      <c r="C25" s="166">
        <v>996</v>
      </c>
      <c r="D25" s="166">
        <v>4534</v>
      </c>
      <c r="E25" s="166">
        <v>6601</v>
      </c>
      <c r="F25" s="166">
        <v>6222</v>
      </c>
      <c r="G25" s="166">
        <v>5327</v>
      </c>
      <c r="H25" s="166">
        <v>6115</v>
      </c>
      <c r="I25" s="167">
        <f>IFERROR(H25/G25-1,"-")</f>
        <v>0.14792566172329646</v>
      </c>
      <c r="J25" s="167">
        <f t="shared" si="12"/>
        <v>8.0448670722209365E-3</v>
      </c>
      <c r="K25" s="166">
        <v>39298</v>
      </c>
      <c r="L25" s="166">
        <v>105466</v>
      </c>
      <c r="M25" s="166">
        <v>98991</v>
      </c>
      <c r="N25" s="166">
        <v>81889</v>
      </c>
      <c r="O25" s="166">
        <v>79054</v>
      </c>
      <c r="P25" s="166">
        <v>55456</v>
      </c>
      <c r="Q25" s="167">
        <f>IFERROR(P25/O25-1,"-")</f>
        <v>-0.29850481949047492</v>
      </c>
      <c r="R25" s="167">
        <f t="shared" si="14"/>
        <v>1.6126851224737455E-2</v>
      </c>
      <c r="S25" s="166">
        <v>40294</v>
      </c>
      <c r="T25" s="166">
        <v>105592</v>
      </c>
      <c r="U25" s="166">
        <v>88111</v>
      </c>
      <c r="V25" s="166">
        <v>84381</v>
      </c>
      <c r="W25" s="166">
        <v>61571</v>
      </c>
      <c r="X25" s="167">
        <f>IFERROR(W25/V25-1,"-")</f>
        <v>-0.27032151787724723</v>
      </c>
      <c r="Y25" s="167">
        <f>W25/W$8</f>
        <v>1.4663780478888382E-2</v>
      </c>
    </row>
    <row r="26" spans="1:25" x14ac:dyDescent="0.25">
      <c r="A26" s="58"/>
      <c r="B26" s="161" t="s">
        <v>110</v>
      </c>
      <c r="C26" s="162">
        <v>38566</v>
      </c>
      <c r="D26" s="162">
        <v>55994</v>
      </c>
      <c r="E26" s="162">
        <v>152576</v>
      </c>
      <c r="F26" s="162">
        <v>154035</v>
      </c>
      <c r="G26" s="162">
        <v>145171</v>
      </c>
      <c r="H26" s="162">
        <v>151384</v>
      </c>
      <c r="I26" s="163">
        <f>IFERROR(H26/G26-1,"-")</f>
        <v>4.2797803969112369E-2</v>
      </c>
      <c r="J26" s="163">
        <f t="shared" si="12"/>
        <v>0.19916012377123371</v>
      </c>
      <c r="K26" s="162">
        <v>294122</v>
      </c>
      <c r="L26" s="162">
        <v>489547</v>
      </c>
      <c r="M26" s="162">
        <v>1163992</v>
      </c>
      <c r="N26" s="162">
        <v>1246457</v>
      </c>
      <c r="O26" s="162">
        <v>1300356</v>
      </c>
      <c r="P26" s="162">
        <v>1215449</v>
      </c>
      <c r="Q26" s="163">
        <f>IFERROR(P26/O26-1,"-")</f>
        <v>-6.5295196084764529E-2</v>
      </c>
      <c r="R26" s="163">
        <f t="shared" si="14"/>
        <v>0.35345797017916752</v>
      </c>
      <c r="S26" s="162">
        <v>332688</v>
      </c>
      <c r="T26" s="162">
        <v>1316568</v>
      </c>
      <c r="U26" s="162">
        <v>1400492</v>
      </c>
      <c r="V26" s="162">
        <v>1445527</v>
      </c>
      <c r="W26" s="162">
        <v>1366833</v>
      </c>
      <c r="X26" s="163">
        <f>IFERROR(W26/V26-1,"-")</f>
        <v>-5.44396611062955E-2</v>
      </c>
      <c r="Y26" s="163">
        <f>W26/W$8</f>
        <v>0.32552563809748813</v>
      </c>
    </row>
    <row r="27" spans="1:25" s="58" customFormat="1" x14ac:dyDescent="0.25">
      <c r="B27" s="165" t="s">
        <v>113</v>
      </c>
      <c r="C27" s="166">
        <v>14501</v>
      </c>
      <c r="D27" s="166">
        <v>16270</v>
      </c>
      <c r="E27" s="166">
        <v>66823</v>
      </c>
      <c r="F27" s="166">
        <v>69319</v>
      </c>
      <c r="G27" s="166">
        <v>63618</v>
      </c>
      <c r="H27" s="166">
        <v>64714</v>
      </c>
      <c r="I27" s="167">
        <f t="shared" ref="I27:I34" si="15">IFERROR(H27/G27-1,"-")</f>
        <v>1.7227828601968032E-2</v>
      </c>
      <c r="J27" s="167">
        <f t="shared" si="12"/>
        <v>8.5137453427915885E-2</v>
      </c>
      <c r="K27" s="166">
        <v>123826</v>
      </c>
      <c r="L27" s="166">
        <v>159037</v>
      </c>
      <c r="M27" s="166">
        <v>590382</v>
      </c>
      <c r="N27" s="166">
        <v>640725</v>
      </c>
      <c r="O27" s="166">
        <v>669764</v>
      </c>
      <c r="P27" s="166">
        <v>630571</v>
      </c>
      <c r="Q27" s="167">
        <f t="shared" ref="Q27:Q34" si="16">IFERROR(P27/O27-1,"-")</f>
        <v>-5.8517627104472614E-2</v>
      </c>
      <c r="R27" s="167">
        <f t="shared" si="14"/>
        <v>0.18337284881047897</v>
      </c>
      <c r="S27" s="166">
        <v>138327</v>
      </c>
      <c r="T27" s="166">
        <v>657205</v>
      </c>
      <c r="U27" s="166">
        <v>710044</v>
      </c>
      <c r="V27" s="166">
        <v>733382</v>
      </c>
      <c r="W27" s="166">
        <v>695285</v>
      </c>
      <c r="X27" s="167">
        <f t="shared" ref="X27:X34" si="17">IFERROR(W27/V27-1,"-")</f>
        <v>-5.1947007153161695E-2</v>
      </c>
      <c r="Y27" s="167">
        <f t="shared" ref="Y27:Y34" si="18">W27/W$8</f>
        <v>0.16558942700725843</v>
      </c>
    </row>
    <row r="28" spans="1:25" s="58" customFormat="1" x14ac:dyDescent="0.25">
      <c r="B28" s="165" t="s">
        <v>116</v>
      </c>
      <c r="C28" s="166">
        <v>7166</v>
      </c>
      <c r="D28" s="166">
        <v>14336</v>
      </c>
      <c r="E28" s="166">
        <v>27397</v>
      </c>
      <c r="F28" s="166">
        <v>30224</v>
      </c>
      <c r="G28" s="166">
        <v>29376</v>
      </c>
      <c r="H28" s="166">
        <v>30419</v>
      </c>
      <c r="I28" s="167">
        <f t="shared" si="15"/>
        <v>3.5505174291939001E-2</v>
      </c>
      <c r="J28" s="167">
        <f t="shared" si="12"/>
        <v>4.0019102448060284E-2</v>
      </c>
      <c r="K28" s="166">
        <v>38335</v>
      </c>
      <c r="L28" s="166">
        <v>81095</v>
      </c>
      <c r="M28" s="166">
        <v>128496</v>
      </c>
      <c r="N28" s="166">
        <v>137354</v>
      </c>
      <c r="O28" s="166">
        <v>137486</v>
      </c>
      <c r="P28" s="166">
        <v>125843</v>
      </c>
      <c r="Q28" s="167">
        <f t="shared" si="16"/>
        <v>-8.4684986107676385E-2</v>
      </c>
      <c r="R28" s="167">
        <f t="shared" si="14"/>
        <v>3.6595703596989243E-2</v>
      </c>
      <c r="S28" s="166">
        <v>45501</v>
      </c>
      <c r="T28" s="166">
        <v>155893</v>
      </c>
      <c r="U28" s="166">
        <v>167578</v>
      </c>
      <c r="V28" s="166">
        <v>166862</v>
      </c>
      <c r="W28" s="166">
        <v>156262</v>
      </c>
      <c r="X28" s="167">
        <f t="shared" si="17"/>
        <v>-6.3525548057676406E-2</v>
      </c>
      <c r="Y28" s="167">
        <f t="shared" si="18"/>
        <v>3.7215436897111563E-2</v>
      </c>
    </row>
    <row r="29" spans="1:25" x14ac:dyDescent="0.25">
      <c r="A29" s="58"/>
      <c r="B29" s="165" t="s">
        <v>119</v>
      </c>
      <c r="C29" s="166">
        <v>3102</v>
      </c>
      <c r="D29" s="166">
        <v>4987</v>
      </c>
      <c r="E29" s="166">
        <v>4132</v>
      </c>
      <c r="F29" s="166">
        <v>2982</v>
      </c>
      <c r="G29" s="166">
        <v>3034</v>
      </c>
      <c r="H29" s="166">
        <v>3330</v>
      </c>
      <c r="I29" s="167">
        <f t="shared" si="15"/>
        <v>9.7560975609756184E-2</v>
      </c>
      <c r="J29" s="167">
        <f t="shared" si="12"/>
        <v>4.3809333361399371E-3</v>
      </c>
      <c r="K29" s="166">
        <v>13442</v>
      </c>
      <c r="L29" s="166">
        <v>30800</v>
      </c>
      <c r="M29" s="166">
        <v>48228</v>
      </c>
      <c r="N29" s="166">
        <v>43563</v>
      </c>
      <c r="O29" s="166">
        <v>39137</v>
      </c>
      <c r="P29" s="166">
        <v>36886</v>
      </c>
      <c r="Q29" s="167">
        <f t="shared" si="16"/>
        <v>-5.7515905664716205E-2</v>
      </c>
      <c r="R29" s="167">
        <f t="shared" si="14"/>
        <v>1.0726612706932807E-2</v>
      </c>
      <c r="S29" s="166">
        <v>16544</v>
      </c>
      <c r="T29" s="166">
        <v>52360</v>
      </c>
      <c r="U29" s="166">
        <v>46545</v>
      </c>
      <c r="V29" s="166">
        <v>42171</v>
      </c>
      <c r="W29" s="166">
        <v>40216</v>
      </c>
      <c r="X29" s="167">
        <f t="shared" si="17"/>
        <v>-4.635887221076096E-2</v>
      </c>
      <c r="Y29" s="167">
        <f t="shared" si="18"/>
        <v>9.5778628857575016E-3</v>
      </c>
    </row>
    <row r="30" spans="1:25" x14ac:dyDescent="0.25">
      <c r="A30" s="58"/>
      <c r="B30" s="165" t="s">
        <v>126</v>
      </c>
      <c r="C30" s="166">
        <v>1713</v>
      </c>
      <c r="D30" s="166">
        <v>3938</v>
      </c>
      <c r="E30" s="166">
        <v>7950</v>
      </c>
      <c r="F30" s="166">
        <v>4040</v>
      </c>
      <c r="G30" s="166">
        <v>3255</v>
      </c>
      <c r="H30" s="166">
        <v>3744</v>
      </c>
      <c r="I30" s="167">
        <f t="shared" si="15"/>
        <v>0.15023041474654386</v>
      </c>
      <c r="J30" s="167">
        <f t="shared" si="12"/>
        <v>4.9255899130654429E-3</v>
      </c>
      <c r="K30" s="166">
        <v>11678</v>
      </c>
      <c r="L30" s="166">
        <v>32115</v>
      </c>
      <c r="M30" s="166">
        <v>56445</v>
      </c>
      <c r="N30" s="166">
        <v>53432</v>
      </c>
      <c r="O30" s="166">
        <v>57796</v>
      </c>
      <c r="P30" s="166">
        <v>53210</v>
      </c>
      <c r="Q30" s="167">
        <f t="shared" si="16"/>
        <v>-7.9348051768288408E-2</v>
      </c>
      <c r="R30" s="167">
        <f t="shared" si="14"/>
        <v>1.5473704444393391E-2</v>
      </c>
      <c r="S30" s="166">
        <v>13391</v>
      </c>
      <c r="T30" s="166">
        <v>64395</v>
      </c>
      <c r="U30" s="166">
        <v>57472</v>
      </c>
      <c r="V30" s="166">
        <v>61051</v>
      </c>
      <c r="W30" s="166">
        <v>56954</v>
      </c>
      <c r="X30" s="167">
        <f t="shared" si="17"/>
        <v>-6.7107827881607185E-2</v>
      </c>
      <c r="Y30" s="167">
        <f t="shared" si="18"/>
        <v>1.3564193425388719E-2</v>
      </c>
    </row>
    <row r="31" spans="1:25" x14ac:dyDescent="0.25">
      <c r="A31" s="58"/>
      <c r="B31" s="165" t="s">
        <v>122</v>
      </c>
      <c r="C31" s="166">
        <v>1332</v>
      </c>
      <c r="D31" s="166">
        <v>2232</v>
      </c>
      <c r="E31" s="166">
        <v>4497</v>
      </c>
      <c r="F31" s="166">
        <v>3231</v>
      </c>
      <c r="G31" s="166">
        <v>2567</v>
      </c>
      <c r="H31" s="166">
        <v>2688</v>
      </c>
      <c r="I31" s="167">
        <f t="shared" si="15"/>
        <v>4.713673548889763E-2</v>
      </c>
      <c r="J31" s="167">
        <f t="shared" si="12"/>
        <v>3.536320963226472E-3</v>
      </c>
      <c r="K31" s="166">
        <v>23072</v>
      </c>
      <c r="L31" s="166">
        <v>46414</v>
      </c>
      <c r="M31" s="166">
        <v>73182</v>
      </c>
      <c r="N31" s="166">
        <v>71425</v>
      </c>
      <c r="O31" s="166">
        <v>73828</v>
      </c>
      <c r="P31" s="166">
        <v>70496</v>
      </c>
      <c r="Q31" s="167">
        <f t="shared" si="16"/>
        <v>-4.5131928265698673E-2</v>
      </c>
      <c r="R31" s="167">
        <f t="shared" si="14"/>
        <v>2.0500550056605085E-2</v>
      </c>
      <c r="S31" s="166">
        <v>24404</v>
      </c>
      <c r="T31" s="166">
        <v>77679</v>
      </c>
      <c r="U31" s="166">
        <v>74656</v>
      </c>
      <c r="V31" s="166">
        <v>76395</v>
      </c>
      <c r="W31" s="166">
        <v>73184</v>
      </c>
      <c r="X31" s="167">
        <f t="shared" si="17"/>
        <v>-4.2031546567183664E-2</v>
      </c>
      <c r="Y31" s="167">
        <f t="shared" si="18"/>
        <v>1.7429538428269272E-2</v>
      </c>
    </row>
    <row r="32" spans="1:25" x14ac:dyDescent="0.25">
      <c r="A32" s="58"/>
      <c r="B32" s="165" t="s">
        <v>131</v>
      </c>
      <c r="C32" s="166">
        <v>1374</v>
      </c>
      <c r="D32" s="166">
        <v>590</v>
      </c>
      <c r="E32" s="166">
        <v>1708</v>
      </c>
      <c r="F32" s="166">
        <v>2116</v>
      </c>
      <c r="G32" s="166">
        <v>2577</v>
      </c>
      <c r="H32" s="166">
        <v>2806</v>
      </c>
      <c r="I32" s="167">
        <f t="shared" si="15"/>
        <v>8.886301901435778E-2</v>
      </c>
      <c r="J32" s="167">
        <f t="shared" si="12"/>
        <v>3.6915612436062054E-3</v>
      </c>
      <c r="K32" s="166">
        <v>8188</v>
      </c>
      <c r="L32" s="166">
        <v>5697</v>
      </c>
      <c r="M32" s="166">
        <v>18357</v>
      </c>
      <c r="N32" s="166">
        <v>18855</v>
      </c>
      <c r="O32" s="166">
        <v>18273</v>
      </c>
      <c r="P32" s="166">
        <v>16305</v>
      </c>
      <c r="Q32" s="167">
        <f t="shared" si="16"/>
        <v>-0.10769988507634209</v>
      </c>
      <c r="R32" s="167">
        <f t="shared" si="14"/>
        <v>4.7415664530320286E-3</v>
      </c>
      <c r="S32" s="166">
        <v>9562</v>
      </c>
      <c r="T32" s="166">
        <v>20065</v>
      </c>
      <c r="U32" s="166">
        <v>20971</v>
      </c>
      <c r="V32" s="166">
        <v>20850</v>
      </c>
      <c r="W32" s="166">
        <v>19111</v>
      </c>
      <c r="X32" s="167">
        <f t="shared" si="17"/>
        <v>-8.3405275779376509E-2</v>
      </c>
      <c r="Y32" s="167">
        <f t="shared" si="18"/>
        <v>4.5514854189802967E-3</v>
      </c>
    </row>
    <row r="33" spans="1:25" x14ac:dyDescent="0.25">
      <c r="A33" s="58"/>
      <c r="B33" s="165" t="s">
        <v>134</v>
      </c>
      <c r="C33" s="166">
        <v>669</v>
      </c>
      <c r="D33" s="166">
        <v>195</v>
      </c>
      <c r="E33" s="166">
        <v>794</v>
      </c>
      <c r="F33" s="166">
        <v>833</v>
      </c>
      <c r="G33" s="166">
        <v>620</v>
      </c>
      <c r="H33" s="166">
        <v>522</v>
      </c>
      <c r="I33" s="167">
        <f t="shared" si="15"/>
        <v>-0.15806451612903227</v>
      </c>
      <c r="J33" s="167">
        <f t="shared" si="12"/>
        <v>6.8674090134085506E-4</v>
      </c>
      <c r="K33" s="166">
        <v>10873</v>
      </c>
      <c r="L33" s="166">
        <v>4211</v>
      </c>
      <c r="M33" s="166">
        <v>16482</v>
      </c>
      <c r="N33" s="166">
        <v>21196</v>
      </c>
      <c r="O33" s="166">
        <v>19378</v>
      </c>
      <c r="P33" s="166">
        <v>16679</v>
      </c>
      <c r="Q33" s="167">
        <f t="shared" si="16"/>
        <v>-0.1392816596139953</v>
      </c>
      <c r="R33" s="167">
        <f t="shared" si="14"/>
        <v>4.8503273149415032E-3</v>
      </c>
      <c r="S33" s="166">
        <v>11542</v>
      </c>
      <c r="T33" s="166">
        <v>17276</v>
      </c>
      <c r="U33" s="166">
        <v>22029</v>
      </c>
      <c r="V33" s="166">
        <v>19998</v>
      </c>
      <c r="W33" s="166">
        <v>17201</v>
      </c>
      <c r="X33" s="167">
        <f t="shared" si="17"/>
        <v>-0.13986398639863984</v>
      </c>
      <c r="Y33" s="167">
        <f t="shared" si="18"/>
        <v>4.0965988536382234E-3</v>
      </c>
    </row>
    <row r="34" spans="1:25" x14ac:dyDescent="0.25">
      <c r="A34" s="58"/>
      <c r="B34" s="170" t="s">
        <v>148</v>
      </c>
      <c r="C34" s="171">
        <f t="shared" ref="C34" si="19">C26-SUM(C27:C33)</f>
        <v>8709</v>
      </c>
      <c r="D34" s="171">
        <f t="shared" ref="D34:H34" si="20">D26-SUM(D27:D33)</f>
        <v>13446</v>
      </c>
      <c r="E34" s="171">
        <f t="shared" si="20"/>
        <v>39275</v>
      </c>
      <c r="F34" s="171">
        <f t="shared" si="20"/>
        <v>41290</v>
      </c>
      <c r="G34" s="171">
        <f t="shared" si="20"/>
        <v>40124</v>
      </c>
      <c r="H34" s="171">
        <f t="shared" si="20"/>
        <v>43161</v>
      </c>
      <c r="I34" s="172">
        <f t="shared" si="15"/>
        <v>7.5690359884358571E-2</v>
      </c>
      <c r="J34" s="172">
        <f t="shared" si="12"/>
        <v>5.678242153787863E-2</v>
      </c>
      <c r="K34" s="171">
        <f t="shared" ref="K34:P34" si="21">K26-SUM(K27:K33)</f>
        <v>64708</v>
      </c>
      <c r="L34" s="171">
        <f t="shared" si="21"/>
        <v>130178</v>
      </c>
      <c r="M34" s="171">
        <f t="shared" si="21"/>
        <v>232420</v>
      </c>
      <c r="N34" s="171">
        <f t="shared" si="21"/>
        <v>259907</v>
      </c>
      <c r="O34" s="171">
        <f t="shared" si="21"/>
        <v>284694</v>
      </c>
      <c r="P34" s="171">
        <f t="shared" si="21"/>
        <v>265459</v>
      </c>
      <c r="Q34" s="172">
        <f t="shared" si="16"/>
        <v>-6.7563770223468045E-2</v>
      </c>
      <c r="R34" s="172">
        <f t="shared" si="14"/>
        <v>7.7196656795794502E-2</v>
      </c>
      <c r="S34" s="171">
        <f>S26-SUM(S27:S33)</f>
        <v>73417</v>
      </c>
      <c r="T34" s="171">
        <f>T26-SUM(T27:T33)</f>
        <v>271695</v>
      </c>
      <c r="U34" s="171">
        <f>U26-SUM(U27:U33)</f>
        <v>301197</v>
      </c>
      <c r="V34" s="171">
        <f>V26-SUM(V27:V33)</f>
        <v>324818</v>
      </c>
      <c r="W34" s="171">
        <f>W26-SUM(W27:W33)</f>
        <v>308620</v>
      </c>
      <c r="X34" s="172">
        <f t="shared" si="17"/>
        <v>-4.9867926038581589E-2</v>
      </c>
      <c r="Y34" s="172">
        <f t="shared" si="18"/>
        <v>7.350109518108415E-2</v>
      </c>
    </row>
    <row r="35" spans="1:25" x14ac:dyDescent="0.25">
      <c r="A35" s="58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8"/>
      <c r="B36" s="158" t="s">
        <v>71</v>
      </c>
      <c r="C36" s="178">
        <f t="shared" ref="C36:H36" si="22">C37+C40</f>
        <v>50947</v>
      </c>
      <c r="D36" s="178">
        <f t="shared" si="22"/>
        <v>50672</v>
      </c>
      <c r="E36" s="178">
        <f t="shared" si="22"/>
        <v>179190</v>
      </c>
      <c r="F36" s="178">
        <f t="shared" si="22"/>
        <v>201032</v>
      </c>
      <c r="G36" s="178">
        <f t="shared" si="22"/>
        <v>210205</v>
      </c>
      <c r="H36" s="178">
        <f t="shared" si="22"/>
        <v>189976</v>
      </c>
      <c r="I36" s="179">
        <f>IFERROR(H36/G36-1,"-")</f>
        <v>-9.6234628101139363E-2</v>
      </c>
      <c r="J36" s="179">
        <f t="shared" ref="J36:J48" si="23">H36/H$8</f>
        <v>0.24993158902898521</v>
      </c>
      <c r="K36" s="178">
        <f t="shared" ref="K36:P36" si="24">K37+K40</f>
        <v>144560</v>
      </c>
      <c r="L36" s="178">
        <f t="shared" si="24"/>
        <v>206077</v>
      </c>
      <c r="M36" s="178">
        <f t="shared" si="24"/>
        <v>573367</v>
      </c>
      <c r="N36" s="178">
        <f t="shared" si="24"/>
        <v>609879</v>
      </c>
      <c r="O36" s="178">
        <f t="shared" si="24"/>
        <v>651234</v>
      </c>
      <c r="P36" s="178">
        <f t="shared" si="24"/>
        <v>686791</v>
      </c>
      <c r="Q36" s="179">
        <f>IFERROR(P36/O36-1,"-")</f>
        <v>5.4599422020348953E-2</v>
      </c>
      <c r="R36" s="179">
        <f t="shared" ref="R36:R48" si="25">P36/P$8</f>
        <v>0.19972187463013311</v>
      </c>
      <c r="S36" s="178">
        <f>S37+S40</f>
        <v>195507</v>
      </c>
      <c r="T36" s="178">
        <f>T37+T40</f>
        <v>752557</v>
      </c>
      <c r="U36" s="178">
        <f>U37+U40</f>
        <v>810911</v>
      </c>
      <c r="V36" s="178">
        <f>V37+V40</f>
        <v>861439</v>
      </c>
      <c r="W36" s="178">
        <f>W37+W40</f>
        <v>876767</v>
      </c>
      <c r="X36" s="179">
        <f>IFERROR(W36/V36-1,"-")</f>
        <v>1.7793482765465773E-2</v>
      </c>
      <c r="Y36" s="179">
        <f>W36/W$8</f>
        <v>0.20881127185092868</v>
      </c>
    </row>
    <row r="37" spans="1:25" x14ac:dyDescent="0.25">
      <c r="A37" s="58"/>
      <c r="B37" s="161" t="s">
        <v>100</v>
      </c>
      <c r="C37" s="162">
        <v>4883</v>
      </c>
      <c r="D37" s="162">
        <v>6062</v>
      </c>
      <c r="E37" s="162">
        <v>22234</v>
      </c>
      <c r="F37" s="162">
        <v>28199</v>
      </c>
      <c r="G37" s="162">
        <v>31522</v>
      </c>
      <c r="H37" s="162">
        <v>21772</v>
      </c>
      <c r="I37" s="163">
        <f>IFERROR(H37/G37-1,"-")</f>
        <v>-0.30930778503902034</v>
      </c>
      <c r="J37" s="163">
        <f t="shared" si="23"/>
        <v>2.8643147325657273E-2</v>
      </c>
      <c r="K37" s="162">
        <v>17106</v>
      </c>
      <c r="L37" s="162">
        <v>33772</v>
      </c>
      <c r="M37" s="162">
        <v>60854</v>
      </c>
      <c r="N37" s="162">
        <v>53463</v>
      </c>
      <c r="O37" s="162">
        <v>49257</v>
      </c>
      <c r="P37" s="162">
        <v>58204</v>
      </c>
      <c r="Q37" s="163">
        <f>IFERROR(P37/O37-1,"-")</f>
        <v>0.18163915788618867</v>
      </c>
      <c r="R37" s="163">
        <f t="shared" si="25"/>
        <v>1.6925981835772843E-2</v>
      </c>
      <c r="S37" s="162">
        <v>21989</v>
      </c>
      <c r="T37" s="162">
        <v>83088</v>
      </c>
      <c r="U37" s="162">
        <v>81662</v>
      </c>
      <c r="V37" s="162">
        <v>80779</v>
      </c>
      <c r="W37" s="162">
        <v>79976</v>
      </c>
      <c r="X37" s="163">
        <f>IFERROR(W37/V37-1,"-")</f>
        <v>-9.9407024102798891E-3</v>
      </c>
      <c r="Y37" s="163">
        <f>W37/W$8</f>
        <v>1.9047124581045901E-2</v>
      </c>
    </row>
    <row r="38" spans="1:25" x14ac:dyDescent="0.25">
      <c r="A38" s="58"/>
      <c r="B38" s="165" t="s">
        <v>106</v>
      </c>
      <c r="C38" s="166">
        <v>1992</v>
      </c>
      <c r="D38" s="166">
        <v>4351</v>
      </c>
      <c r="E38" s="166">
        <v>9363</v>
      </c>
      <c r="F38" s="166">
        <v>15617</v>
      </c>
      <c r="G38" s="166">
        <v>21291</v>
      </c>
      <c r="H38" s="166">
        <v>11825</v>
      </c>
      <c r="I38" s="167">
        <f>IFERROR(H38/G38-1,"-")</f>
        <v>-0.44460100511953404</v>
      </c>
      <c r="J38" s="167">
        <f t="shared" si="23"/>
        <v>1.5556917927884311E-2</v>
      </c>
      <c r="K38" s="166">
        <v>1625</v>
      </c>
      <c r="L38" s="166">
        <v>4726</v>
      </c>
      <c r="M38" s="166">
        <v>9315</v>
      </c>
      <c r="N38" s="166">
        <v>14016</v>
      </c>
      <c r="O38" s="166">
        <v>10087</v>
      </c>
      <c r="P38" s="166">
        <v>18014</v>
      </c>
      <c r="Q38" s="167">
        <f>IFERROR(P38/O38-1,"-")</f>
        <v>0.78586299196986209</v>
      </c>
      <c r="R38" s="167">
        <f t="shared" si="25"/>
        <v>5.238551247158477E-3</v>
      </c>
      <c r="S38" s="166">
        <v>3617</v>
      </c>
      <c r="T38" s="166">
        <v>18678</v>
      </c>
      <c r="U38" s="166">
        <v>29633</v>
      </c>
      <c r="V38" s="166">
        <v>31378</v>
      </c>
      <c r="W38" s="166">
        <v>29839</v>
      </c>
      <c r="X38" s="167">
        <f>IFERROR(W38/V38-1,"-")</f>
        <v>-4.9047103065842257E-2</v>
      </c>
      <c r="Y38" s="167">
        <f>W38/W$8</f>
        <v>7.1064713210691787E-3</v>
      </c>
    </row>
    <row r="39" spans="1:25" x14ac:dyDescent="0.25">
      <c r="A39" s="58"/>
      <c r="B39" s="165" t="s">
        <v>103</v>
      </c>
      <c r="C39" s="166">
        <v>2891</v>
      </c>
      <c r="D39" s="166">
        <v>1711</v>
      </c>
      <c r="E39" s="166">
        <v>12871</v>
      </c>
      <c r="F39" s="166">
        <v>12582</v>
      </c>
      <c r="G39" s="166">
        <v>10231</v>
      </c>
      <c r="H39" s="166">
        <v>9947</v>
      </c>
      <c r="I39" s="167">
        <f>IFERROR(H39/G39-1,"-")</f>
        <v>-2.7758772358518202E-2</v>
      </c>
      <c r="J39" s="167">
        <f t="shared" si="23"/>
        <v>1.308622939777296E-2</v>
      </c>
      <c r="K39" s="166">
        <v>15481</v>
      </c>
      <c r="L39" s="166">
        <v>29046</v>
      </c>
      <c r="M39" s="166">
        <v>51539</v>
      </c>
      <c r="N39" s="166">
        <v>39447</v>
      </c>
      <c r="O39" s="166">
        <v>39170</v>
      </c>
      <c r="P39" s="166">
        <v>40190</v>
      </c>
      <c r="Q39" s="167">
        <f>IFERROR(P39/O39-1,"-")</f>
        <v>2.6040336992596336E-2</v>
      </c>
      <c r="R39" s="167">
        <f t="shared" si="25"/>
        <v>1.1687430588614366E-2</v>
      </c>
      <c r="S39" s="166">
        <v>18372</v>
      </c>
      <c r="T39" s="166">
        <v>64410</v>
      </c>
      <c r="U39" s="166">
        <v>52029</v>
      </c>
      <c r="V39" s="166">
        <v>49401</v>
      </c>
      <c r="W39" s="166">
        <v>50137</v>
      </c>
      <c r="X39" s="167">
        <f>IFERROR(W39/V39-1,"-")</f>
        <v>1.48984838363595E-2</v>
      </c>
      <c r="Y39" s="167">
        <f>W39/W$8</f>
        <v>1.1940653259976721E-2</v>
      </c>
    </row>
    <row r="40" spans="1:25" x14ac:dyDescent="0.25">
      <c r="A40" s="58"/>
      <c r="B40" s="161" t="s">
        <v>110</v>
      </c>
      <c r="C40" s="162">
        <v>46064</v>
      </c>
      <c r="D40" s="162">
        <v>44610</v>
      </c>
      <c r="E40" s="162">
        <v>156956</v>
      </c>
      <c r="F40" s="162">
        <v>172833</v>
      </c>
      <c r="G40" s="162">
        <v>178683</v>
      </c>
      <c r="H40" s="162">
        <v>168204</v>
      </c>
      <c r="I40" s="163">
        <f>IFERROR(H40/G40-1,"-")</f>
        <v>-5.8645758130320136E-2</v>
      </c>
      <c r="J40" s="163">
        <f t="shared" si="23"/>
        <v>0.22128844170332793</v>
      </c>
      <c r="K40" s="162">
        <v>127454</v>
      </c>
      <c r="L40" s="162">
        <v>172305</v>
      </c>
      <c r="M40" s="162">
        <v>512513</v>
      </c>
      <c r="N40" s="162">
        <v>556416</v>
      </c>
      <c r="O40" s="162">
        <v>601977</v>
      </c>
      <c r="P40" s="162">
        <v>628587</v>
      </c>
      <c r="Q40" s="163">
        <f>IFERROR(P40/O40-1,"-")</f>
        <v>4.4204346677696904E-2</v>
      </c>
      <c r="R40" s="163">
        <f t="shared" si="25"/>
        <v>0.18279589279436026</v>
      </c>
      <c r="S40" s="162">
        <v>173518</v>
      </c>
      <c r="T40" s="162">
        <v>669469</v>
      </c>
      <c r="U40" s="162">
        <v>729249</v>
      </c>
      <c r="V40" s="162">
        <v>780660</v>
      </c>
      <c r="W40" s="162">
        <v>796791</v>
      </c>
      <c r="X40" s="163">
        <f>IFERROR(W40/V40-1,"-")</f>
        <v>2.0663284912766144E-2</v>
      </c>
      <c r="Y40" s="163">
        <f>W40/W$8</f>
        <v>0.18976414726988278</v>
      </c>
    </row>
    <row r="41" spans="1:25" s="58" customFormat="1" x14ac:dyDescent="0.25">
      <c r="B41" s="165" t="s">
        <v>113</v>
      </c>
      <c r="C41" s="166">
        <v>23313</v>
      </c>
      <c r="D41" s="166">
        <v>17021</v>
      </c>
      <c r="E41" s="166">
        <v>75160</v>
      </c>
      <c r="F41" s="166">
        <v>74704</v>
      </c>
      <c r="G41" s="166">
        <v>75962</v>
      </c>
      <c r="H41" s="166">
        <v>64357</v>
      </c>
      <c r="I41" s="167">
        <f t="shared" ref="I41:I48" si="26">IFERROR(H41/G41-1,"-")</f>
        <v>-0.15277375529870196</v>
      </c>
      <c r="J41" s="167">
        <f t="shared" si="23"/>
        <v>8.4667785799987363E-2</v>
      </c>
      <c r="K41" s="166">
        <v>60908</v>
      </c>
      <c r="L41" s="166">
        <v>63769</v>
      </c>
      <c r="M41" s="166">
        <v>269103</v>
      </c>
      <c r="N41" s="166">
        <v>299592</v>
      </c>
      <c r="O41" s="166">
        <v>337098</v>
      </c>
      <c r="P41" s="166">
        <v>344030</v>
      </c>
      <c r="Q41" s="167">
        <f t="shared" ref="Q41:Q48" si="27">IFERROR(P41/O41-1,"-")</f>
        <v>2.0563752973912663E-2</v>
      </c>
      <c r="R41" s="167">
        <f t="shared" si="25"/>
        <v>0.10004545273453597</v>
      </c>
      <c r="S41" s="166">
        <v>84221</v>
      </c>
      <c r="T41" s="166">
        <v>344263</v>
      </c>
      <c r="U41" s="166">
        <v>374296</v>
      </c>
      <c r="V41" s="166">
        <v>413060</v>
      </c>
      <c r="W41" s="166">
        <v>408387</v>
      </c>
      <c r="X41" s="167">
        <f t="shared" ref="X41:X48" si="28">IFERROR(W41/V41-1,"-")</f>
        <v>-1.1313126422311526E-2</v>
      </c>
      <c r="Y41" s="167">
        <f t="shared" ref="Y41:Y48" si="29">W41/W$8</f>
        <v>9.7261654324792349E-2</v>
      </c>
    </row>
    <row r="42" spans="1:25" s="58" customFormat="1" x14ac:dyDescent="0.25">
      <c r="B42" s="165" t="s">
        <v>116</v>
      </c>
      <c r="C42" s="166">
        <v>3106</v>
      </c>
      <c r="D42" s="166">
        <v>2578</v>
      </c>
      <c r="E42" s="166">
        <v>7845</v>
      </c>
      <c r="F42" s="166">
        <v>10851</v>
      </c>
      <c r="G42" s="166">
        <v>11127</v>
      </c>
      <c r="H42" s="166">
        <v>12948</v>
      </c>
      <c r="I42" s="167">
        <f t="shared" si="26"/>
        <v>0.16365597196009696</v>
      </c>
      <c r="J42" s="167">
        <f t="shared" si="23"/>
        <v>1.7034331782684656E-2</v>
      </c>
      <c r="K42" s="166">
        <v>7249</v>
      </c>
      <c r="L42" s="166">
        <v>10918</v>
      </c>
      <c r="M42" s="166">
        <v>19949</v>
      </c>
      <c r="N42" s="166">
        <v>22563</v>
      </c>
      <c r="O42" s="166">
        <v>20333</v>
      </c>
      <c r="P42" s="166">
        <v>21621</v>
      </c>
      <c r="Q42" s="167">
        <f t="shared" si="27"/>
        <v>6.3345300742635224E-2</v>
      </c>
      <c r="R42" s="167">
        <f t="shared" si="25"/>
        <v>6.2874828752533269E-3</v>
      </c>
      <c r="S42" s="166">
        <v>10355</v>
      </c>
      <c r="T42" s="166">
        <v>27794</v>
      </c>
      <c r="U42" s="166">
        <v>33414</v>
      </c>
      <c r="V42" s="166">
        <v>31460</v>
      </c>
      <c r="W42" s="166">
        <v>34569</v>
      </c>
      <c r="X42" s="167">
        <f t="shared" si="28"/>
        <v>9.8823903369357868E-2</v>
      </c>
      <c r="Y42" s="167">
        <f t="shared" si="29"/>
        <v>8.2329705116807005E-3</v>
      </c>
    </row>
    <row r="43" spans="1:25" x14ac:dyDescent="0.25">
      <c r="A43" s="58"/>
      <c r="B43" s="165" t="s">
        <v>119</v>
      </c>
      <c r="C43" s="166">
        <v>1962</v>
      </c>
      <c r="D43" s="166">
        <v>1781</v>
      </c>
      <c r="E43" s="166">
        <v>5675</v>
      </c>
      <c r="F43" s="166">
        <v>7845</v>
      </c>
      <c r="G43" s="166">
        <v>8232</v>
      </c>
      <c r="H43" s="166">
        <v>8794</v>
      </c>
      <c r="I43" s="167">
        <f t="shared" si="26"/>
        <v>6.8270165208940803E-2</v>
      </c>
      <c r="J43" s="167">
        <f t="shared" si="23"/>
        <v>1.1569347675079462E-2</v>
      </c>
      <c r="K43" s="166">
        <v>3852</v>
      </c>
      <c r="L43" s="166">
        <v>8252</v>
      </c>
      <c r="M43" s="166">
        <v>12032</v>
      </c>
      <c r="N43" s="166">
        <v>11886</v>
      </c>
      <c r="O43" s="166">
        <v>11380</v>
      </c>
      <c r="P43" s="166">
        <v>13384</v>
      </c>
      <c r="Q43" s="167">
        <f t="shared" si="27"/>
        <v>0.17609841827768014</v>
      </c>
      <c r="R43" s="167">
        <f t="shared" si="25"/>
        <v>3.8921266732524179E-3</v>
      </c>
      <c r="S43" s="166">
        <v>5814</v>
      </c>
      <c r="T43" s="166">
        <v>17707</v>
      </c>
      <c r="U43" s="166">
        <v>19731</v>
      </c>
      <c r="V43" s="166">
        <v>19612</v>
      </c>
      <c r="W43" s="166">
        <v>22178</v>
      </c>
      <c r="X43" s="167">
        <f t="shared" si="28"/>
        <v>0.13083826228839479</v>
      </c>
      <c r="Y43" s="167">
        <f t="shared" si="29"/>
        <v>5.2819236890871762E-3</v>
      </c>
    </row>
    <row r="44" spans="1:25" x14ac:dyDescent="0.25">
      <c r="A44" s="58"/>
      <c r="B44" s="165" t="s">
        <v>126</v>
      </c>
      <c r="C44" s="166">
        <v>781</v>
      </c>
      <c r="D44" s="166">
        <v>1430</v>
      </c>
      <c r="E44" s="166">
        <v>3236</v>
      </c>
      <c r="F44" s="166">
        <v>3478</v>
      </c>
      <c r="G44" s="166">
        <v>3809</v>
      </c>
      <c r="H44" s="166">
        <v>3286</v>
      </c>
      <c r="I44" s="167">
        <f t="shared" si="26"/>
        <v>-0.13730637962719872</v>
      </c>
      <c r="J44" s="167">
        <f t="shared" si="23"/>
        <v>4.3230471298966464E-3</v>
      </c>
      <c r="K44" s="166">
        <v>5930</v>
      </c>
      <c r="L44" s="166">
        <v>13570</v>
      </c>
      <c r="M44" s="166">
        <v>27358</v>
      </c>
      <c r="N44" s="166">
        <v>26160</v>
      </c>
      <c r="O44" s="166">
        <v>28369</v>
      </c>
      <c r="P44" s="166">
        <v>25403</v>
      </c>
      <c r="Q44" s="167">
        <f t="shared" si="27"/>
        <v>-0.10455074200712045</v>
      </c>
      <c r="R44" s="167">
        <f t="shared" si="25"/>
        <v>7.3873052809796157E-3</v>
      </c>
      <c r="S44" s="166">
        <v>6711</v>
      </c>
      <c r="T44" s="166">
        <v>30594</v>
      </c>
      <c r="U44" s="166">
        <v>29638</v>
      </c>
      <c r="V44" s="166">
        <v>32178</v>
      </c>
      <c r="W44" s="166">
        <v>28689</v>
      </c>
      <c r="X44" s="167">
        <f t="shared" si="28"/>
        <v>-0.10842811859034118</v>
      </c>
      <c r="Y44" s="167">
        <f t="shared" si="29"/>
        <v>6.8325867398422759E-3</v>
      </c>
    </row>
    <row r="45" spans="1:25" x14ac:dyDescent="0.25">
      <c r="A45" s="58"/>
      <c r="B45" s="165" t="s">
        <v>122</v>
      </c>
      <c r="C45" s="166">
        <v>1043</v>
      </c>
      <c r="D45" s="166">
        <v>722</v>
      </c>
      <c r="E45" s="166">
        <v>1778</v>
      </c>
      <c r="F45" s="166">
        <v>2265</v>
      </c>
      <c r="G45" s="166">
        <v>2413</v>
      </c>
      <c r="H45" s="166">
        <v>3459</v>
      </c>
      <c r="I45" s="167">
        <f t="shared" si="26"/>
        <v>0.43348528802320763</v>
      </c>
      <c r="J45" s="167">
        <f t="shared" si="23"/>
        <v>4.5506451680804938E-3</v>
      </c>
      <c r="K45" s="166">
        <v>10410</v>
      </c>
      <c r="L45" s="166">
        <v>16968</v>
      </c>
      <c r="M45" s="166">
        <v>29000</v>
      </c>
      <c r="N45" s="166">
        <v>33231</v>
      </c>
      <c r="O45" s="166">
        <v>33087</v>
      </c>
      <c r="P45" s="166">
        <v>29103</v>
      </c>
      <c r="Q45" s="167">
        <f t="shared" si="27"/>
        <v>-0.12040982863360228</v>
      </c>
      <c r="R45" s="167">
        <f t="shared" si="25"/>
        <v>8.4632817223300304E-3</v>
      </c>
      <c r="S45" s="166">
        <v>11453</v>
      </c>
      <c r="T45" s="166">
        <v>30778</v>
      </c>
      <c r="U45" s="166">
        <v>35496</v>
      </c>
      <c r="V45" s="166">
        <v>35500</v>
      </c>
      <c r="W45" s="166">
        <v>32562</v>
      </c>
      <c r="X45" s="167">
        <f t="shared" si="28"/>
        <v>-8.2760563380281704E-2</v>
      </c>
      <c r="Y45" s="167">
        <f t="shared" si="29"/>
        <v>7.7549823773134016E-3</v>
      </c>
    </row>
    <row r="46" spans="1:25" x14ac:dyDescent="0.25">
      <c r="A46" s="58"/>
      <c r="B46" s="165" t="s">
        <v>131</v>
      </c>
      <c r="C46" s="166">
        <v>1099</v>
      </c>
      <c r="D46" s="166">
        <v>749</v>
      </c>
      <c r="E46" s="166">
        <v>2218</v>
      </c>
      <c r="F46" s="166">
        <v>2217</v>
      </c>
      <c r="G46" s="166">
        <v>1673</v>
      </c>
      <c r="H46" s="166">
        <v>1722</v>
      </c>
      <c r="I46" s="167">
        <f t="shared" si="26"/>
        <v>2.9288702928870203E-2</v>
      </c>
      <c r="J46" s="167">
        <f t="shared" si="23"/>
        <v>2.2654556170669587E-3</v>
      </c>
      <c r="K46" s="166">
        <v>2290</v>
      </c>
      <c r="L46" s="166">
        <v>2639</v>
      </c>
      <c r="M46" s="166">
        <v>6605</v>
      </c>
      <c r="N46" s="166">
        <v>7002</v>
      </c>
      <c r="O46" s="166">
        <v>6960</v>
      </c>
      <c r="P46" s="166">
        <v>8257</v>
      </c>
      <c r="Q46" s="167">
        <f t="shared" si="27"/>
        <v>0.18635057471264371</v>
      </c>
      <c r="R46" s="167">
        <f t="shared" si="25"/>
        <v>2.4011722908730735E-3</v>
      </c>
      <c r="S46" s="166">
        <v>3389</v>
      </c>
      <c r="T46" s="166">
        <v>8823</v>
      </c>
      <c r="U46" s="166">
        <v>9219</v>
      </c>
      <c r="V46" s="166">
        <v>8633</v>
      </c>
      <c r="W46" s="166">
        <v>9979</v>
      </c>
      <c r="X46" s="167">
        <f t="shared" si="28"/>
        <v>0.15591335572802034</v>
      </c>
      <c r="Y46" s="167">
        <f t="shared" si="29"/>
        <v>2.3766036835332731E-3</v>
      </c>
    </row>
    <row r="47" spans="1:25" x14ac:dyDescent="0.25">
      <c r="A47" s="58"/>
      <c r="B47" s="165" t="s">
        <v>134</v>
      </c>
      <c r="C47" s="166">
        <v>1080</v>
      </c>
      <c r="D47" s="166">
        <v>761</v>
      </c>
      <c r="E47" s="166">
        <v>1311</v>
      </c>
      <c r="F47" s="166">
        <v>1982</v>
      </c>
      <c r="G47" s="166">
        <v>1393</v>
      </c>
      <c r="H47" s="166">
        <v>1019</v>
      </c>
      <c r="I47" s="167">
        <f t="shared" si="26"/>
        <v>-0.26848528356066048</v>
      </c>
      <c r="J47" s="167">
        <f t="shared" si="23"/>
        <v>1.3405919127707495E-3</v>
      </c>
      <c r="K47" s="166">
        <v>4129</v>
      </c>
      <c r="L47" s="166">
        <v>3019</v>
      </c>
      <c r="M47" s="166">
        <v>6804</v>
      </c>
      <c r="N47" s="166">
        <v>8431</v>
      </c>
      <c r="O47" s="166">
        <v>7038</v>
      </c>
      <c r="P47" s="166">
        <v>6780</v>
      </c>
      <c r="Q47" s="167">
        <f t="shared" si="27"/>
        <v>-3.6658141517476595E-2</v>
      </c>
      <c r="R47" s="167">
        <f t="shared" si="25"/>
        <v>1.9716541276637322E-3</v>
      </c>
      <c r="S47" s="166">
        <v>5209</v>
      </c>
      <c r="T47" s="166">
        <v>8115</v>
      </c>
      <c r="U47" s="166">
        <v>10413</v>
      </c>
      <c r="V47" s="166">
        <v>8431</v>
      </c>
      <c r="W47" s="166">
        <v>7799</v>
      </c>
      <c r="X47" s="167">
        <f t="shared" si="28"/>
        <v>-7.4961451785078848E-2</v>
      </c>
      <c r="Y47" s="167">
        <f t="shared" si="29"/>
        <v>1.8574137817292311E-3</v>
      </c>
    </row>
    <row r="48" spans="1:25" x14ac:dyDescent="0.25">
      <c r="A48" s="58"/>
      <c r="B48" s="170" t="s">
        <v>148</v>
      </c>
      <c r="C48" s="171">
        <f t="shared" ref="C48" si="30">C40-SUM(C41:C47)</f>
        <v>13680</v>
      </c>
      <c r="D48" s="171">
        <f t="shared" ref="D48:H48" si="31">D40-SUM(D41:D47)</f>
        <v>19568</v>
      </c>
      <c r="E48" s="171">
        <f t="shared" si="31"/>
        <v>59733</v>
      </c>
      <c r="F48" s="171">
        <f t="shared" si="31"/>
        <v>69491</v>
      </c>
      <c r="G48" s="171">
        <f t="shared" si="31"/>
        <v>74074</v>
      </c>
      <c r="H48" s="171">
        <f t="shared" si="31"/>
        <v>72619</v>
      </c>
      <c r="I48" s="172">
        <f t="shared" si="26"/>
        <v>-1.9642519642519618E-2</v>
      </c>
      <c r="J48" s="172">
        <f t="shared" si="23"/>
        <v>9.5537236617761589E-2</v>
      </c>
      <c r="K48" s="171">
        <f t="shared" ref="K48:P48" si="32">K40-SUM(K41:K47)</f>
        <v>32686</v>
      </c>
      <c r="L48" s="171">
        <f t="shared" si="32"/>
        <v>53170</v>
      </c>
      <c r="M48" s="171">
        <f t="shared" si="32"/>
        <v>141662</v>
      </c>
      <c r="N48" s="171">
        <f t="shared" si="32"/>
        <v>147551</v>
      </c>
      <c r="O48" s="171">
        <f t="shared" si="32"/>
        <v>157712</v>
      </c>
      <c r="P48" s="171">
        <f t="shared" si="32"/>
        <v>180009</v>
      </c>
      <c r="Q48" s="172">
        <f t="shared" si="27"/>
        <v>0.14137795475296744</v>
      </c>
      <c r="R48" s="172">
        <f t="shared" si="25"/>
        <v>5.2347417089472097E-2</v>
      </c>
      <c r="S48" s="171">
        <f>S40-SUM(S41:S47)</f>
        <v>46366</v>
      </c>
      <c r="T48" s="171">
        <f>T40-SUM(T41:T47)</f>
        <v>201395</v>
      </c>
      <c r="U48" s="171">
        <f>U40-SUM(U41:U47)</f>
        <v>217042</v>
      </c>
      <c r="V48" s="171">
        <f>V40-SUM(V41:V47)</f>
        <v>231786</v>
      </c>
      <c r="W48" s="171">
        <f>W40-SUM(W41:W47)</f>
        <v>252628</v>
      </c>
      <c r="X48" s="172">
        <f t="shared" si="28"/>
        <v>8.9919149560370393E-2</v>
      </c>
      <c r="Y48" s="172">
        <f t="shared" si="29"/>
        <v>6.016601216190437E-2</v>
      </c>
    </row>
    <row r="49" spans="1:25" x14ac:dyDescent="0.25">
      <c r="A49" s="58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8"/>
      <c r="B50" s="158" t="s">
        <v>71</v>
      </c>
      <c r="C50" s="178">
        <f t="shared" ref="C50:H50" si="33">C51+C54</f>
        <v>2479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10671</v>
      </c>
      <c r="T50" s="178">
        <f>T51+T54</f>
        <v>37638</v>
      </c>
      <c r="U50" s="178">
        <f>U51+U54</f>
        <v>50566</v>
      </c>
      <c r="V50" s="178">
        <f>V51+V54</f>
        <v>44389</v>
      </c>
      <c r="W50" s="178">
        <f>W51+W54</f>
        <v>43817</v>
      </c>
      <c r="X50" s="179">
        <f>IFERROR(W50/V50-1,"-")</f>
        <v>-1.28860753790353E-2</v>
      </c>
      <c r="Y50" s="179">
        <f>W50/W$8</f>
        <v>1.043547886575583E-2</v>
      </c>
    </row>
    <row r="51" spans="1:25" x14ac:dyDescent="0.25">
      <c r="A51" s="58"/>
      <c r="B51" s="161" t="s">
        <v>100</v>
      </c>
      <c r="C51" s="162">
        <v>1212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1985</v>
      </c>
      <c r="T51" s="162">
        <v>6738</v>
      </c>
      <c r="U51" s="162">
        <v>20123</v>
      </c>
      <c r="V51" s="162">
        <v>11822</v>
      </c>
      <c r="W51" s="162">
        <v>9889</v>
      </c>
      <c r="X51" s="163">
        <f>IFERROR(W51/V51-1,"-")</f>
        <v>-0.16350871256978516</v>
      </c>
      <c r="Y51" s="163">
        <f>W51/W$8</f>
        <v>2.3551692380459504E-3</v>
      </c>
    </row>
    <row r="52" spans="1:25" x14ac:dyDescent="0.25">
      <c r="A52" s="58"/>
      <c r="B52" s="165" t="s">
        <v>106</v>
      </c>
      <c r="C52" s="166">
        <v>1116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1483</v>
      </c>
      <c r="T52" s="166">
        <v>3508</v>
      </c>
      <c r="U52" s="166">
        <v>14745</v>
      </c>
      <c r="V52" s="166">
        <v>7661</v>
      </c>
      <c r="W52" s="166">
        <v>5821</v>
      </c>
      <c r="X52" s="167">
        <f>IFERROR(W52/V52-1,"-")</f>
        <v>-0.24017752251664271</v>
      </c>
      <c r="Y52" s="167">
        <f>W52/W$8</f>
        <v>1.3863323020189581E-3</v>
      </c>
    </row>
    <row r="53" spans="1:25" x14ac:dyDescent="0.25">
      <c r="A53" s="58"/>
      <c r="B53" s="165" t="s">
        <v>103</v>
      </c>
      <c r="C53" s="166">
        <v>96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502</v>
      </c>
      <c r="T53" s="166">
        <v>3230</v>
      </c>
      <c r="U53" s="166">
        <v>5378</v>
      </c>
      <c r="V53" s="166">
        <v>4161</v>
      </c>
      <c r="W53" s="166">
        <v>4068</v>
      </c>
      <c r="X53" s="167">
        <f>IFERROR(W53/V53-1,"-")</f>
        <v>-2.2350396539293493E-2</v>
      </c>
      <c r="Y53" s="167">
        <f>W53/W$8</f>
        <v>9.6883693602699218E-4</v>
      </c>
    </row>
    <row r="54" spans="1:25" x14ac:dyDescent="0.25">
      <c r="A54" s="58"/>
      <c r="B54" s="161" t="s">
        <v>110</v>
      </c>
      <c r="C54" s="162">
        <v>1267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8686</v>
      </c>
      <c r="T54" s="162">
        <v>30900</v>
      </c>
      <c r="U54" s="162">
        <v>30443</v>
      </c>
      <c r="V54" s="162">
        <v>32567</v>
      </c>
      <c r="W54" s="162">
        <v>33928</v>
      </c>
      <c r="X54" s="163">
        <f>IFERROR(W54/V54-1,"-")</f>
        <v>4.1790769797647842E-2</v>
      </c>
      <c r="Y54" s="163">
        <f>W54/W$8</f>
        <v>8.0803096277098797E-3</v>
      </c>
    </row>
    <row r="55" spans="1:25" s="58" customFormat="1" x14ac:dyDescent="0.25">
      <c r="B55" s="165" t="s">
        <v>113</v>
      </c>
      <c r="C55" s="166">
        <v>146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2447</v>
      </c>
      <c r="T55" s="166">
        <v>10329</v>
      </c>
      <c r="U55" s="166">
        <v>9247</v>
      </c>
      <c r="V55" s="166">
        <v>10964</v>
      </c>
      <c r="W55" s="166">
        <v>11677</v>
      </c>
      <c r="X55" s="167">
        <f t="shared" ref="X55:X62" si="39">IFERROR(W55/V55-1,"-")</f>
        <v>6.5031010580080206E-2</v>
      </c>
      <c r="Y55" s="167">
        <f t="shared" ref="Y55:Y62" si="40">W55/W$8</f>
        <v>2.7810002217274307E-3</v>
      </c>
    </row>
    <row r="56" spans="1:25" s="58" customFormat="1" x14ac:dyDescent="0.25">
      <c r="B56" s="165" t="s">
        <v>116</v>
      </c>
      <c r="C56" s="166">
        <v>609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2773</v>
      </c>
      <c r="T56" s="166">
        <v>6783</v>
      </c>
      <c r="U56" s="166">
        <v>6068</v>
      </c>
      <c r="V56" s="166">
        <v>6166</v>
      </c>
      <c r="W56" s="166">
        <v>6797</v>
      </c>
      <c r="X56" s="167">
        <f t="shared" si="39"/>
        <v>0.10233538760947125</v>
      </c>
      <c r="Y56" s="167">
        <f t="shared" si="40"/>
        <v>1.6187769553037035E-3</v>
      </c>
    </row>
    <row r="57" spans="1:25" x14ac:dyDescent="0.25">
      <c r="A57" s="58"/>
      <c r="B57" s="165" t="s">
        <v>119</v>
      </c>
      <c r="C57" s="166">
        <v>80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473</v>
      </c>
      <c r="T57" s="166">
        <v>2739</v>
      </c>
      <c r="U57" s="166">
        <v>2907</v>
      </c>
      <c r="V57" s="166">
        <v>2482</v>
      </c>
      <c r="W57" s="166">
        <v>2768</v>
      </c>
      <c r="X57" s="167">
        <f t="shared" si="39"/>
        <v>0.11522965350523773</v>
      </c>
      <c r="Y57" s="167">
        <f t="shared" si="40"/>
        <v>6.5922827898788454E-4</v>
      </c>
    </row>
    <row r="58" spans="1:25" x14ac:dyDescent="0.25">
      <c r="A58" s="58"/>
      <c r="B58" s="165" t="s">
        <v>126</v>
      </c>
      <c r="C58" s="166">
        <v>54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259</v>
      </c>
      <c r="T58" s="166">
        <v>866</v>
      </c>
      <c r="U58" s="166">
        <v>806</v>
      </c>
      <c r="V58" s="166">
        <v>1053</v>
      </c>
      <c r="W58" s="166">
        <v>1113</v>
      </c>
      <c r="X58" s="167">
        <f t="shared" si="39"/>
        <v>5.6980056980056926E-2</v>
      </c>
      <c r="Y58" s="167">
        <f t="shared" si="40"/>
        <v>2.6507264252655907E-4</v>
      </c>
    </row>
    <row r="59" spans="1:25" x14ac:dyDescent="0.25">
      <c r="A59" s="58"/>
      <c r="B59" s="165" t="s">
        <v>122</v>
      </c>
      <c r="C59" s="166">
        <v>40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175</v>
      </c>
      <c r="T59" s="166">
        <v>649</v>
      </c>
      <c r="U59" s="166">
        <v>683</v>
      </c>
      <c r="V59" s="166">
        <v>736</v>
      </c>
      <c r="W59" s="166">
        <v>908</v>
      </c>
      <c r="X59" s="167">
        <f t="shared" si="39"/>
        <v>0.23369565217391308</v>
      </c>
      <c r="Y59" s="167">
        <f t="shared" si="40"/>
        <v>2.1624973891654593E-4</v>
      </c>
    </row>
    <row r="60" spans="1:25" x14ac:dyDescent="0.25">
      <c r="A60" s="58"/>
      <c r="B60" s="165" t="s">
        <v>131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132</v>
      </c>
      <c r="U60" s="166">
        <v>239</v>
      </c>
      <c r="V60" s="166">
        <v>145</v>
      </c>
      <c r="W60" s="166">
        <v>206</v>
      </c>
      <c r="X60" s="167">
        <f t="shared" si="39"/>
        <v>0.42068965517241375</v>
      </c>
      <c r="Y60" s="167">
        <f t="shared" si="40"/>
        <v>4.9061064115427821E-5</v>
      </c>
    </row>
    <row r="61" spans="1:25" x14ac:dyDescent="0.25">
      <c r="A61" s="58"/>
      <c r="B61" s="165" t="s">
        <v>134</v>
      </c>
      <c r="C61" s="166">
        <v>14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119</v>
      </c>
      <c r="T61" s="166">
        <v>153</v>
      </c>
      <c r="U61" s="166">
        <v>195</v>
      </c>
      <c r="V61" s="166">
        <v>158</v>
      </c>
      <c r="W61" s="166">
        <v>477</v>
      </c>
      <c r="X61" s="167">
        <f t="shared" si="39"/>
        <v>2.018987341772152</v>
      </c>
      <c r="Y61" s="167">
        <f t="shared" si="40"/>
        <v>1.1360256108281103E-4</v>
      </c>
    </row>
    <row r="62" spans="1:25" x14ac:dyDescent="0.25">
      <c r="A62" s="58"/>
      <c r="B62" s="170" t="s">
        <v>148</v>
      </c>
      <c r="C62" s="171">
        <f t="shared" ref="C62" si="41">C54-SUM(C55:C61)</f>
        <v>324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2364</v>
      </c>
      <c r="T62" s="171">
        <f>T54-SUM(T55:T61)</f>
        <v>9249</v>
      </c>
      <c r="U62" s="171">
        <f>U54-SUM(U55:U61)</f>
        <v>10298</v>
      </c>
      <c r="V62" s="171">
        <f>V54-SUM(V55:V61)</f>
        <v>10863</v>
      </c>
      <c r="W62" s="171">
        <f>W54-SUM(W55:W61)</f>
        <v>9982</v>
      </c>
      <c r="X62" s="172">
        <f t="shared" si="39"/>
        <v>-8.1100984994936898E-2</v>
      </c>
      <c r="Y62" s="172">
        <f t="shared" si="40"/>
        <v>2.3773181650495172E-3</v>
      </c>
    </row>
    <row r="63" spans="1:25" x14ac:dyDescent="0.25">
      <c r="A63" s="58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8"/>
      <c r="B64" s="158" t="s">
        <v>71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38963</v>
      </c>
      <c r="L64" s="178">
        <f t="shared" si="46"/>
        <v>44291</v>
      </c>
      <c r="M64" s="178">
        <f t="shared" si="46"/>
        <v>0</v>
      </c>
      <c r="N64" s="178">
        <f t="shared" si="46"/>
        <v>85182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51640</v>
      </c>
      <c r="T64" s="178">
        <f>T65+T68</f>
        <v>151473</v>
      </c>
      <c r="U64" s="178">
        <f>U65+U68</f>
        <v>164769</v>
      </c>
      <c r="V64" s="178">
        <f>V65+V68</f>
        <v>191595</v>
      </c>
      <c r="W64" s="178">
        <f>W65+W68</f>
        <v>151475</v>
      </c>
      <c r="X64" s="179">
        <f>IFERROR(W64/V64-1,"-")</f>
        <v>-0.20940003653540018</v>
      </c>
      <c r="Y64" s="179">
        <f>W64/W$8</f>
        <v>3.6075362557691407E-2</v>
      </c>
    </row>
    <row r="65" spans="1:25" x14ac:dyDescent="0.25">
      <c r="A65" s="58"/>
      <c r="B65" s="161" t="s">
        <v>100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13336</v>
      </c>
      <c r="L65" s="162">
        <v>23633</v>
      </c>
      <c r="M65" s="162">
        <v>0</v>
      </c>
      <c r="N65" s="162">
        <v>32207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22085</v>
      </c>
      <c r="T65" s="162">
        <v>30941</v>
      </c>
      <c r="U65" s="162">
        <v>42327</v>
      </c>
      <c r="V65" s="162">
        <v>58550</v>
      </c>
      <c r="W65" s="162">
        <v>40777</v>
      </c>
      <c r="X65" s="163">
        <f>IFERROR(W65/V65-1,"-")</f>
        <v>-0.30355251921434667</v>
      </c>
      <c r="Y65" s="163">
        <f>W65/W$8</f>
        <v>9.7114709292951476E-3</v>
      </c>
    </row>
    <row r="66" spans="1:25" x14ac:dyDescent="0.25">
      <c r="A66" s="58"/>
      <c r="B66" s="165" t="s">
        <v>106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4777</v>
      </c>
      <c r="L66" s="166">
        <v>20260</v>
      </c>
      <c r="M66" s="166">
        <v>0</v>
      </c>
      <c r="N66" s="166">
        <v>22733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7922</v>
      </c>
      <c r="T66" s="166">
        <v>22920</v>
      </c>
      <c r="U66" s="166">
        <v>28864</v>
      </c>
      <c r="V66" s="166">
        <v>34800</v>
      </c>
      <c r="W66" s="166">
        <v>14323</v>
      </c>
      <c r="X66" s="167">
        <f>IFERROR(W66/V66-1,"-")</f>
        <v>-0.58841954022988507</v>
      </c>
      <c r="Y66" s="167">
        <f>W66/W$8</f>
        <v>3.4111729190547217E-3</v>
      </c>
    </row>
    <row r="67" spans="1:25" x14ac:dyDescent="0.25">
      <c r="A67" s="58"/>
      <c r="B67" s="165" t="s">
        <v>103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8559</v>
      </c>
      <c r="L67" s="166">
        <v>3373</v>
      </c>
      <c r="M67" s="166">
        <v>0</v>
      </c>
      <c r="N67" s="166">
        <v>9474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14163</v>
      </c>
      <c r="T67" s="166">
        <v>8021</v>
      </c>
      <c r="U67" s="166">
        <v>13463</v>
      </c>
      <c r="V67" s="166">
        <v>23750</v>
      </c>
      <c r="W67" s="166">
        <v>26454</v>
      </c>
      <c r="X67" s="167">
        <f>IFERROR(W67/V67-1,"-")</f>
        <v>0.11385263157894743</v>
      </c>
      <c r="Y67" s="167">
        <f>W67/W$8</f>
        <v>6.300298010240425E-3</v>
      </c>
    </row>
    <row r="68" spans="1:25" x14ac:dyDescent="0.25">
      <c r="A68" s="58"/>
      <c r="B68" s="161" t="s">
        <v>110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25627</v>
      </c>
      <c r="L68" s="162">
        <v>20658</v>
      </c>
      <c r="M68" s="162">
        <v>0</v>
      </c>
      <c r="N68" s="162">
        <v>52975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29555</v>
      </c>
      <c r="T68" s="162">
        <v>120532</v>
      </c>
      <c r="U68" s="162">
        <v>122442</v>
      </c>
      <c r="V68" s="162">
        <v>133045</v>
      </c>
      <c r="W68" s="162">
        <v>110698</v>
      </c>
      <c r="X68" s="163">
        <f>IFERROR(W68/V68-1,"-")</f>
        <v>-0.16796572588222025</v>
      </c>
      <c r="Y68" s="163">
        <f>W68/W$8</f>
        <v>2.6363891628396259E-2</v>
      </c>
    </row>
    <row r="69" spans="1:25" s="58" customFormat="1" x14ac:dyDescent="0.25">
      <c r="B69" s="165" t="s">
        <v>113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12352</v>
      </c>
      <c r="L69" s="166">
        <v>5486</v>
      </c>
      <c r="M69" s="166">
        <v>0</v>
      </c>
      <c r="N69" s="166">
        <v>21133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13310</v>
      </c>
      <c r="T69" s="166">
        <v>52809</v>
      </c>
      <c r="U69" s="166">
        <v>47522</v>
      </c>
      <c r="V69" s="166">
        <v>45250</v>
      </c>
      <c r="W69" s="166">
        <v>46430</v>
      </c>
      <c r="X69" s="167">
        <f t="shared" ref="X69:X76" si="50">IFERROR(W69/V69-1,"-")</f>
        <v>2.6077348066298356E-2</v>
      </c>
      <c r="Y69" s="167">
        <f t="shared" ref="Y69:Y76" si="51">W69/W$8</f>
        <v>1.1057792266404435E-2</v>
      </c>
    </row>
    <row r="70" spans="1:25" s="58" customFormat="1" x14ac:dyDescent="0.25">
      <c r="B70" s="165" t="s">
        <v>116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2792</v>
      </c>
      <c r="L70" s="166">
        <v>2729</v>
      </c>
      <c r="M70" s="166">
        <v>0</v>
      </c>
      <c r="N70" s="166">
        <v>6139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3222</v>
      </c>
      <c r="T70" s="166">
        <v>7009</v>
      </c>
      <c r="U70" s="166">
        <v>10647</v>
      </c>
      <c r="V70" s="166">
        <v>9892</v>
      </c>
      <c r="W70" s="166">
        <v>10514</v>
      </c>
      <c r="X70" s="167">
        <f t="shared" si="50"/>
        <v>6.2879094217549447E-2</v>
      </c>
      <c r="Y70" s="167">
        <f t="shared" si="51"/>
        <v>2.5040195539301367E-3</v>
      </c>
    </row>
    <row r="71" spans="1:25" x14ac:dyDescent="0.25">
      <c r="A71" s="58"/>
      <c r="B71" s="165" t="s">
        <v>119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2470</v>
      </c>
      <c r="L71" s="166">
        <v>3553</v>
      </c>
      <c r="M71" s="166">
        <v>0</v>
      </c>
      <c r="N71" s="166">
        <v>5477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3375</v>
      </c>
      <c r="T71" s="166">
        <v>17604</v>
      </c>
      <c r="U71" s="166">
        <v>14089</v>
      </c>
      <c r="V71" s="166">
        <v>19078</v>
      </c>
      <c r="W71" s="166">
        <v>9779</v>
      </c>
      <c r="X71" s="167">
        <f t="shared" si="50"/>
        <v>-0.48742006499633084</v>
      </c>
      <c r="Y71" s="167">
        <f t="shared" si="51"/>
        <v>2.3289715824503336E-3</v>
      </c>
    </row>
    <row r="72" spans="1:25" x14ac:dyDescent="0.25">
      <c r="A72" s="58"/>
      <c r="B72" s="165" t="s">
        <v>126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422</v>
      </c>
      <c r="L72" s="166">
        <v>818</v>
      </c>
      <c r="M72" s="166">
        <v>0</v>
      </c>
      <c r="N72" s="166">
        <v>1639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459</v>
      </c>
      <c r="T72" s="166">
        <v>2468</v>
      </c>
      <c r="U72" s="166">
        <v>3450</v>
      </c>
      <c r="V72" s="166">
        <v>4281</v>
      </c>
      <c r="W72" s="166">
        <v>2636</v>
      </c>
      <c r="X72" s="167">
        <f t="shared" si="50"/>
        <v>-0.38425601494977812</v>
      </c>
      <c r="Y72" s="167">
        <f t="shared" si="51"/>
        <v>6.2779109227314436E-4</v>
      </c>
    </row>
    <row r="73" spans="1:25" x14ac:dyDescent="0.25">
      <c r="A73" s="58"/>
      <c r="B73" s="165" t="s">
        <v>122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923</v>
      </c>
      <c r="L73" s="166">
        <v>1017</v>
      </c>
      <c r="M73" s="166">
        <v>0</v>
      </c>
      <c r="N73" s="166">
        <v>582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1163</v>
      </c>
      <c r="T73" s="166">
        <v>2853</v>
      </c>
      <c r="U73" s="166">
        <v>1813</v>
      </c>
      <c r="V73" s="166">
        <v>3870</v>
      </c>
      <c r="W73" s="166">
        <v>3064</v>
      </c>
      <c r="X73" s="167">
        <f t="shared" si="50"/>
        <v>-0.20826873385012923</v>
      </c>
      <c r="Y73" s="167">
        <f t="shared" si="51"/>
        <v>7.2972378859063522E-4</v>
      </c>
    </row>
    <row r="74" spans="1:25" x14ac:dyDescent="0.25">
      <c r="A74" s="58"/>
      <c r="B74" s="165" t="s">
        <v>131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566</v>
      </c>
      <c r="L74" s="166">
        <v>128</v>
      </c>
      <c r="M74" s="166">
        <v>0</v>
      </c>
      <c r="N74" s="166">
        <v>422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651</v>
      </c>
      <c r="T74" s="166">
        <v>2685</v>
      </c>
      <c r="U74" s="166">
        <v>3726</v>
      </c>
      <c r="V74" s="166">
        <v>2300</v>
      </c>
      <c r="W74" s="166">
        <v>1042</v>
      </c>
      <c r="X74" s="167">
        <f t="shared" si="50"/>
        <v>-0.54695652173913045</v>
      </c>
      <c r="Y74" s="167">
        <f t="shared" si="51"/>
        <v>2.4816324664211551E-4</v>
      </c>
    </row>
    <row r="75" spans="1:25" x14ac:dyDescent="0.25">
      <c r="A75" s="58"/>
      <c r="B75" s="165" t="s">
        <v>134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762</v>
      </c>
      <c r="L75" s="166">
        <v>59</v>
      </c>
      <c r="M75" s="166">
        <v>0</v>
      </c>
      <c r="N75" s="166">
        <v>93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907</v>
      </c>
      <c r="T75" s="166">
        <v>799</v>
      </c>
      <c r="U75" s="166">
        <v>1020</v>
      </c>
      <c r="V75" s="166">
        <v>628</v>
      </c>
      <c r="W75" s="166">
        <v>935</v>
      </c>
      <c r="X75" s="167">
        <f t="shared" si="50"/>
        <v>0.48885350318471343</v>
      </c>
      <c r="Y75" s="167">
        <f t="shared" si="51"/>
        <v>2.2268007256274279E-4</v>
      </c>
    </row>
    <row r="76" spans="1:25" x14ac:dyDescent="0.25">
      <c r="A76" s="58"/>
      <c r="B76" s="170" t="s">
        <v>148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5340</v>
      </c>
      <c r="L76" s="171">
        <f t="shared" si="54"/>
        <v>6868</v>
      </c>
      <c r="M76" s="171">
        <f t="shared" si="54"/>
        <v>0</v>
      </c>
      <c r="N76" s="171">
        <f t="shared" si="54"/>
        <v>17490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6468</v>
      </c>
      <c r="T76" s="171">
        <f>T68-SUM(T69:T75)</f>
        <v>34305</v>
      </c>
      <c r="U76" s="171">
        <f>U68-SUM(U69:U75)</f>
        <v>40175</v>
      </c>
      <c r="V76" s="171">
        <f>V68-SUM(V69:V75)</f>
        <v>47746</v>
      </c>
      <c r="W76" s="171">
        <f>W68-SUM(W69:W75)</f>
        <v>36298</v>
      </c>
      <c r="X76" s="172">
        <f t="shared" si="50"/>
        <v>-0.23976877644200556</v>
      </c>
      <c r="Y76" s="172">
        <f t="shared" si="51"/>
        <v>8.6447500255427134E-3</v>
      </c>
    </row>
    <row r="77" spans="1:25" x14ac:dyDescent="0.25">
      <c r="A77" s="58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8"/>
      <c r="B78" s="158" t="s">
        <v>71</v>
      </c>
      <c r="C78" s="178">
        <f t="shared" ref="C78:H78" si="55">C79+C82</f>
        <v>32788</v>
      </c>
      <c r="D78" s="178">
        <f t="shared" si="55"/>
        <v>70827</v>
      </c>
      <c r="E78" s="178">
        <f t="shared" si="55"/>
        <v>98456</v>
      </c>
      <c r="F78" s="178">
        <f t="shared" si="55"/>
        <v>104893</v>
      </c>
      <c r="G78" s="178">
        <f t="shared" si="55"/>
        <v>118842</v>
      </c>
      <c r="H78" s="178">
        <f t="shared" si="55"/>
        <v>127700</v>
      </c>
      <c r="I78" s="179">
        <f>IFERROR(H78/G78-1,"-")</f>
        <v>7.4535938472930496E-2</v>
      </c>
      <c r="J78" s="179">
        <f t="shared" ref="J78:J90" si="56">H78/H$8</f>
        <v>0.16800155766518618</v>
      </c>
      <c r="K78" s="178">
        <f t="shared" ref="K78:P78" si="57">K79+K82</f>
        <v>135144</v>
      </c>
      <c r="L78" s="178">
        <f t="shared" si="57"/>
        <v>214429</v>
      </c>
      <c r="M78" s="178">
        <f t="shared" si="57"/>
        <v>476344</v>
      </c>
      <c r="N78" s="178">
        <f t="shared" si="57"/>
        <v>550170</v>
      </c>
      <c r="O78" s="178">
        <f t="shared" si="57"/>
        <v>623703</v>
      </c>
      <c r="P78" s="178">
        <f t="shared" si="57"/>
        <v>619427</v>
      </c>
      <c r="Q78" s="179">
        <f>IFERROR(P78/O78-1,"-")</f>
        <v>-6.8558272126316711E-3</v>
      </c>
      <c r="R78" s="179">
        <f t="shared" ref="R78:R90" si="58">P78/P$8</f>
        <v>0.18013212409090895</v>
      </c>
      <c r="S78" s="178">
        <f>S79+S82</f>
        <v>167932</v>
      </c>
      <c r="T78" s="178">
        <f>T79+T82</f>
        <v>574800</v>
      </c>
      <c r="U78" s="178">
        <f>U79+U82</f>
        <v>655063</v>
      </c>
      <c r="V78" s="178">
        <f>V79+V82</f>
        <v>742545</v>
      </c>
      <c r="W78" s="178">
        <f>W79+W82</f>
        <v>747127</v>
      </c>
      <c r="X78" s="179">
        <f>IFERROR(W78/V78-1,"-")</f>
        <v>6.1706697910564046E-3</v>
      </c>
      <c r="Y78" s="179">
        <f>W78/W$8</f>
        <v>0.1779361439289672</v>
      </c>
    </row>
    <row r="79" spans="1:25" x14ac:dyDescent="0.25">
      <c r="A79" s="58"/>
      <c r="B79" s="161" t="s">
        <v>100</v>
      </c>
      <c r="C79" s="162">
        <v>14350</v>
      </c>
      <c r="D79" s="162">
        <v>38077</v>
      </c>
      <c r="E79" s="162">
        <v>48839</v>
      </c>
      <c r="F79" s="162">
        <v>50783</v>
      </c>
      <c r="G79" s="162">
        <v>56114</v>
      </c>
      <c r="H79" s="162">
        <v>64071</v>
      </c>
      <c r="I79" s="163">
        <f>IFERROR(H79/G79-1,"-")</f>
        <v>0.14180062016609041</v>
      </c>
      <c r="J79" s="163">
        <f t="shared" si="56"/>
        <v>8.4291525459405978E-2</v>
      </c>
      <c r="K79" s="162">
        <v>62185</v>
      </c>
      <c r="L79" s="162">
        <v>109519</v>
      </c>
      <c r="M79" s="162">
        <v>230615</v>
      </c>
      <c r="N79" s="162">
        <v>229750</v>
      </c>
      <c r="O79" s="162">
        <v>243834</v>
      </c>
      <c r="P79" s="162">
        <v>244197</v>
      </c>
      <c r="Q79" s="163">
        <f>IFERROR(P79/O79-1,"-")</f>
        <v>1.4887177341962321E-3</v>
      </c>
      <c r="R79" s="163">
        <f t="shared" si="58"/>
        <v>7.101357271579653E-2</v>
      </c>
      <c r="S79" s="162">
        <v>76535</v>
      </c>
      <c r="T79" s="162">
        <v>279454</v>
      </c>
      <c r="U79" s="162">
        <v>280533</v>
      </c>
      <c r="V79" s="162">
        <v>299948</v>
      </c>
      <c r="W79" s="162">
        <v>308268</v>
      </c>
      <c r="X79" s="163">
        <f>IFERROR(W79/V79-1,"-")</f>
        <v>2.7738141277821482E-2</v>
      </c>
      <c r="Y79" s="163">
        <f>W79/W$8</f>
        <v>7.3417262683178178E-2</v>
      </c>
    </row>
    <row r="80" spans="1:25" x14ac:dyDescent="0.25">
      <c r="A80" s="58"/>
      <c r="B80" s="165" t="s">
        <v>106</v>
      </c>
      <c r="C80" s="166">
        <v>7027</v>
      </c>
      <c r="D80" s="166">
        <v>24218</v>
      </c>
      <c r="E80" s="166">
        <v>29828</v>
      </c>
      <c r="F80" s="166">
        <v>31545</v>
      </c>
      <c r="G80" s="166">
        <v>30462</v>
      </c>
      <c r="H80" s="166">
        <v>32705</v>
      </c>
      <c r="I80" s="167">
        <f>IFERROR(H80/G80-1,"-")</f>
        <v>7.3632722736524103E-2</v>
      </c>
      <c r="J80" s="167">
        <f t="shared" si="56"/>
        <v>4.3026553981518514E-2</v>
      </c>
      <c r="K80" s="166">
        <v>11101</v>
      </c>
      <c r="L80" s="166">
        <v>24585</v>
      </c>
      <c r="M80" s="166">
        <v>36378</v>
      </c>
      <c r="N80" s="166">
        <v>29406</v>
      </c>
      <c r="O80" s="166">
        <v>41998</v>
      </c>
      <c r="P80" s="166">
        <v>39469</v>
      </c>
      <c r="Q80" s="167">
        <f>IFERROR(P80/O80-1,"-")</f>
        <v>-6.0217153197771323E-2</v>
      </c>
      <c r="R80" s="167">
        <f t="shared" si="58"/>
        <v>1.147776058477284E-2</v>
      </c>
      <c r="S80" s="166">
        <v>18128</v>
      </c>
      <c r="T80" s="166">
        <v>66206</v>
      </c>
      <c r="U80" s="166">
        <v>60951</v>
      </c>
      <c r="V80" s="166">
        <v>72460</v>
      </c>
      <c r="W80" s="166">
        <v>72174</v>
      </c>
      <c r="X80" s="167">
        <f>IFERROR(W80/V80-1,"-")</f>
        <v>-3.9470052442727166E-3</v>
      </c>
      <c r="Y80" s="167">
        <f>W80/W$8</f>
        <v>1.7188996317800426E-2</v>
      </c>
    </row>
    <row r="81" spans="1:25" x14ac:dyDescent="0.25">
      <c r="A81" s="58"/>
      <c r="B81" s="165" t="s">
        <v>103</v>
      </c>
      <c r="C81" s="166">
        <v>7323</v>
      </c>
      <c r="D81" s="166">
        <v>13859</v>
      </c>
      <c r="E81" s="166">
        <v>19011</v>
      </c>
      <c r="F81" s="166">
        <v>19238</v>
      </c>
      <c r="G81" s="166">
        <v>25652</v>
      </c>
      <c r="H81" s="166">
        <v>31366</v>
      </c>
      <c r="I81" s="167">
        <f>IFERROR(H81/G81-1,"-")</f>
        <v>0.22275066271635735</v>
      </c>
      <c r="J81" s="167">
        <f t="shared" si="56"/>
        <v>4.126497147788747E-2</v>
      </c>
      <c r="K81" s="166">
        <v>51084</v>
      </c>
      <c r="L81" s="166">
        <v>84934</v>
      </c>
      <c r="M81" s="166">
        <v>194237</v>
      </c>
      <c r="N81" s="166">
        <v>200344</v>
      </c>
      <c r="O81" s="166">
        <v>201836</v>
      </c>
      <c r="P81" s="166">
        <v>204728</v>
      </c>
      <c r="Q81" s="167">
        <f>IFERROR(P81/O81-1,"-")</f>
        <v>1.4328464694107979E-2</v>
      </c>
      <c r="R81" s="167">
        <f t="shared" si="58"/>
        <v>5.9535812131023685E-2</v>
      </c>
      <c r="S81" s="166">
        <v>58407</v>
      </c>
      <c r="T81" s="166">
        <v>213248</v>
      </c>
      <c r="U81" s="166">
        <v>219582</v>
      </c>
      <c r="V81" s="166">
        <v>227488</v>
      </c>
      <c r="W81" s="166">
        <v>236094</v>
      </c>
      <c r="X81" s="167">
        <f>IFERROR(W81/V81-1,"-")</f>
        <v>3.783056688704467E-2</v>
      </c>
      <c r="Y81" s="167">
        <f>W81/W$8</f>
        <v>5.6228266365377748E-2</v>
      </c>
    </row>
    <row r="82" spans="1:25" x14ac:dyDescent="0.25">
      <c r="A82" s="58"/>
      <c r="B82" s="161" t="s">
        <v>110</v>
      </c>
      <c r="C82" s="162">
        <v>18438</v>
      </c>
      <c r="D82" s="162">
        <v>32750</v>
      </c>
      <c r="E82" s="162">
        <v>49617</v>
      </c>
      <c r="F82" s="162">
        <v>54110</v>
      </c>
      <c r="G82" s="162">
        <v>62728</v>
      </c>
      <c r="H82" s="162">
        <v>63629</v>
      </c>
      <c r="I82" s="163">
        <f>IFERROR(H82/G82-1,"-")</f>
        <v>1.4363601581431018E-2</v>
      </c>
      <c r="J82" s="163">
        <f t="shared" si="56"/>
        <v>8.3710032205780202E-2</v>
      </c>
      <c r="K82" s="162">
        <v>72959</v>
      </c>
      <c r="L82" s="162">
        <v>104910</v>
      </c>
      <c r="M82" s="162">
        <v>245729</v>
      </c>
      <c r="N82" s="162">
        <v>320420</v>
      </c>
      <c r="O82" s="162">
        <v>379869</v>
      </c>
      <c r="P82" s="162">
        <v>375230</v>
      </c>
      <c r="Q82" s="163">
        <f>IFERROR(P82/O82-1,"-")</f>
        <v>-1.2212104699251602E-2</v>
      </c>
      <c r="R82" s="163">
        <f t="shared" si="58"/>
        <v>0.10911855137511244</v>
      </c>
      <c r="S82" s="162">
        <v>91397</v>
      </c>
      <c r="T82" s="162">
        <v>295346</v>
      </c>
      <c r="U82" s="162">
        <v>374530</v>
      </c>
      <c r="V82" s="162">
        <v>442597</v>
      </c>
      <c r="W82" s="162">
        <v>438859</v>
      </c>
      <c r="X82" s="163">
        <f>IFERROR(W82/V82-1,"-")</f>
        <v>-8.4456062738789139E-3</v>
      </c>
      <c r="Y82" s="163">
        <f>W82/W$8</f>
        <v>0.10451888124578902</v>
      </c>
    </row>
    <row r="83" spans="1:25" s="58" customFormat="1" x14ac:dyDescent="0.25">
      <c r="B83" s="165" t="s">
        <v>113</v>
      </c>
      <c r="C83" s="166">
        <v>2533</v>
      </c>
      <c r="D83" s="166">
        <v>3228</v>
      </c>
      <c r="E83" s="166">
        <v>5828</v>
      </c>
      <c r="F83" s="166">
        <v>7066</v>
      </c>
      <c r="G83" s="166">
        <v>9146</v>
      </c>
      <c r="H83" s="166">
        <v>9299</v>
      </c>
      <c r="I83" s="167">
        <f t="shared" ref="I83:I90" si="59">IFERROR(H83/G83-1,"-")</f>
        <v>1.6728624535315983E-2</v>
      </c>
      <c r="J83" s="167">
        <f t="shared" si="56"/>
        <v>1.2233723451280864E-2</v>
      </c>
      <c r="K83" s="166">
        <v>14912</v>
      </c>
      <c r="L83" s="166">
        <v>11210</v>
      </c>
      <c r="M83" s="166">
        <v>56300</v>
      </c>
      <c r="N83" s="166">
        <v>75623</v>
      </c>
      <c r="O83" s="166">
        <v>87361</v>
      </c>
      <c r="P83" s="166">
        <v>91968</v>
      </c>
      <c r="Q83" s="167">
        <f t="shared" ref="Q83:Q90" si="60">IFERROR(P83/O83-1,"-")</f>
        <v>5.2735202206934506E-2</v>
      </c>
      <c r="R83" s="167">
        <f t="shared" si="58"/>
        <v>2.6744703069760786E-2</v>
      </c>
      <c r="S83" s="166">
        <v>17445</v>
      </c>
      <c r="T83" s="166">
        <v>62128</v>
      </c>
      <c r="U83" s="166">
        <v>82689</v>
      </c>
      <c r="V83" s="166">
        <v>96507</v>
      </c>
      <c r="W83" s="166">
        <v>101267</v>
      </c>
      <c r="X83" s="167">
        <f t="shared" ref="X83:X90" si="61">IFERROR(W83/V83-1,"-")</f>
        <v>4.9322847047364338E-2</v>
      </c>
      <c r="Y83" s="167">
        <f t="shared" ref="Y83:Y90" si="62">W83/W$8</f>
        <v>2.4117799901830241E-2</v>
      </c>
    </row>
    <row r="84" spans="1:25" s="58" customFormat="1" x14ac:dyDescent="0.25">
      <c r="B84" s="165" t="s">
        <v>116</v>
      </c>
      <c r="C84" s="166">
        <v>5333</v>
      </c>
      <c r="D84" s="166">
        <v>8563</v>
      </c>
      <c r="E84" s="166">
        <v>13220</v>
      </c>
      <c r="F84" s="166">
        <v>14970</v>
      </c>
      <c r="G84" s="166">
        <v>15604</v>
      </c>
      <c r="H84" s="166">
        <v>14631</v>
      </c>
      <c r="I84" s="167">
        <f t="shared" si="59"/>
        <v>-6.2355806203537534E-2</v>
      </c>
      <c r="J84" s="167">
        <f t="shared" si="56"/>
        <v>1.9248479171490519E-2</v>
      </c>
      <c r="K84" s="166">
        <v>26597</v>
      </c>
      <c r="L84" s="166">
        <v>36097</v>
      </c>
      <c r="M84" s="166">
        <v>84214</v>
      </c>
      <c r="N84" s="166">
        <v>97137</v>
      </c>
      <c r="O84" s="166">
        <v>107979</v>
      </c>
      <c r="P84" s="166">
        <v>105125</v>
      </c>
      <c r="Q84" s="167">
        <f t="shared" si="60"/>
        <v>-2.6431065299734158E-2</v>
      </c>
      <c r="R84" s="167">
        <f t="shared" si="58"/>
        <v>3.057081713431414E-2</v>
      </c>
      <c r="S84" s="166">
        <v>31930</v>
      </c>
      <c r="T84" s="166">
        <v>97434</v>
      </c>
      <c r="U84" s="166">
        <v>112107</v>
      </c>
      <c r="V84" s="166">
        <v>123583</v>
      </c>
      <c r="W84" s="166">
        <v>119756</v>
      </c>
      <c r="X84" s="167">
        <f t="shared" si="61"/>
        <v>-3.0967042392562094E-2</v>
      </c>
      <c r="Y84" s="167">
        <f t="shared" si="62"/>
        <v>2.8521149486442594E-2</v>
      </c>
    </row>
    <row r="85" spans="1:25" x14ac:dyDescent="0.25">
      <c r="A85" s="58"/>
      <c r="B85" s="165" t="s">
        <v>119</v>
      </c>
      <c r="C85" s="166">
        <v>1687</v>
      </c>
      <c r="D85" s="166">
        <v>5280</v>
      </c>
      <c r="E85" s="166">
        <v>5870</v>
      </c>
      <c r="F85" s="166">
        <v>5310</v>
      </c>
      <c r="G85" s="166">
        <v>6020</v>
      </c>
      <c r="H85" s="166">
        <v>6184</v>
      </c>
      <c r="I85" s="167">
        <f t="shared" si="59"/>
        <v>2.7242524916943456E-2</v>
      </c>
      <c r="J85" s="167">
        <f t="shared" si="56"/>
        <v>8.1356431683751868E-3</v>
      </c>
      <c r="K85" s="166">
        <v>5090</v>
      </c>
      <c r="L85" s="166">
        <v>11108</v>
      </c>
      <c r="M85" s="166">
        <v>20133</v>
      </c>
      <c r="N85" s="166">
        <v>32432</v>
      </c>
      <c r="O85" s="166">
        <v>46149</v>
      </c>
      <c r="P85" s="166">
        <v>40975</v>
      </c>
      <c r="Q85" s="167">
        <f t="shared" si="60"/>
        <v>-0.11211510541940239</v>
      </c>
      <c r="R85" s="167">
        <f t="shared" si="58"/>
        <v>1.1915712076846819E-2</v>
      </c>
      <c r="S85" s="166">
        <v>6777</v>
      </c>
      <c r="T85" s="166">
        <v>26003</v>
      </c>
      <c r="U85" s="166">
        <v>37742</v>
      </c>
      <c r="V85" s="166">
        <v>52169</v>
      </c>
      <c r="W85" s="166">
        <v>47159</v>
      </c>
      <c r="X85" s="167">
        <f t="shared" si="61"/>
        <v>-9.6034043205735165E-2</v>
      </c>
      <c r="Y85" s="167">
        <f t="shared" si="62"/>
        <v>1.1231411274851751E-2</v>
      </c>
    </row>
    <row r="86" spans="1:25" x14ac:dyDescent="0.25">
      <c r="A86" s="58"/>
      <c r="B86" s="165" t="s">
        <v>126</v>
      </c>
      <c r="C86" s="166">
        <v>271</v>
      </c>
      <c r="D86" s="166">
        <v>921</v>
      </c>
      <c r="E86" s="166">
        <v>1133</v>
      </c>
      <c r="F86" s="166">
        <v>1155</v>
      </c>
      <c r="G86" s="166">
        <v>1481</v>
      </c>
      <c r="H86" s="166">
        <v>1612</v>
      </c>
      <c r="I86" s="167">
        <f t="shared" si="59"/>
        <v>8.8453747467927002E-2</v>
      </c>
      <c r="J86" s="167">
        <f t="shared" si="56"/>
        <v>2.1207401014587323E-3</v>
      </c>
      <c r="K86" s="166">
        <v>1175</v>
      </c>
      <c r="L86" s="166">
        <v>2935</v>
      </c>
      <c r="M86" s="166">
        <v>4473</v>
      </c>
      <c r="N86" s="166">
        <v>6846</v>
      </c>
      <c r="O86" s="166">
        <v>11371</v>
      </c>
      <c r="P86" s="166">
        <v>11141</v>
      </c>
      <c r="Q86" s="167">
        <f t="shared" si="60"/>
        <v>-2.0226892973353228E-2</v>
      </c>
      <c r="R86" s="167">
        <f t="shared" si="58"/>
        <v>3.2398523062391804E-3</v>
      </c>
      <c r="S86" s="166">
        <v>1446</v>
      </c>
      <c r="T86" s="166">
        <v>5606</v>
      </c>
      <c r="U86" s="166">
        <v>8001</v>
      </c>
      <c r="V86" s="166">
        <v>12852</v>
      </c>
      <c r="W86" s="166">
        <v>12753</v>
      </c>
      <c r="X86" s="167">
        <f t="shared" si="61"/>
        <v>-7.7030812324929698E-3</v>
      </c>
      <c r="Y86" s="167">
        <f t="shared" si="62"/>
        <v>3.0372609255536458E-3</v>
      </c>
    </row>
    <row r="87" spans="1:25" x14ac:dyDescent="0.25">
      <c r="A87" s="58"/>
      <c r="B87" s="165" t="s">
        <v>122</v>
      </c>
      <c r="C87" s="166">
        <v>232</v>
      </c>
      <c r="D87" s="166">
        <v>804</v>
      </c>
      <c r="E87" s="166">
        <v>921</v>
      </c>
      <c r="F87" s="166">
        <v>774</v>
      </c>
      <c r="G87" s="166">
        <v>909</v>
      </c>
      <c r="H87" s="166">
        <v>892</v>
      </c>
      <c r="I87" s="167">
        <f t="shared" si="59"/>
        <v>-1.8701870187018743E-2</v>
      </c>
      <c r="J87" s="167">
        <f t="shared" si="56"/>
        <v>1.1735112720230702E-3</v>
      </c>
      <c r="K87" s="166">
        <v>1562</v>
      </c>
      <c r="L87" s="166">
        <v>3904</v>
      </c>
      <c r="M87" s="166">
        <v>4162</v>
      </c>
      <c r="N87" s="166">
        <v>5572</v>
      </c>
      <c r="O87" s="166">
        <v>7126</v>
      </c>
      <c r="P87" s="166">
        <v>7672</v>
      </c>
      <c r="Q87" s="167">
        <f t="shared" si="60"/>
        <v>7.6620825147347693E-2</v>
      </c>
      <c r="R87" s="167">
        <f t="shared" si="58"/>
        <v>2.2310516913622647E-3</v>
      </c>
      <c r="S87" s="166">
        <v>1794</v>
      </c>
      <c r="T87" s="166">
        <v>5083</v>
      </c>
      <c r="U87" s="166">
        <v>6346</v>
      </c>
      <c r="V87" s="166">
        <v>8035</v>
      </c>
      <c r="W87" s="166">
        <v>8564</v>
      </c>
      <c r="X87" s="167">
        <f t="shared" si="61"/>
        <v>6.5836963285625494E-2</v>
      </c>
      <c r="Y87" s="167">
        <f t="shared" si="62"/>
        <v>2.0396065683714751E-3</v>
      </c>
    </row>
    <row r="88" spans="1:25" x14ac:dyDescent="0.25">
      <c r="A88" s="58"/>
      <c r="B88" s="165" t="s">
        <v>131</v>
      </c>
      <c r="C88" s="166">
        <v>286</v>
      </c>
      <c r="D88" s="166">
        <v>296</v>
      </c>
      <c r="E88" s="166">
        <v>433</v>
      </c>
      <c r="F88" s="166">
        <v>451</v>
      </c>
      <c r="G88" s="166">
        <v>500</v>
      </c>
      <c r="H88" s="166">
        <v>595</v>
      </c>
      <c r="I88" s="167">
        <f t="shared" si="59"/>
        <v>0.18999999999999995</v>
      </c>
      <c r="J88" s="167">
        <f t="shared" si="56"/>
        <v>7.8277937988085967E-4</v>
      </c>
      <c r="K88" s="166">
        <v>1422</v>
      </c>
      <c r="L88" s="166">
        <v>781</v>
      </c>
      <c r="M88" s="166">
        <v>2952</v>
      </c>
      <c r="N88" s="166">
        <v>3352</v>
      </c>
      <c r="O88" s="166">
        <v>3068</v>
      </c>
      <c r="P88" s="166">
        <v>3215</v>
      </c>
      <c r="Q88" s="167">
        <f t="shared" si="60"/>
        <v>4.7913950456323295E-2</v>
      </c>
      <c r="R88" s="167">
        <f t="shared" si="58"/>
        <v>9.3493628620042765E-4</v>
      </c>
      <c r="S88" s="166">
        <v>1708</v>
      </c>
      <c r="T88" s="166">
        <v>3385</v>
      </c>
      <c r="U88" s="166">
        <v>3803</v>
      </c>
      <c r="V88" s="166">
        <v>3568</v>
      </c>
      <c r="W88" s="166">
        <v>3810</v>
      </c>
      <c r="X88" s="167">
        <f t="shared" si="61"/>
        <v>6.7825112107623209E-2</v>
      </c>
      <c r="Y88" s="167">
        <f t="shared" si="62"/>
        <v>9.0739152563000004E-4</v>
      </c>
    </row>
    <row r="89" spans="1:25" x14ac:dyDescent="0.25">
      <c r="A89" s="58"/>
      <c r="B89" s="165" t="s">
        <v>134</v>
      </c>
      <c r="C89" s="166">
        <v>403</v>
      </c>
      <c r="D89" s="166">
        <v>385</v>
      </c>
      <c r="E89" s="166">
        <v>658</v>
      </c>
      <c r="F89" s="166">
        <v>678</v>
      </c>
      <c r="G89" s="166">
        <v>636</v>
      </c>
      <c r="H89" s="166">
        <v>767</v>
      </c>
      <c r="I89" s="167">
        <f t="shared" si="59"/>
        <v>0.20597484276729561</v>
      </c>
      <c r="J89" s="167">
        <f t="shared" si="56"/>
        <v>1.0090618224682679E-3</v>
      </c>
      <c r="K89" s="166">
        <v>1920</v>
      </c>
      <c r="L89" s="166">
        <v>947</v>
      </c>
      <c r="M89" s="166">
        <v>3040</v>
      </c>
      <c r="N89" s="166">
        <v>3739</v>
      </c>
      <c r="O89" s="166">
        <v>4092</v>
      </c>
      <c r="P89" s="166">
        <v>2810</v>
      </c>
      <c r="Q89" s="167">
        <f t="shared" si="60"/>
        <v>-0.31329423264907141</v>
      </c>
      <c r="R89" s="167">
        <f t="shared" si="58"/>
        <v>8.1716048653909855E-4</v>
      </c>
      <c r="S89" s="166">
        <v>2323</v>
      </c>
      <c r="T89" s="166">
        <v>3698</v>
      </c>
      <c r="U89" s="166">
        <v>4417</v>
      </c>
      <c r="V89" s="166">
        <v>4728</v>
      </c>
      <c r="W89" s="166">
        <v>3577</v>
      </c>
      <c r="X89" s="167">
        <f t="shared" si="61"/>
        <v>-0.24344331641285955</v>
      </c>
      <c r="Y89" s="167">
        <f t="shared" si="62"/>
        <v>8.5190012786837534E-4</v>
      </c>
    </row>
    <row r="90" spans="1:25" x14ac:dyDescent="0.25">
      <c r="A90" s="58"/>
      <c r="B90" s="170" t="s">
        <v>148</v>
      </c>
      <c r="C90" s="171">
        <f t="shared" ref="C90" si="63">C82-SUM(C83:C89)</f>
        <v>7693</v>
      </c>
      <c r="D90" s="171">
        <f t="shared" ref="D90:H90" si="64">D82-SUM(D83:D89)</f>
        <v>13273</v>
      </c>
      <c r="E90" s="171">
        <f t="shared" si="64"/>
        <v>21554</v>
      </c>
      <c r="F90" s="171">
        <f t="shared" si="64"/>
        <v>23706</v>
      </c>
      <c r="G90" s="171">
        <f t="shared" si="64"/>
        <v>28432</v>
      </c>
      <c r="H90" s="171">
        <f t="shared" si="64"/>
        <v>29649</v>
      </c>
      <c r="I90" s="172">
        <f t="shared" si="59"/>
        <v>4.2803882948790006E-2</v>
      </c>
      <c r="J90" s="172">
        <f t="shared" si="56"/>
        <v>3.90060938388027E-2</v>
      </c>
      <c r="K90" s="171">
        <f t="shared" ref="K90:P90" si="65">K82-SUM(K83:K89)</f>
        <v>20281</v>
      </c>
      <c r="L90" s="171">
        <f t="shared" si="65"/>
        <v>37928</v>
      </c>
      <c r="M90" s="171">
        <f t="shared" si="65"/>
        <v>70455</v>
      </c>
      <c r="N90" s="171">
        <f t="shared" si="65"/>
        <v>95719</v>
      </c>
      <c r="O90" s="171">
        <f t="shared" si="65"/>
        <v>112723</v>
      </c>
      <c r="P90" s="171">
        <f t="shared" si="65"/>
        <v>112324</v>
      </c>
      <c r="Q90" s="172">
        <f t="shared" si="60"/>
        <v>-3.5396502931965834E-3</v>
      </c>
      <c r="R90" s="172">
        <f t="shared" si="58"/>
        <v>3.2664318323849716E-2</v>
      </c>
      <c r="S90" s="171">
        <f>S82-SUM(S83:S89)</f>
        <v>27974</v>
      </c>
      <c r="T90" s="171">
        <f>T82-SUM(T83:T89)</f>
        <v>92009</v>
      </c>
      <c r="U90" s="171">
        <f>U82-SUM(U83:U89)</f>
        <v>119425</v>
      </c>
      <c r="V90" s="171">
        <f>V82-SUM(V83:V89)</f>
        <v>141155</v>
      </c>
      <c r="W90" s="171">
        <f>W82-SUM(W83:W89)</f>
        <v>141973</v>
      </c>
      <c r="X90" s="172">
        <f t="shared" si="61"/>
        <v>5.7950479968829072E-3</v>
      </c>
      <c r="Y90" s="172">
        <f t="shared" si="62"/>
        <v>3.3812361435240947E-2</v>
      </c>
    </row>
    <row r="91" spans="1:25" x14ac:dyDescent="0.25">
      <c r="A91" s="58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8"/>
      <c r="B92" s="158" t="s">
        <v>71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4766</v>
      </c>
      <c r="F92" s="178">
        <f t="shared" si="66"/>
        <v>7355</v>
      </c>
      <c r="G92" s="178">
        <f t="shared" si="66"/>
        <v>7923</v>
      </c>
      <c r="H92" s="178">
        <f t="shared" si="66"/>
        <v>8662</v>
      </c>
      <c r="I92" s="179">
        <f>IFERROR(H92/G92-1,"-")</f>
        <v>9.3272750220875889E-2</v>
      </c>
      <c r="J92" s="179">
        <f t="shared" ref="J92:J104" si="67">H92/H$8</f>
        <v>1.139568905634959E-2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34275</v>
      </c>
      <c r="N92" s="178">
        <f t="shared" si="68"/>
        <v>46157</v>
      </c>
      <c r="O92" s="178">
        <f t="shared" si="68"/>
        <v>49465</v>
      </c>
      <c r="P92" s="178">
        <f t="shared" si="68"/>
        <v>47923</v>
      </c>
      <c r="Q92" s="179">
        <f>IFERROR(P92/O92-1,"-")</f>
        <v>-3.1173557060547807E-2</v>
      </c>
      <c r="R92" s="179">
        <f t="shared" ref="R92:R104" si="69">P92/P$8</f>
        <v>1.3936221351036733E-2</v>
      </c>
      <c r="S92" s="178">
        <f>S93+S96</f>
        <v>22616</v>
      </c>
      <c r="T92" s="178">
        <f>T93+T96</f>
        <v>51485</v>
      </c>
      <c r="U92" s="178">
        <f>U93+U96</f>
        <v>58157</v>
      </c>
      <c r="V92" s="178">
        <f>V93+V96</f>
        <v>57388</v>
      </c>
      <c r="W92" s="178">
        <f>W93+W96</f>
        <v>56585</v>
      </c>
      <c r="X92" s="179">
        <f>IFERROR(W92/V92-1,"-")</f>
        <v>-1.3992472293859359E-2</v>
      </c>
      <c r="Y92" s="179">
        <f>W92/W$8</f>
        <v>1.3476312198890696E-2</v>
      </c>
    </row>
    <row r="93" spans="1:25" x14ac:dyDescent="0.25">
      <c r="A93" s="58"/>
      <c r="B93" s="161" t="s">
        <v>100</v>
      </c>
      <c r="C93" s="162">
        <v>2731</v>
      </c>
      <c r="D93" s="162">
        <v>0</v>
      </c>
      <c r="E93" s="162">
        <v>3679</v>
      </c>
      <c r="F93" s="162">
        <v>5156</v>
      </c>
      <c r="G93" s="162">
        <v>5742</v>
      </c>
      <c r="H93" s="162">
        <v>6217</v>
      </c>
      <c r="I93" s="163">
        <f>IFERROR(H93/G93-1,"-")</f>
        <v>8.2723789620341437E-2</v>
      </c>
      <c r="J93" s="163">
        <f t="shared" si="67"/>
        <v>8.179057823057655E-3</v>
      </c>
      <c r="K93" s="162">
        <v>4723</v>
      </c>
      <c r="L93" s="162">
        <v>0</v>
      </c>
      <c r="M93" s="162">
        <v>23427</v>
      </c>
      <c r="N93" s="162">
        <v>29194</v>
      </c>
      <c r="O93" s="162">
        <v>30079</v>
      </c>
      <c r="P93" s="162">
        <v>29348</v>
      </c>
      <c r="Q93" s="163">
        <f>IFERROR(P93/O93-1,"-")</f>
        <v>-2.4302669636623531E-2</v>
      </c>
      <c r="R93" s="163">
        <f t="shared" si="69"/>
        <v>8.5345288110140437E-3</v>
      </c>
      <c r="S93" s="162">
        <v>14777</v>
      </c>
      <c r="T93" s="162">
        <v>33809</v>
      </c>
      <c r="U93" s="162">
        <v>37722</v>
      </c>
      <c r="V93" s="162">
        <v>35821</v>
      </c>
      <c r="W93" s="162">
        <v>35565</v>
      </c>
      <c r="X93" s="163">
        <f>IFERROR(W93/V93-1,"-")</f>
        <v>-7.146645822282971E-3</v>
      </c>
      <c r="Y93" s="163">
        <f>W93/W$8</f>
        <v>8.4701783750737412E-3</v>
      </c>
    </row>
    <row r="94" spans="1:25" x14ac:dyDescent="0.25">
      <c r="A94" s="58"/>
      <c r="B94" s="165" t="s">
        <v>106</v>
      </c>
      <c r="C94" s="166">
        <v>2063</v>
      </c>
      <c r="D94" s="166">
        <v>0</v>
      </c>
      <c r="E94" s="166">
        <v>2699</v>
      </c>
      <c r="F94" s="166">
        <v>3692</v>
      </c>
      <c r="G94" s="166">
        <v>4202</v>
      </c>
      <c r="H94" s="166">
        <v>4481</v>
      </c>
      <c r="I94" s="167">
        <f>IFERROR(H94/G94-1,"-")</f>
        <v>6.6396953831508787E-2</v>
      </c>
      <c r="J94" s="167">
        <f t="shared" si="67"/>
        <v>5.8951838676405584E-3</v>
      </c>
      <c r="K94" s="166">
        <v>2176</v>
      </c>
      <c r="L94" s="166">
        <v>0</v>
      </c>
      <c r="M94" s="166">
        <v>10356</v>
      </c>
      <c r="N94" s="166">
        <v>6893</v>
      </c>
      <c r="O94" s="166">
        <v>7675</v>
      </c>
      <c r="P94" s="166">
        <v>9206</v>
      </c>
      <c r="Q94" s="167">
        <f>IFERROR(P94/O94-1,"-")</f>
        <v>0.19947882736156353</v>
      </c>
      <c r="R94" s="167">
        <f t="shared" si="69"/>
        <v>2.6771457078572742E-3</v>
      </c>
      <c r="S94" s="166">
        <v>8025</v>
      </c>
      <c r="T94" s="166">
        <v>16289</v>
      </c>
      <c r="U94" s="166">
        <v>12024</v>
      </c>
      <c r="V94" s="166">
        <v>11877</v>
      </c>
      <c r="W94" s="166">
        <v>13687</v>
      </c>
      <c r="X94" s="167">
        <f>IFERROR(W94/V94-1,"-")</f>
        <v>0.15239538604024583</v>
      </c>
      <c r="Y94" s="167">
        <f>W94/W$8</f>
        <v>3.2597028376109738E-3</v>
      </c>
    </row>
    <row r="95" spans="1:25" x14ac:dyDescent="0.25">
      <c r="A95" s="58"/>
      <c r="B95" s="165" t="s">
        <v>103</v>
      </c>
      <c r="C95" s="166">
        <v>668</v>
      </c>
      <c r="D95" s="166">
        <v>0</v>
      </c>
      <c r="E95" s="166">
        <v>980</v>
      </c>
      <c r="F95" s="166">
        <v>1464</v>
      </c>
      <c r="G95" s="166">
        <v>1540</v>
      </c>
      <c r="H95" s="166">
        <v>1736</v>
      </c>
      <c r="I95" s="167">
        <f>IFERROR(H95/G95-1,"-")</f>
        <v>0.1272727272727272</v>
      </c>
      <c r="J95" s="167">
        <f t="shared" si="67"/>
        <v>2.2838739554170966E-3</v>
      </c>
      <c r="K95" s="166">
        <v>2547</v>
      </c>
      <c r="L95" s="166">
        <v>0</v>
      </c>
      <c r="M95" s="166">
        <v>13071</v>
      </c>
      <c r="N95" s="166">
        <v>22301</v>
      </c>
      <c r="O95" s="166">
        <v>22404</v>
      </c>
      <c r="P95" s="166">
        <v>20142</v>
      </c>
      <c r="Q95" s="167">
        <f>IFERROR(P95/O95-1,"-")</f>
        <v>-0.10096411355115154</v>
      </c>
      <c r="R95" s="167">
        <f t="shared" si="69"/>
        <v>5.8573831031567694E-3</v>
      </c>
      <c r="S95" s="166">
        <v>6752</v>
      </c>
      <c r="T95" s="166">
        <v>17520</v>
      </c>
      <c r="U95" s="166">
        <v>25698</v>
      </c>
      <c r="V95" s="166">
        <v>23944</v>
      </c>
      <c r="W95" s="166">
        <v>21878</v>
      </c>
      <c r="X95" s="167">
        <f>IFERROR(W95/V95-1,"-")</f>
        <v>-8.6284664216505158E-2</v>
      </c>
      <c r="Y95" s="167">
        <f>W95/W$8</f>
        <v>5.210475537462767E-3</v>
      </c>
    </row>
    <row r="96" spans="1:25" x14ac:dyDescent="0.25">
      <c r="A96" s="58"/>
      <c r="B96" s="161" t="s">
        <v>110</v>
      </c>
      <c r="C96" s="162">
        <v>1330</v>
      </c>
      <c r="D96" s="162">
        <v>0</v>
      </c>
      <c r="E96" s="162">
        <v>1087</v>
      </c>
      <c r="F96" s="162">
        <v>2199</v>
      </c>
      <c r="G96" s="162">
        <v>2181</v>
      </c>
      <c r="H96" s="162">
        <v>2445</v>
      </c>
      <c r="I96" s="163">
        <f>IFERROR(H96/G96-1,"-")</f>
        <v>0.12104539202200826</v>
      </c>
      <c r="J96" s="163">
        <f t="shared" si="67"/>
        <v>3.2166312332919359E-3</v>
      </c>
      <c r="K96" s="162">
        <v>3970</v>
      </c>
      <c r="L96" s="162">
        <v>0</v>
      </c>
      <c r="M96" s="162">
        <v>10848</v>
      </c>
      <c r="N96" s="162">
        <v>16963</v>
      </c>
      <c r="O96" s="162">
        <v>19386</v>
      </c>
      <c r="P96" s="162">
        <v>18575</v>
      </c>
      <c r="Q96" s="163">
        <f>IFERROR(P96/O96-1,"-")</f>
        <v>-4.1834313422057123E-2</v>
      </c>
      <c r="R96" s="163">
        <f t="shared" si="69"/>
        <v>5.4016925400226885E-3</v>
      </c>
      <c r="S96" s="162">
        <v>7839</v>
      </c>
      <c r="T96" s="162">
        <v>17676</v>
      </c>
      <c r="U96" s="162">
        <v>20435</v>
      </c>
      <c r="V96" s="162">
        <v>21567</v>
      </c>
      <c r="W96" s="162">
        <v>21020</v>
      </c>
      <c r="X96" s="163">
        <f>IFERROR(W96/V96-1,"-")</f>
        <v>-2.5362822831177301E-2</v>
      </c>
      <c r="Y96" s="163">
        <f>W96/W$8</f>
        <v>5.0061338238169559E-3</v>
      </c>
    </row>
    <row r="97" spans="1:25" s="58" customFormat="1" x14ac:dyDescent="0.25">
      <c r="B97" s="165" t="s">
        <v>113</v>
      </c>
      <c r="C97" s="166">
        <v>79</v>
      </c>
      <c r="D97" s="166">
        <v>0</v>
      </c>
      <c r="E97" s="166">
        <v>41</v>
      </c>
      <c r="F97" s="166">
        <v>169</v>
      </c>
      <c r="G97" s="166">
        <v>203</v>
      </c>
      <c r="H97" s="166">
        <v>174</v>
      </c>
      <c r="I97" s="167">
        <f t="shared" ref="I97:I104" si="70">IFERROR(H97/G97-1,"-")</f>
        <v>-0.1428571428571429</v>
      </c>
      <c r="J97" s="167">
        <f t="shared" si="67"/>
        <v>2.28913633780285E-4</v>
      </c>
      <c r="K97" s="166">
        <v>915</v>
      </c>
      <c r="L97" s="166">
        <v>0</v>
      </c>
      <c r="M97" s="166">
        <v>1447</v>
      </c>
      <c r="N97" s="166">
        <v>2473</v>
      </c>
      <c r="O97" s="166">
        <v>2827</v>
      </c>
      <c r="P97" s="166">
        <v>2377</v>
      </c>
      <c r="Q97" s="167">
        <f t="shared" ref="Q97:Q104" si="71">IFERROR(P97/O97-1,"-")</f>
        <v>-0.15917934205871953</v>
      </c>
      <c r="R97" s="167">
        <f t="shared" si="69"/>
        <v>6.9124216245673926E-4</v>
      </c>
      <c r="S97" s="166">
        <v>1262</v>
      </c>
      <c r="T97" s="166">
        <v>2403</v>
      </c>
      <c r="U97" s="166">
        <v>2795</v>
      </c>
      <c r="V97" s="166">
        <v>3030</v>
      </c>
      <c r="W97" s="166">
        <v>2551</v>
      </c>
      <c r="X97" s="167">
        <f t="shared" ref="X97:X104" si="72">IFERROR(W97/V97-1,"-")</f>
        <v>-0.15808580858085808</v>
      </c>
      <c r="Y97" s="167">
        <f t="shared" ref="Y97:Y104" si="73">W97/W$8</f>
        <v>6.07547449312895E-4</v>
      </c>
    </row>
    <row r="98" spans="1:25" s="58" customFormat="1" x14ac:dyDescent="0.25">
      <c r="B98" s="165" t="s">
        <v>116</v>
      </c>
      <c r="C98" s="166">
        <v>299</v>
      </c>
      <c r="D98" s="166">
        <v>0</v>
      </c>
      <c r="E98" s="166">
        <v>152</v>
      </c>
      <c r="F98" s="166">
        <v>308</v>
      </c>
      <c r="G98" s="166">
        <v>341</v>
      </c>
      <c r="H98" s="166">
        <v>375</v>
      </c>
      <c r="I98" s="167">
        <f t="shared" si="70"/>
        <v>9.9706744868035102E-2</v>
      </c>
      <c r="J98" s="167">
        <f t="shared" si="67"/>
        <v>4.9334834866440736E-4</v>
      </c>
      <c r="K98" s="166">
        <v>772</v>
      </c>
      <c r="L98" s="166">
        <v>0</v>
      </c>
      <c r="M98" s="166">
        <v>2200</v>
      </c>
      <c r="N98" s="166">
        <v>3271</v>
      </c>
      <c r="O98" s="166">
        <v>3893</v>
      </c>
      <c r="P98" s="166">
        <v>3556</v>
      </c>
      <c r="Q98" s="167">
        <f t="shared" si="71"/>
        <v>-8.6565630619059863E-2</v>
      </c>
      <c r="R98" s="167">
        <f t="shared" si="69"/>
        <v>1.0341006014708306E-3</v>
      </c>
      <c r="S98" s="166">
        <v>1429</v>
      </c>
      <c r="T98" s="166">
        <v>3482</v>
      </c>
      <c r="U98" s="166">
        <v>3814</v>
      </c>
      <c r="V98" s="166">
        <v>4234</v>
      </c>
      <c r="W98" s="166">
        <v>3931</v>
      </c>
      <c r="X98" s="167">
        <f t="shared" si="72"/>
        <v>-7.1563533301842175E-2</v>
      </c>
      <c r="Y98" s="167">
        <f t="shared" si="73"/>
        <v>9.3620894678517847E-4</v>
      </c>
    </row>
    <row r="99" spans="1:25" x14ac:dyDescent="0.25">
      <c r="A99" s="58"/>
      <c r="B99" s="165" t="s">
        <v>119</v>
      </c>
      <c r="C99" s="166">
        <v>539</v>
      </c>
      <c r="D99" s="166">
        <v>0</v>
      </c>
      <c r="E99" s="166">
        <v>335</v>
      </c>
      <c r="F99" s="166">
        <v>747</v>
      </c>
      <c r="G99" s="166">
        <v>574</v>
      </c>
      <c r="H99" s="166">
        <v>737</v>
      </c>
      <c r="I99" s="167">
        <f t="shared" si="70"/>
        <v>0.28397212543554007</v>
      </c>
      <c r="J99" s="167">
        <f t="shared" si="67"/>
        <v>9.6959395457511528E-4</v>
      </c>
      <c r="K99" s="166">
        <v>622</v>
      </c>
      <c r="L99" s="166">
        <v>0</v>
      </c>
      <c r="M99" s="166">
        <v>1981</v>
      </c>
      <c r="N99" s="166">
        <v>2810</v>
      </c>
      <c r="O99" s="166">
        <v>3111</v>
      </c>
      <c r="P99" s="166">
        <v>2964</v>
      </c>
      <c r="Q99" s="167">
        <f t="shared" si="71"/>
        <v>-4.7251687560269984E-2</v>
      </c>
      <c r="R99" s="167">
        <f t="shared" si="69"/>
        <v>8.6194437085476445E-4</v>
      </c>
      <c r="S99" s="166">
        <v>1899</v>
      </c>
      <c r="T99" s="166">
        <v>3412</v>
      </c>
      <c r="U99" s="166">
        <v>3885</v>
      </c>
      <c r="V99" s="166">
        <v>3685</v>
      </c>
      <c r="W99" s="166">
        <v>3701</v>
      </c>
      <c r="X99" s="167">
        <f t="shared" si="72"/>
        <v>4.3419267299864561E-3</v>
      </c>
      <c r="Y99" s="167">
        <f t="shared" si="73"/>
        <v>8.8143203053979793E-4</v>
      </c>
    </row>
    <row r="100" spans="1:25" x14ac:dyDescent="0.25">
      <c r="A100" s="58"/>
      <c r="B100" s="165" t="s">
        <v>126</v>
      </c>
      <c r="C100" s="166">
        <v>55</v>
      </c>
      <c r="D100" s="166">
        <v>0</v>
      </c>
      <c r="E100" s="166">
        <v>32</v>
      </c>
      <c r="F100" s="166">
        <v>58</v>
      </c>
      <c r="G100" s="166">
        <v>90</v>
      </c>
      <c r="H100" s="166">
        <v>62</v>
      </c>
      <c r="I100" s="167">
        <f t="shared" si="70"/>
        <v>-0.31111111111111112</v>
      </c>
      <c r="J100" s="167">
        <f t="shared" si="67"/>
        <v>8.1566926979182011E-5</v>
      </c>
      <c r="K100" s="166">
        <v>210</v>
      </c>
      <c r="L100" s="166">
        <v>0</v>
      </c>
      <c r="M100" s="166">
        <v>738</v>
      </c>
      <c r="N100" s="166">
        <v>834</v>
      </c>
      <c r="O100" s="166">
        <v>843</v>
      </c>
      <c r="P100" s="166">
        <v>838</v>
      </c>
      <c r="Q100" s="167">
        <f t="shared" si="71"/>
        <v>-5.9311981020165883E-3</v>
      </c>
      <c r="R100" s="167">
        <f t="shared" si="69"/>
        <v>2.4369412374368845E-4</v>
      </c>
      <c r="S100" s="166">
        <v>316</v>
      </c>
      <c r="T100" s="166">
        <v>1172</v>
      </c>
      <c r="U100" s="166">
        <v>938</v>
      </c>
      <c r="V100" s="166">
        <v>933</v>
      </c>
      <c r="W100" s="166">
        <v>900</v>
      </c>
      <c r="X100" s="167">
        <f t="shared" si="72"/>
        <v>-3.5369774919614128E-2</v>
      </c>
      <c r="Y100" s="167">
        <f t="shared" si="73"/>
        <v>2.1434445487322835E-4</v>
      </c>
    </row>
    <row r="101" spans="1:25" x14ac:dyDescent="0.25">
      <c r="A101" s="58"/>
      <c r="B101" s="165" t="s">
        <v>122</v>
      </c>
      <c r="C101" s="166">
        <v>30</v>
      </c>
      <c r="D101" s="166">
        <v>0</v>
      </c>
      <c r="E101" s="166">
        <v>15</v>
      </c>
      <c r="F101" s="166">
        <v>84</v>
      </c>
      <c r="G101" s="166">
        <v>64</v>
      </c>
      <c r="H101" s="166">
        <v>78</v>
      </c>
      <c r="I101" s="167">
        <f t="shared" si="70"/>
        <v>0.21875</v>
      </c>
      <c r="J101" s="167">
        <f t="shared" si="67"/>
        <v>1.0261645652219672E-4</v>
      </c>
      <c r="K101" s="166">
        <v>102</v>
      </c>
      <c r="L101" s="166">
        <v>0</v>
      </c>
      <c r="M101" s="166">
        <v>417</v>
      </c>
      <c r="N101" s="166">
        <v>517</v>
      </c>
      <c r="O101" s="166">
        <v>839</v>
      </c>
      <c r="P101" s="166">
        <v>761</v>
      </c>
      <c r="Q101" s="167">
        <f t="shared" si="71"/>
        <v>-9.2967818831942828E-2</v>
      </c>
      <c r="R101" s="167">
        <f t="shared" si="69"/>
        <v>2.213021815858555E-4</v>
      </c>
      <c r="S101" s="166">
        <v>327</v>
      </c>
      <c r="T101" s="166">
        <v>682</v>
      </c>
      <c r="U101" s="166">
        <v>650</v>
      </c>
      <c r="V101" s="166">
        <v>903</v>
      </c>
      <c r="W101" s="166">
        <v>839</v>
      </c>
      <c r="X101" s="167">
        <f t="shared" si="72"/>
        <v>-7.0874861572535974E-2</v>
      </c>
      <c r="Y101" s="167">
        <f t="shared" si="73"/>
        <v>1.9981666404293177E-4</v>
      </c>
    </row>
    <row r="102" spans="1:25" x14ac:dyDescent="0.25">
      <c r="A102" s="58"/>
      <c r="B102" s="165" t="s">
        <v>131</v>
      </c>
      <c r="C102" s="166">
        <v>22</v>
      </c>
      <c r="D102" s="166">
        <v>0</v>
      </c>
      <c r="E102" s="166">
        <v>3</v>
      </c>
      <c r="F102" s="166">
        <v>22</v>
      </c>
      <c r="G102" s="166">
        <v>28</v>
      </c>
      <c r="H102" s="166">
        <v>12</v>
      </c>
      <c r="I102" s="167">
        <f t="shared" si="70"/>
        <v>-0.5714285714285714</v>
      </c>
      <c r="J102" s="167">
        <f t="shared" si="67"/>
        <v>1.5787147157261037E-5</v>
      </c>
      <c r="K102" s="166">
        <v>90</v>
      </c>
      <c r="L102" s="166">
        <v>0</v>
      </c>
      <c r="M102" s="166">
        <v>108</v>
      </c>
      <c r="N102" s="166">
        <v>125</v>
      </c>
      <c r="O102" s="166">
        <v>202</v>
      </c>
      <c r="P102" s="166">
        <v>173</v>
      </c>
      <c r="Q102" s="167">
        <f t="shared" si="71"/>
        <v>-0.14356435643564358</v>
      </c>
      <c r="R102" s="167">
        <f t="shared" si="69"/>
        <v>5.0309168744222082E-5</v>
      </c>
      <c r="S102" s="166">
        <v>120</v>
      </c>
      <c r="T102" s="166">
        <v>270</v>
      </c>
      <c r="U102" s="166">
        <v>153</v>
      </c>
      <c r="V102" s="166">
        <v>230</v>
      </c>
      <c r="W102" s="166">
        <v>185</v>
      </c>
      <c r="X102" s="167">
        <f t="shared" si="72"/>
        <v>-0.19565217391304346</v>
      </c>
      <c r="Y102" s="167">
        <f t="shared" si="73"/>
        <v>4.4059693501719158E-5</v>
      </c>
    </row>
    <row r="103" spans="1:25" x14ac:dyDescent="0.25">
      <c r="A103" s="58"/>
      <c r="B103" s="165" t="s">
        <v>134</v>
      </c>
      <c r="C103" s="166">
        <v>0</v>
      </c>
      <c r="D103" s="166">
        <v>0</v>
      </c>
      <c r="E103" s="166">
        <v>0</v>
      </c>
      <c r="F103" s="166">
        <v>10</v>
      </c>
      <c r="G103" s="166">
        <v>25</v>
      </c>
      <c r="H103" s="166">
        <v>8</v>
      </c>
      <c r="I103" s="167">
        <f t="shared" si="70"/>
        <v>-0.67999999999999994</v>
      </c>
      <c r="J103" s="167">
        <f t="shared" si="67"/>
        <v>1.0524764771507357E-5</v>
      </c>
      <c r="K103" s="166">
        <v>61</v>
      </c>
      <c r="L103" s="166">
        <v>0</v>
      </c>
      <c r="M103" s="166">
        <v>99</v>
      </c>
      <c r="N103" s="166">
        <v>246</v>
      </c>
      <c r="O103" s="166">
        <v>359</v>
      </c>
      <c r="P103" s="166">
        <v>231</v>
      </c>
      <c r="Q103" s="167">
        <f t="shared" si="71"/>
        <v>-0.35654596100278546</v>
      </c>
      <c r="R103" s="167">
        <f t="shared" si="69"/>
        <v>6.7175826473498844E-5</v>
      </c>
      <c r="S103" s="166">
        <v>87</v>
      </c>
      <c r="T103" s="166">
        <v>168</v>
      </c>
      <c r="U103" s="166">
        <v>270</v>
      </c>
      <c r="V103" s="166">
        <v>384</v>
      </c>
      <c r="W103" s="166">
        <v>239</v>
      </c>
      <c r="X103" s="167">
        <f t="shared" si="72"/>
        <v>-0.37760416666666663</v>
      </c>
      <c r="Y103" s="167">
        <f t="shared" si="73"/>
        <v>5.6920360794112865E-5</v>
      </c>
    </row>
    <row r="104" spans="1:25" x14ac:dyDescent="0.25">
      <c r="A104" s="58"/>
      <c r="B104" s="170" t="s">
        <v>148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509</v>
      </c>
      <c r="F104" s="171">
        <f t="shared" si="75"/>
        <v>801</v>
      </c>
      <c r="G104" s="171">
        <f t="shared" si="75"/>
        <v>856</v>
      </c>
      <c r="H104" s="171">
        <f t="shared" si="75"/>
        <v>999</v>
      </c>
      <c r="I104" s="172">
        <f t="shared" si="70"/>
        <v>0.1670560747663552</v>
      </c>
      <c r="J104" s="172">
        <f t="shared" si="67"/>
        <v>1.3142800008419811E-3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3858</v>
      </c>
      <c r="N104" s="171">
        <f t="shared" si="76"/>
        <v>6687</v>
      </c>
      <c r="O104" s="171">
        <f t="shared" si="76"/>
        <v>7312</v>
      </c>
      <c r="P104" s="171">
        <f t="shared" si="76"/>
        <v>7675</v>
      </c>
      <c r="Q104" s="172">
        <f t="shared" si="71"/>
        <v>4.9644420131291112E-2</v>
      </c>
      <c r="R104" s="172">
        <f t="shared" si="69"/>
        <v>2.2319241046930894E-3</v>
      </c>
      <c r="S104" s="171">
        <f>S96-SUM(S97:S103)</f>
        <v>2399</v>
      </c>
      <c r="T104" s="171">
        <f>T96-SUM(T97:T103)</f>
        <v>6087</v>
      </c>
      <c r="U104" s="171">
        <f>U96-SUM(U97:U103)</f>
        <v>7930</v>
      </c>
      <c r="V104" s="171">
        <f>V96-SUM(V97:V103)</f>
        <v>8168</v>
      </c>
      <c r="W104" s="171">
        <f>W96-SUM(W97:W103)</f>
        <v>8674</v>
      </c>
      <c r="X104" s="172">
        <f t="shared" si="72"/>
        <v>6.1949069539666946E-2</v>
      </c>
      <c r="Y104" s="172">
        <f t="shared" si="73"/>
        <v>2.0658042239670919E-3</v>
      </c>
    </row>
    <row r="105" spans="1:25" x14ac:dyDescent="0.25">
      <c r="A105" s="58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8"/>
      <c r="B106" s="158" t="s">
        <v>71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62298</v>
      </c>
      <c r="T106" s="178">
        <f>T107+T110</f>
        <v>169794</v>
      </c>
      <c r="U106" s="178">
        <f>U107+U110</f>
        <v>220761</v>
      </c>
      <c r="V106" s="178">
        <f>V107+V110</f>
        <v>207278</v>
      </c>
      <c r="W106" s="178">
        <f>W107+W110</f>
        <v>217984</v>
      </c>
      <c r="X106" s="179">
        <f>IFERROR(W106/V106-1,"-")</f>
        <v>5.1650440471251224E-2</v>
      </c>
      <c r="Y106" s="179">
        <f>W106/W$8</f>
        <v>5.1915179612317564E-2</v>
      </c>
    </row>
    <row r="107" spans="1:25" x14ac:dyDescent="0.25">
      <c r="A107" s="58"/>
      <c r="B107" s="161" t="s">
        <v>100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28280</v>
      </c>
      <c r="T107" s="162">
        <v>41132</v>
      </c>
      <c r="U107" s="162">
        <v>48543</v>
      </c>
      <c r="V107" s="162">
        <v>43479</v>
      </c>
      <c r="W107" s="162">
        <v>46333</v>
      </c>
      <c r="X107" s="163">
        <f>IFERROR(W107/V107-1,"-")</f>
        <v>6.5640884104970265E-2</v>
      </c>
      <c r="Y107" s="163">
        <f>W107/W$8</f>
        <v>1.103469069737921E-2</v>
      </c>
    </row>
    <row r="108" spans="1:25" x14ac:dyDescent="0.25">
      <c r="A108" s="58"/>
      <c r="B108" s="165" t="s">
        <v>106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3378</v>
      </c>
      <c r="T108" s="166">
        <v>11031</v>
      </c>
      <c r="U108" s="166">
        <v>14560</v>
      </c>
      <c r="V108" s="166">
        <v>12208</v>
      </c>
      <c r="W108" s="166">
        <v>17174</v>
      </c>
      <c r="X108" s="167">
        <f>IFERROR(W108/V108-1,"-")</f>
        <v>0.40678243774574052</v>
      </c>
      <c r="Y108" s="167">
        <f>W108/W$8</f>
        <v>4.0901685199920268E-3</v>
      </c>
    </row>
    <row r="109" spans="1:25" x14ac:dyDescent="0.25">
      <c r="A109" s="58"/>
      <c r="B109" s="165" t="s">
        <v>103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24902</v>
      </c>
      <c r="T109" s="166">
        <v>30101</v>
      </c>
      <c r="U109" s="166">
        <v>33983</v>
      </c>
      <c r="V109" s="166">
        <v>31271</v>
      </c>
      <c r="W109" s="166">
        <v>29159</v>
      </c>
      <c r="X109" s="167">
        <f>IFERROR(W109/V109-1,"-")</f>
        <v>-6.7538614051357526E-2</v>
      </c>
      <c r="Y109" s="167">
        <f>W109/W$8</f>
        <v>6.9445221773871838E-3</v>
      </c>
    </row>
    <row r="110" spans="1:25" x14ac:dyDescent="0.25">
      <c r="A110" s="58"/>
      <c r="B110" s="161" t="s">
        <v>110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34018</v>
      </c>
      <c r="T110" s="162">
        <v>128662</v>
      </c>
      <c r="U110" s="162">
        <v>172218</v>
      </c>
      <c r="V110" s="162">
        <v>163799</v>
      </c>
      <c r="W110" s="162">
        <v>171651</v>
      </c>
      <c r="X110" s="163">
        <f>IFERROR(W110/V110-1,"-")</f>
        <v>4.7936800590968165E-2</v>
      </c>
      <c r="Y110" s="163">
        <f>W110/W$8</f>
        <v>4.0880488914938354E-2</v>
      </c>
    </row>
    <row r="111" spans="1:25" s="58" customFormat="1" x14ac:dyDescent="0.25">
      <c r="B111" s="165" t="s">
        <v>113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19439</v>
      </c>
      <c r="T111" s="166">
        <v>77726</v>
      </c>
      <c r="U111" s="166">
        <v>113230</v>
      </c>
      <c r="V111" s="166">
        <v>102157</v>
      </c>
      <c r="W111" s="166">
        <v>102824</v>
      </c>
      <c r="X111" s="167">
        <f t="shared" ref="X111:X118" si="83">IFERROR(W111/V111-1,"-")</f>
        <v>6.5291658917157047E-3</v>
      </c>
      <c r="Y111" s="167">
        <f t="shared" ref="Y111:Y118" si="84">W111/W$8</f>
        <v>2.4488615808760925E-2</v>
      </c>
    </row>
    <row r="112" spans="1:25" s="58" customFormat="1" x14ac:dyDescent="0.25">
      <c r="B112" s="165" t="s">
        <v>116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2695</v>
      </c>
      <c r="T112" s="166">
        <v>5917</v>
      </c>
      <c r="U112" s="166">
        <v>7594</v>
      </c>
      <c r="V112" s="166">
        <v>7215</v>
      </c>
      <c r="W112" s="166">
        <v>8179</v>
      </c>
      <c r="X112" s="167">
        <f t="shared" si="83"/>
        <v>0.13361053361053354</v>
      </c>
      <c r="Y112" s="167">
        <f t="shared" si="84"/>
        <v>1.9479147737868163E-3</v>
      </c>
    </row>
    <row r="113" spans="1:25" x14ac:dyDescent="0.25">
      <c r="A113" s="58"/>
      <c r="B113" s="165" t="s">
        <v>119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1859</v>
      </c>
      <c r="T113" s="166">
        <v>8638</v>
      </c>
      <c r="U113" s="166">
        <v>12056</v>
      </c>
      <c r="V113" s="166">
        <v>12800</v>
      </c>
      <c r="W113" s="166">
        <v>14175</v>
      </c>
      <c r="X113" s="167">
        <f t="shared" si="83"/>
        <v>0.107421875</v>
      </c>
      <c r="Y113" s="167">
        <f t="shared" si="84"/>
        <v>3.3759251642533467E-3</v>
      </c>
    </row>
    <row r="114" spans="1:25" x14ac:dyDescent="0.25">
      <c r="A114" s="58"/>
      <c r="B114" s="165" t="s">
        <v>126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1095</v>
      </c>
      <c r="T114" s="166">
        <v>5894</v>
      </c>
      <c r="U114" s="166">
        <v>6032</v>
      </c>
      <c r="V114" s="166">
        <v>5918</v>
      </c>
      <c r="W114" s="166">
        <v>5786</v>
      </c>
      <c r="X114" s="167">
        <f t="shared" si="83"/>
        <v>-2.2304832713754608E-2</v>
      </c>
      <c r="Y114" s="167">
        <f t="shared" si="84"/>
        <v>1.3779966843294436E-3</v>
      </c>
    </row>
    <row r="115" spans="1:25" x14ac:dyDescent="0.25">
      <c r="A115" s="58"/>
      <c r="B115" s="165" t="s">
        <v>122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2545</v>
      </c>
      <c r="T115" s="166">
        <v>4317</v>
      </c>
      <c r="U115" s="166">
        <v>4916</v>
      </c>
      <c r="V115" s="166">
        <v>4686</v>
      </c>
      <c r="W115" s="166">
        <v>4352</v>
      </c>
      <c r="X115" s="167">
        <f t="shared" si="83"/>
        <v>-7.1276141698676909E-2</v>
      </c>
      <c r="Y115" s="167">
        <f t="shared" si="84"/>
        <v>1.0364745195647665E-3</v>
      </c>
    </row>
    <row r="116" spans="1:25" x14ac:dyDescent="0.25">
      <c r="A116" s="58"/>
      <c r="B116" s="165" t="s">
        <v>131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226</v>
      </c>
      <c r="T116" s="166">
        <v>1123</v>
      </c>
      <c r="U116" s="166">
        <v>1300</v>
      </c>
      <c r="V116" s="166">
        <v>1069</v>
      </c>
      <c r="W116" s="166">
        <v>1258</v>
      </c>
      <c r="X116" s="167">
        <f t="shared" si="83"/>
        <v>0.17680074836295612</v>
      </c>
      <c r="Y116" s="167">
        <f t="shared" si="84"/>
        <v>2.9960591581169031E-4</v>
      </c>
    </row>
    <row r="117" spans="1:25" x14ac:dyDescent="0.25">
      <c r="A117" s="58"/>
      <c r="B117" s="165" t="s">
        <v>134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549</v>
      </c>
      <c r="T117" s="166">
        <v>840</v>
      </c>
      <c r="U117" s="166">
        <v>770</v>
      </c>
      <c r="V117" s="166">
        <v>1368</v>
      </c>
      <c r="W117" s="166">
        <v>921</v>
      </c>
      <c r="X117" s="167">
        <f t="shared" si="83"/>
        <v>-0.32675438596491224</v>
      </c>
      <c r="Y117" s="167">
        <f t="shared" si="84"/>
        <v>2.1934582548693702E-4</v>
      </c>
    </row>
    <row r="118" spans="1:25" x14ac:dyDescent="0.25">
      <c r="A118" s="58"/>
      <c r="B118" s="170" t="s">
        <v>148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5610</v>
      </c>
      <c r="T118" s="171">
        <f>T110-SUM(T111:T117)</f>
        <v>24207</v>
      </c>
      <c r="U118" s="171">
        <f>U110-SUM(U111:U117)</f>
        <v>26320</v>
      </c>
      <c r="V118" s="171">
        <f>V110-SUM(V111:V117)</f>
        <v>28586</v>
      </c>
      <c r="W118" s="171">
        <f>W110-SUM(W111:W117)</f>
        <v>34156</v>
      </c>
      <c r="X118" s="172">
        <f t="shared" si="83"/>
        <v>0.19485062618064797</v>
      </c>
      <c r="Y118" s="172">
        <f t="shared" si="84"/>
        <v>8.1346102229444307E-3</v>
      </c>
    </row>
    <row r="119" spans="1:25" x14ac:dyDescent="0.25">
      <c r="A119" s="58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8"/>
      <c r="B120" s="158" t="s">
        <v>71</v>
      </c>
      <c r="C120" s="178">
        <f t="shared" ref="C120:H120" si="88">C121+C124</f>
        <v>44475</v>
      </c>
      <c r="D120" s="178">
        <f t="shared" si="88"/>
        <v>61314</v>
      </c>
      <c r="E120" s="178">
        <f t="shared" si="88"/>
        <v>93434</v>
      </c>
      <c r="F120" s="178">
        <f t="shared" si="88"/>
        <v>94365</v>
      </c>
      <c r="G120" s="178">
        <f t="shared" si="88"/>
        <v>99219</v>
      </c>
      <c r="H120" s="178">
        <f t="shared" si="88"/>
        <v>96001</v>
      </c>
      <c r="I120" s="179">
        <f>IFERROR(H120/G120-1,"-")</f>
        <v>-3.2433304105060512E-2</v>
      </c>
      <c r="J120" s="179">
        <f t="shared" ref="J120:J132" si="89">H120/H$8</f>
        <v>0.12629849285368472</v>
      </c>
      <c r="K120" s="178">
        <f t="shared" ref="K120:P120" si="90">K121+K124</f>
        <v>46941</v>
      </c>
      <c r="L120" s="178">
        <f t="shared" si="90"/>
        <v>102944</v>
      </c>
      <c r="M120" s="178">
        <f t="shared" si="90"/>
        <v>135697</v>
      </c>
      <c r="N120" s="178">
        <f t="shared" si="90"/>
        <v>145679</v>
      </c>
      <c r="O120" s="178">
        <f t="shared" si="90"/>
        <v>151188</v>
      </c>
      <c r="P120" s="178">
        <f t="shared" si="90"/>
        <v>186600</v>
      </c>
      <c r="Q120" s="179">
        <f>IFERROR(P120/O120-1,"-")</f>
        <v>0.23422493848718151</v>
      </c>
      <c r="R120" s="179">
        <f t="shared" ref="R120:R132" si="91">P120/P$8</f>
        <v>5.4264109177293872E-2</v>
      </c>
      <c r="S120" s="178">
        <f>S121+S124</f>
        <v>91416</v>
      </c>
      <c r="T120" s="178">
        <f>T121+T124</f>
        <v>229131</v>
      </c>
      <c r="U120" s="178">
        <f>U121+U124</f>
        <v>240044</v>
      </c>
      <c r="V120" s="178">
        <f>V121+V124</f>
        <v>250407</v>
      </c>
      <c r="W120" s="178">
        <f>W121+W124</f>
        <v>282601</v>
      </c>
      <c r="X120" s="179">
        <f>IFERROR(W120/V120-1,"-")</f>
        <v>0.12856669342310711</v>
      </c>
      <c r="Y120" s="179">
        <f>W120/W$8</f>
        <v>6.7304396990699122E-2</v>
      </c>
    </row>
    <row r="121" spans="1:25" x14ac:dyDescent="0.25">
      <c r="A121" s="58"/>
      <c r="B121" s="161" t="s">
        <v>100</v>
      </c>
      <c r="C121" s="162">
        <v>21565</v>
      </c>
      <c r="D121" s="162">
        <v>32824</v>
      </c>
      <c r="E121" s="162">
        <v>51574</v>
      </c>
      <c r="F121" s="162">
        <v>61454</v>
      </c>
      <c r="G121" s="162">
        <v>66290</v>
      </c>
      <c r="H121" s="162">
        <v>61164</v>
      </c>
      <c r="I121" s="163">
        <f>IFERROR(H121/G121-1,"-")</f>
        <v>-7.732689696786843E-2</v>
      </c>
      <c r="J121" s="163">
        <f t="shared" si="89"/>
        <v>8.0467089060559494E-2</v>
      </c>
      <c r="K121" s="162">
        <v>31314</v>
      </c>
      <c r="L121" s="162">
        <v>71733</v>
      </c>
      <c r="M121" s="162">
        <v>83312</v>
      </c>
      <c r="N121" s="162">
        <v>85760</v>
      </c>
      <c r="O121" s="162">
        <v>89698</v>
      </c>
      <c r="P121" s="162">
        <v>117239</v>
      </c>
      <c r="Q121" s="163">
        <f>IFERROR(P121/O121-1,"-")</f>
        <v>0.30704140560547621</v>
      </c>
      <c r="R121" s="163">
        <f t="shared" si="91"/>
        <v>3.4093622164184115E-2</v>
      </c>
      <c r="S121" s="162">
        <v>52879</v>
      </c>
      <c r="T121" s="162">
        <v>134886</v>
      </c>
      <c r="U121" s="162">
        <v>147214</v>
      </c>
      <c r="V121" s="162">
        <v>155988</v>
      </c>
      <c r="W121" s="162">
        <v>178403</v>
      </c>
      <c r="X121" s="163">
        <f>IFERROR(W121/V121-1,"-")</f>
        <v>0.14369695104751656</v>
      </c>
      <c r="Y121" s="163">
        <f>W121/W$8</f>
        <v>4.2488548647498396E-2</v>
      </c>
    </row>
    <row r="122" spans="1:25" x14ac:dyDescent="0.25">
      <c r="A122" s="58"/>
      <c r="B122" s="165" t="s">
        <v>106</v>
      </c>
      <c r="C122" s="166">
        <v>10392</v>
      </c>
      <c r="D122" s="166">
        <v>15693</v>
      </c>
      <c r="E122" s="166">
        <v>29334</v>
      </c>
      <c r="F122" s="166">
        <v>30291</v>
      </c>
      <c r="G122" s="166">
        <v>37901</v>
      </c>
      <c r="H122" s="166">
        <v>37417</v>
      </c>
      <c r="I122" s="167">
        <f>IFERROR(H122/G122-1,"-")</f>
        <v>-1.2770111606553947E-2</v>
      </c>
      <c r="J122" s="167">
        <f t="shared" si="89"/>
        <v>4.9225640431936349E-2</v>
      </c>
      <c r="K122" s="166">
        <v>13684</v>
      </c>
      <c r="L122" s="166">
        <v>37554</v>
      </c>
      <c r="M122" s="166">
        <v>40531</v>
      </c>
      <c r="N122" s="166">
        <v>36734</v>
      </c>
      <c r="O122" s="166">
        <v>37287</v>
      </c>
      <c r="P122" s="166">
        <v>56045</v>
      </c>
      <c r="Q122" s="167">
        <f>IFERROR(P122/O122-1,"-")</f>
        <v>0.50307077533724898</v>
      </c>
      <c r="R122" s="167">
        <f t="shared" si="91"/>
        <v>1.6298135042022696E-2</v>
      </c>
      <c r="S122" s="166">
        <v>24076</v>
      </c>
      <c r="T122" s="166">
        <v>69865</v>
      </c>
      <c r="U122" s="166">
        <v>67025</v>
      </c>
      <c r="V122" s="166">
        <v>75188</v>
      </c>
      <c r="W122" s="166">
        <v>93462</v>
      </c>
      <c r="X122" s="167">
        <f>IFERROR(W122/V122-1,"-")</f>
        <v>0.24304410278235888</v>
      </c>
      <c r="Y122" s="167">
        <f>W122/W$8</f>
        <v>2.2258957157068521E-2</v>
      </c>
    </row>
    <row r="123" spans="1:25" x14ac:dyDescent="0.25">
      <c r="A123" s="58"/>
      <c r="B123" s="165" t="s">
        <v>103</v>
      </c>
      <c r="C123" s="166">
        <v>11173</v>
      </c>
      <c r="D123" s="166">
        <v>17131</v>
      </c>
      <c r="E123" s="166">
        <v>22240</v>
      </c>
      <c r="F123" s="166">
        <v>31163</v>
      </c>
      <c r="G123" s="166">
        <v>28389</v>
      </c>
      <c r="H123" s="166">
        <v>23747</v>
      </c>
      <c r="I123" s="167">
        <f>IFERROR(H123/G123-1,"-")</f>
        <v>-0.16351403712705626</v>
      </c>
      <c r="J123" s="167">
        <f t="shared" si="89"/>
        <v>3.1241448628623152E-2</v>
      </c>
      <c r="K123" s="166">
        <v>17630</v>
      </c>
      <c r="L123" s="166">
        <v>34179</v>
      </c>
      <c r="M123" s="166">
        <v>42781</v>
      </c>
      <c r="N123" s="166">
        <v>49026</v>
      </c>
      <c r="O123" s="166">
        <v>52411</v>
      </c>
      <c r="P123" s="166">
        <v>61194</v>
      </c>
      <c r="Q123" s="167">
        <f>IFERROR(P123/O123-1,"-")</f>
        <v>0.16757932495086902</v>
      </c>
      <c r="R123" s="167">
        <f t="shared" si="91"/>
        <v>1.7795487122161422E-2</v>
      </c>
      <c r="S123" s="166">
        <v>28803</v>
      </c>
      <c r="T123" s="166">
        <v>65021</v>
      </c>
      <c r="U123" s="166">
        <v>80189</v>
      </c>
      <c r="V123" s="166">
        <v>80800</v>
      </c>
      <c r="W123" s="166">
        <v>84941</v>
      </c>
      <c r="X123" s="167">
        <f>IFERROR(W123/V123-1,"-")</f>
        <v>5.1250000000000018E-2</v>
      </c>
      <c r="Y123" s="167">
        <f>W123/W$8</f>
        <v>2.0229591490429879E-2</v>
      </c>
    </row>
    <row r="124" spans="1:25" x14ac:dyDescent="0.25">
      <c r="A124" s="58"/>
      <c r="B124" s="161" t="s">
        <v>110</v>
      </c>
      <c r="C124" s="162">
        <v>22910</v>
      </c>
      <c r="D124" s="162">
        <v>28490</v>
      </c>
      <c r="E124" s="162">
        <v>41860</v>
      </c>
      <c r="F124" s="162">
        <v>32911</v>
      </c>
      <c r="G124" s="162">
        <v>32929</v>
      </c>
      <c r="H124" s="162">
        <v>34837</v>
      </c>
      <c r="I124" s="163">
        <f>IFERROR(H124/G124-1,"-")</f>
        <v>5.7942846730845154E-2</v>
      </c>
      <c r="J124" s="163">
        <f t="shared" si="89"/>
        <v>4.5831403793125225E-2</v>
      </c>
      <c r="K124" s="162">
        <v>15627</v>
      </c>
      <c r="L124" s="162">
        <v>31211</v>
      </c>
      <c r="M124" s="162">
        <v>52385</v>
      </c>
      <c r="N124" s="162">
        <v>59919</v>
      </c>
      <c r="O124" s="162">
        <v>61490</v>
      </c>
      <c r="P124" s="162">
        <v>69361</v>
      </c>
      <c r="Q124" s="163">
        <f>IFERROR(P124/O124-1,"-")</f>
        <v>0.12800455358594887</v>
      </c>
      <c r="R124" s="163">
        <f t="shared" si="91"/>
        <v>2.0170487013109754E-2</v>
      </c>
      <c r="S124" s="162">
        <v>38537</v>
      </c>
      <c r="T124" s="162">
        <v>94245</v>
      </c>
      <c r="U124" s="162">
        <v>92830</v>
      </c>
      <c r="V124" s="162">
        <v>94419</v>
      </c>
      <c r="W124" s="162">
        <v>104198</v>
      </c>
      <c r="X124" s="163">
        <f>IFERROR(W124/V124-1,"-")</f>
        <v>0.10357025598661296</v>
      </c>
      <c r="Y124" s="163">
        <f>W124/W$8</f>
        <v>2.4815848343200719E-2</v>
      </c>
    </row>
    <row r="125" spans="1:25" s="58" customFormat="1" x14ac:dyDescent="0.25">
      <c r="B125" s="165" t="s">
        <v>113</v>
      </c>
      <c r="C125" s="166">
        <v>1377</v>
      </c>
      <c r="D125" s="166">
        <v>653</v>
      </c>
      <c r="E125" s="166">
        <v>2495</v>
      </c>
      <c r="F125" s="166">
        <v>3075</v>
      </c>
      <c r="G125" s="166">
        <v>2418</v>
      </c>
      <c r="H125" s="166">
        <v>2592</v>
      </c>
      <c r="I125" s="167">
        <f t="shared" ref="I125:I132" si="92">IFERROR(H125/G125-1,"-")</f>
        <v>7.1960297766749282E-2</v>
      </c>
      <c r="J125" s="167">
        <f t="shared" si="89"/>
        <v>3.4100237859683836E-3</v>
      </c>
      <c r="K125" s="166">
        <v>2329</v>
      </c>
      <c r="L125" s="166">
        <v>2683</v>
      </c>
      <c r="M125" s="166">
        <v>7422</v>
      </c>
      <c r="N125" s="166">
        <v>8579</v>
      </c>
      <c r="O125" s="166">
        <v>8260</v>
      </c>
      <c r="P125" s="166">
        <v>7864</v>
      </c>
      <c r="Q125" s="167">
        <f t="shared" ref="Q125:Q132" si="93">IFERROR(P125/O125-1,"-")</f>
        <v>-4.7941888619854711E-2</v>
      </c>
      <c r="R125" s="167">
        <f t="shared" si="91"/>
        <v>2.2868861445350429E-3</v>
      </c>
      <c r="S125" s="166">
        <v>3706</v>
      </c>
      <c r="T125" s="166">
        <v>9917</v>
      </c>
      <c r="U125" s="166">
        <v>11654</v>
      </c>
      <c r="V125" s="166">
        <v>10678</v>
      </c>
      <c r="W125" s="166">
        <v>10456</v>
      </c>
      <c r="X125" s="167">
        <f t="shared" ref="X125:X132" si="94">IFERROR(W125/V125-1,"-")</f>
        <v>-2.0790410189174047E-2</v>
      </c>
      <c r="Y125" s="167">
        <f t="shared" ref="Y125:Y132" si="95">W125/W$8</f>
        <v>2.4902062446160839E-3</v>
      </c>
    </row>
    <row r="126" spans="1:25" s="58" customFormat="1" x14ac:dyDescent="0.25">
      <c r="B126" s="165" t="s">
        <v>116</v>
      </c>
      <c r="C126" s="166">
        <v>1696</v>
      </c>
      <c r="D126" s="166">
        <v>2401</v>
      </c>
      <c r="E126" s="166">
        <v>4143</v>
      </c>
      <c r="F126" s="166">
        <v>4499</v>
      </c>
      <c r="G126" s="166">
        <v>4518</v>
      </c>
      <c r="H126" s="166">
        <v>5144</v>
      </c>
      <c r="I126" s="167">
        <f t="shared" si="92"/>
        <v>0.13855688357680385</v>
      </c>
      <c r="J126" s="167">
        <f t="shared" si="89"/>
        <v>6.7674237480792303E-3</v>
      </c>
      <c r="K126" s="166">
        <v>2180</v>
      </c>
      <c r="L126" s="166">
        <v>4913</v>
      </c>
      <c r="M126" s="166">
        <v>7118</v>
      </c>
      <c r="N126" s="166">
        <v>8816</v>
      </c>
      <c r="O126" s="166">
        <v>8623</v>
      </c>
      <c r="P126" s="166">
        <v>10273</v>
      </c>
      <c r="Q126" s="167">
        <f t="shared" si="93"/>
        <v>0.19134871854343038</v>
      </c>
      <c r="R126" s="167">
        <f t="shared" si="91"/>
        <v>2.9874340491872452E-3</v>
      </c>
      <c r="S126" s="166">
        <v>3876</v>
      </c>
      <c r="T126" s="166">
        <v>11261</v>
      </c>
      <c r="U126" s="166">
        <v>13315</v>
      </c>
      <c r="V126" s="166">
        <v>13141</v>
      </c>
      <c r="W126" s="166">
        <v>15417</v>
      </c>
      <c r="X126" s="167">
        <f t="shared" si="94"/>
        <v>0.17319838672855936</v>
      </c>
      <c r="Y126" s="167">
        <f t="shared" si="95"/>
        <v>3.6717205119784018E-3</v>
      </c>
    </row>
    <row r="127" spans="1:25" x14ac:dyDescent="0.25">
      <c r="A127" s="58"/>
      <c r="B127" s="165" t="s">
        <v>119</v>
      </c>
      <c r="C127" s="166">
        <v>1277</v>
      </c>
      <c r="D127" s="166">
        <v>2102</v>
      </c>
      <c r="E127" s="166">
        <v>2821</v>
      </c>
      <c r="F127" s="166">
        <v>3024</v>
      </c>
      <c r="G127" s="166">
        <v>2762</v>
      </c>
      <c r="H127" s="166">
        <v>2930</v>
      </c>
      <c r="I127" s="167">
        <f t="shared" si="92"/>
        <v>6.0825488776249159E-2</v>
      </c>
      <c r="J127" s="167">
        <f t="shared" si="89"/>
        <v>3.8546950975645693E-3</v>
      </c>
      <c r="K127" s="166">
        <v>1497</v>
      </c>
      <c r="L127" s="166">
        <v>5032</v>
      </c>
      <c r="M127" s="166">
        <v>5703</v>
      </c>
      <c r="N127" s="166">
        <v>5756</v>
      </c>
      <c r="O127" s="166">
        <v>5825</v>
      </c>
      <c r="P127" s="166">
        <v>6604</v>
      </c>
      <c r="Q127" s="167">
        <f t="shared" si="93"/>
        <v>0.13373390557939913</v>
      </c>
      <c r="R127" s="167">
        <f t="shared" si="91"/>
        <v>1.9204725455886857E-3</v>
      </c>
      <c r="S127" s="166">
        <v>2774</v>
      </c>
      <c r="T127" s="166">
        <v>8524</v>
      </c>
      <c r="U127" s="166">
        <v>8780</v>
      </c>
      <c r="V127" s="166">
        <v>8587</v>
      </c>
      <c r="W127" s="166">
        <v>9534</v>
      </c>
      <c r="X127" s="167">
        <f t="shared" si="94"/>
        <v>0.11028298590893204</v>
      </c>
      <c r="Y127" s="167">
        <f t="shared" si="95"/>
        <v>2.2706222586237322E-3</v>
      </c>
    </row>
    <row r="128" spans="1:25" x14ac:dyDescent="0.25">
      <c r="A128" s="58"/>
      <c r="B128" s="165" t="s">
        <v>126</v>
      </c>
      <c r="C128" s="166">
        <v>359</v>
      </c>
      <c r="D128" s="166">
        <v>359</v>
      </c>
      <c r="E128" s="166">
        <v>801</v>
      </c>
      <c r="F128" s="166">
        <v>649</v>
      </c>
      <c r="G128" s="166">
        <v>650</v>
      </c>
      <c r="H128" s="166">
        <v>829</v>
      </c>
      <c r="I128" s="167">
        <f t="shared" si="92"/>
        <v>0.27538461538461534</v>
      </c>
      <c r="J128" s="167">
        <f t="shared" si="89"/>
        <v>1.0906287494474498E-3</v>
      </c>
      <c r="K128" s="166">
        <v>356</v>
      </c>
      <c r="L128" s="166">
        <v>974</v>
      </c>
      <c r="M128" s="166">
        <v>1772</v>
      </c>
      <c r="N128" s="166">
        <v>1988</v>
      </c>
      <c r="O128" s="166">
        <v>1706</v>
      </c>
      <c r="P128" s="166">
        <v>1937</v>
      </c>
      <c r="Q128" s="167">
        <f t="shared" si="93"/>
        <v>0.13540445486518182</v>
      </c>
      <c r="R128" s="167">
        <f t="shared" si="91"/>
        <v>5.6328820726912233E-4</v>
      </c>
      <c r="S128" s="166">
        <v>715</v>
      </c>
      <c r="T128" s="166">
        <v>2573</v>
      </c>
      <c r="U128" s="166">
        <v>2637</v>
      </c>
      <c r="V128" s="166">
        <v>2356</v>
      </c>
      <c r="W128" s="166">
        <v>2766</v>
      </c>
      <c r="X128" s="167">
        <f t="shared" si="94"/>
        <v>0.17402376910016981</v>
      </c>
      <c r="Y128" s="167">
        <f t="shared" si="95"/>
        <v>6.5875195797705517E-4</v>
      </c>
    </row>
    <row r="129" spans="1:25" x14ac:dyDescent="0.25">
      <c r="A129" s="58"/>
      <c r="B129" s="165" t="s">
        <v>122</v>
      </c>
      <c r="C129" s="166">
        <v>303</v>
      </c>
      <c r="D129" s="166">
        <v>312</v>
      </c>
      <c r="E129" s="166">
        <v>635</v>
      </c>
      <c r="F129" s="166">
        <v>527</v>
      </c>
      <c r="G129" s="166">
        <v>600</v>
      </c>
      <c r="H129" s="166">
        <v>555</v>
      </c>
      <c r="I129" s="167">
        <f t="shared" si="92"/>
        <v>-7.4999999999999956E-2</v>
      </c>
      <c r="J129" s="167">
        <f t="shared" si="89"/>
        <v>7.3015555602332289E-4</v>
      </c>
      <c r="K129" s="166">
        <v>453</v>
      </c>
      <c r="L129" s="166">
        <v>1045</v>
      </c>
      <c r="M129" s="166">
        <v>1201</v>
      </c>
      <c r="N129" s="166">
        <v>1408</v>
      </c>
      <c r="O129" s="166">
        <v>1497</v>
      </c>
      <c r="P129" s="166">
        <v>1985</v>
      </c>
      <c r="Q129" s="167">
        <f t="shared" si="93"/>
        <v>0.32598530394121572</v>
      </c>
      <c r="R129" s="167">
        <f t="shared" si="91"/>
        <v>5.7724682056231689E-4</v>
      </c>
      <c r="S129" s="166">
        <v>756</v>
      </c>
      <c r="T129" s="166">
        <v>1836</v>
      </c>
      <c r="U129" s="166">
        <v>1935</v>
      </c>
      <c r="V129" s="166">
        <v>2097</v>
      </c>
      <c r="W129" s="166">
        <v>2540</v>
      </c>
      <c r="X129" s="167">
        <f t="shared" si="94"/>
        <v>0.21125417262756319</v>
      </c>
      <c r="Y129" s="167">
        <f t="shared" si="95"/>
        <v>6.0492768375333336E-4</v>
      </c>
    </row>
    <row r="130" spans="1:25" x14ac:dyDescent="0.25">
      <c r="A130" s="58"/>
      <c r="B130" s="165" t="s">
        <v>131</v>
      </c>
      <c r="C130" s="166">
        <v>183</v>
      </c>
      <c r="D130" s="166">
        <v>123</v>
      </c>
      <c r="E130" s="166">
        <v>250</v>
      </c>
      <c r="F130" s="166">
        <v>204</v>
      </c>
      <c r="G130" s="166">
        <v>235</v>
      </c>
      <c r="H130" s="166">
        <v>295</v>
      </c>
      <c r="I130" s="167">
        <f t="shared" si="92"/>
        <v>0.25531914893617014</v>
      </c>
      <c r="J130" s="167">
        <f t="shared" si="89"/>
        <v>3.8810070094933379E-4</v>
      </c>
      <c r="K130" s="166">
        <v>488</v>
      </c>
      <c r="L130" s="166">
        <v>432</v>
      </c>
      <c r="M130" s="166">
        <v>825</v>
      </c>
      <c r="N130" s="166">
        <v>1138</v>
      </c>
      <c r="O130" s="166">
        <v>1099</v>
      </c>
      <c r="P130" s="166">
        <v>833</v>
      </c>
      <c r="Q130" s="167">
        <f t="shared" si="93"/>
        <v>-0.2420382165605095</v>
      </c>
      <c r="R130" s="167">
        <f t="shared" si="91"/>
        <v>2.4224010152564736E-4</v>
      </c>
      <c r="S130" s="166">
        <v>671</v>
      </c>
      <c r="T130" s="166">
        <v>1075</v>
      </c>
      <c r="U130" s="166">
        <v>1342</v>
      </c>
      <c r="V130" s="166">
        <v>1334</v>
      </c>
      <c r="W130" s="166">
        <v>1128</v>
      </c>
      <c r="X130" s="167">
        <f t="shared" si="94"/>
        <v>-0.15442278860569714</v>
      </c>
      <c r="Y130" s="167">
        <f t="shared" si="95"/>
        <v>2.6864505010777955E-4</v>
      </c>
    </row>
    <row r="131" spans="1:25" x14ac:dyDescent="0.25">
      <c r="A131" s="58"/>
      <c r="B131" s="165" t="s">
        <v>134</v>
      </c>
      <c r="C131" s="166">
        <v>199</v>
      </c>
      <c r="D131" s="166">
        <v>177</v>
      </c>
      <c r="E131" s="166">
        <v>253</v>
      </c>
      <c r="F131" s="166">
        <v>358</v>
      </c>
      <c r="G131" s="166">
        <v>387</v>
      </c>
      <c r="H131" s="166">
        <v>299</v>
      </c>
      <c r="I131" s="167">
        <f t="shared" si="92"/>
        <v>-0.22739018087855301</v>
      </c>
      <c r="J131" s="167">
        <f t="shared" si="89"/>
        <v>3.9336308333508746E-4</v>
      </c>
      <c r="K131" s="166">
        <v>882</v>
      </c>
      <c r="L131" s="166">
        <v>742</v>
      </c>
      <c r="M131" s="166">
        <v>1632</v>
      </c>
      <c r="N131" s="166">
        <v>2097</v>
      </c>
      <c r="O131" s="166">
        <v>2115</v>
      </c>
      <c r="P131" s="166">
        <v>2068</v>
      </c>
      <c r="Q131" s="167">
        <f t="shared" si="93"/>
        <v>-2.2222222222222254E-2</v>
      </c>
      <c r="R131" s="167">
        <f t="shared" si="91"/>
        <v>6.0138358938179916E-4</v>
      </c>
      <c r="S131" s="166">
        <v>1081</v>
      </c>
      <c r="T131" s="166">
        <v>1885</v>
      </c>
      <c r="U131" s="166">
        <v>2455</v>
      </c>
      <c r="V131" s="166">
        <v>2502</v>
      </c>
      <c r="W131" s="166">
        <v>2367</v>
      </c>
      <c r="X131" s="167">
        <f t="shared" si="94"/>
        <v>-5.3956834532374098E-2</v>
      </c>
      <c r="Y131" s="167">
        <f t="shared" si="95"/>
        <v>5.6372591631659058E-4</v>
      </c>
    </row>
    <row r="132" spans="1:25" x14ac:dyDescent="0.25">
      <c r="A132" s="58"/>
      <c r="B132" s="170" t="s">
        <v>148</v>
      </c>
      <c r="C132" s="171">
        <f t="shared" ref="C132" si="96">C124-SUM(C125:C131)</f>
        <v>17516</v>
      </c>
      <c r="D132" s="171">
        <f t="shared" ref="D132:H132" si="97">D124-SUM(D125:D131)</f>
        <v>22363</v>
      </c>
      <c r="E132" s="171">
        <f t="shared" si="97"/>
        <v>30462</v>
      </c>
      <c r="F132" s="171">
        <f t="shared" si="97"/>
        <v>20575</v>
      </c>
      <c r="G132" s="171">
        <f t="shared" si="97"/>
        <v>21359</v>
      </c>
      <c r="H132" s="171">
        <f t="shared" si="97"/>
        <v>22193</v>
      </c>
      <c r="I132" s="172">
        <f t="shared" si="92"/>
        <v>3.9046771852614848E-2</v>
      </c>
      <c r="J132" s="172">
        <f t="shared" si="89"/>
        <v>2.9197013071757847E-2</v>
      </c>
      <c r="K132" s="171">
        <f t="shared" ref="K132:P132" si="98">K124-SUM(K125:K131)</f>
        <v>7442</v>
      </c>
      <c r="L132" s="171">
        <f t="shared" si="98"/>
        <v>15390</v>
      </c>
      <c r="M132" s="171">
        <f t="shared" si="98"/>
        <v>26712</v>
      </c>
      <c r="N132" s="171">
        <f t="shared" si="98"/>
        <v>30137</v>
      </c>
      <c r="O132" s="171">
        <f t="shared" si="98"/>
        <v>32365</v>
      </c>
      <c r="P132" s="171">
        <f t="shared" si="98"/>
        <v>37797</v>
      </c>
      <c r="Q132" s="172">
        <f t="shared" si="93"/>
        <v>0.16783562490344517</v>
      </c>
      <c r="R132" s="172">
        <f t="shared" si="91"/>
        <v>1.0991535555059896E-2</v>
      </c>
      <c r="S132" s="171">
        <f>S124-SUM(S125:S131)</f>
        <v>24958</v>
      </c>
      <c r="T132" s="171">
        <f>T124-SUM(T125:T131)</f>
        <v>57174</v>
      </c>
      <c r="U132" s="171">
        <f>U124-SUM(U125:U131)</f>
        <v>50712</v>
      </c>
      <c r="V132" s="171">
        <f>V124-SUM(V125:V131)</f>
        <v>53724</v>
      </c>
      <c r="W132" s="171">
        <f>W124-SUM(W125:W131)</f>
        <v>59990</v>
      </c>
      <c r="X132" s="172">
        <f t="shared" si="94"/>
        <v>0.11663316208770746</v>
      </c>
      <c r="Y132" s="172">
        <f t="shared" si="95"/>
        <v>1.4287248719827743E-2</v>
      </c>
    </row>
    <row r="133" spans="1:25" x14ac:dyDescent="0.25">
      <c r="A133" s="58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8"/>
      <c r="B134" s="158" t="s">
        <v>71</v>
      </c>
      <c r="C134" s="178">
        <f t="shared" ref="C134:H134" si="99">C135+C138</f>
        <v>9862</v>
      </c>
      <c r="D134" s="178">
        <f t="shared" si="99"/>
        <v>24847</v>
      </c>
      <c r="E134" s="178">
        <f t="shared" si="99"/>
        <v>47385</v>
      </c>
      <c r="F134" s="178">
        <f t="shared" si="99"/>
        <v>49008</v>
      </c>
      <c r="G134" s="178">
        <f t="shared" si="99"/>
        <v>52595</v>
      </c>
      <c r="H134" s="178">
        <f t="shared" si="99"/>
        <v>50627</v>
      </c>
      <c r="I134" s="179">
        <f>IFERROR(H134/G134-1,"-")</f>
        <v>-3.741800551383212E-2</v>
      </c>
      <c r="J134" s="179">
        <f t="shared" ref="J134:J146" si="100">H134/H$8</f>
        <v>6.6604658260887864E-2</v>
      </c>
      <c r="K134" s="178">
        <f t="shared" ref="K134:P134" si="101">K135+K138</f>
        <v>40956</v>
      </c>
      <c r="L134" s="178">
        <f t="shared" si="101"/>
        <v>64147</v>
      </c>
      <c r="M134" s="178">
        <f t="shared" si="101"/>
        <v>163913</v>
      </c>
      <c r="N134" s="178">
        <f t="shared" si="101"/>
        <v>182213</v>
      </c>
      <c r="O134" s="178">
        <f t="shared" si="101"/>
        <v>183875</v>
      </c>
      <c r="P134" s="178">
        <f t="shared" si="101"/>
        <v>182150</v>
      </c>
      <c r="Q134" s="179">
        <f>IFERROR(P134/O134-1,"-")</f>
        <v>-9.3813732154996998E-3</v>
      </c>
      <c r="R134" s="179">
        <f t="shared" ref="R134:R146" si="102">P134/P$8</f>
        <v>5.2970029403237293E-2</v>
      </c>
      <c r="S134" s="178">
        <f>S135+S138</f>
        <v>71022</v>
      </c>
      <c r="T134" s="178">
        <f>T135+T138</f>
        <v>211298</v>
      </c>
      <c r="U134" s="178">
        <f>U135+U138</f>
        <v>231221</v>
      </c>
      <c r="V134" s="178">
        <f>V135+V138</f>
        <v>236470</v>
      </c>
      <c r="W134" s="178">
        <f>W135+W138</f>
        <v>232777</v>
      </c>
      <c r="X134" s="179">
        <f>IFERROR(W134/V134-1,"-")</f>
        <v>-1.5617203027868176E-2</v>
      </c>
      <c r="Y134" s="179">
        <f>W134/W$8</f>
        <v>5.5438287968917199E-2</v>
      </c>
    </row>
    <row r="135" spans="1:25" x14ac:dyDescent="0.25">
      <c r="A135" s="58"/>
      <c r="B135" s="161" t="s">
        <v>100</v>
      </c>
      <c r="C135" s="162">
        <v>2454</v>
      </c>
      <c r="D135" s="162">
        <v>6270</v>
      </c>
      <c r="E135" s="162">
        <v>5486</v>
      </c>
      <c r="F135" s="162">
        <v>7999</v>
      </c>
      <c r="G135" s="162">
        <v>6701</v>
      </c>
      <c r="H135" s="162">
        <v>3206</v>
      </c>
      <c r="I135" s="163">
        <f>IFERROR(H135/G135-1,"-")</f>
        <v>-0.52156394567974929</v>
      </c>
      <c r="J135" s="163">
        <f t="shared" si="100"/>
        <v>4.2177994821815728E-3</v>
      </c>
      <c r="K135" s="162">
        <v>6197</v>
      </c>
      <c r="L135" s="162">
        <v>14861</v>
      </c>
      <c r="M135" s="162">
        <v>15843</v>
      </c>
      <c r="N135" s="162">
        <v>16817</v>
      </c>
      <c r="O135" s="162">
        <v>14783</v>
      </c>
      <c r="P135" s="162">
        <v>20539</v>
      </c>
      <c r="Q135" s="163">
        <f>IFERROR(P135/O135-1,"-")</f>
        <v>0.38936616383683953</v>
      </c>
      <c r="R135" s="163">
        <f t="shared" si="102"/>
        <v>5.9728324672692328E-3</v>
      </c>
      <c r="S135" s="162">
        <v>18253</v>
      </c>
      <c r="T135" s="162">
        <v>21329</v>
      </c>
      <c r="U135" s="162">
        <v>24816</v>
      </c>
      <c r="V135" s="162">
        <v>21484</v>
      </c>
      <c r="W135" s="162">
        <v>23745</v>
      </c>
      <c r="X135" s="163">
        <f>IFERROR(W135/V135-1,"-")</f>
        <v>0.10524110966300504</v>
      </c>
      <c r="Y135" s="163">
        <f>W135/W$8</f>
        <v>5.6551212010720079E-3</v>
      </c>
    </row>
    <row r="136" spans="1:25" x14ac:dyDescent="0.25">
      <c r="A136" s="58"/>
      <c r="B136" s="165" t="s">
        <v>106</v>
      </c>
      <c r="C136" s="166">
        <v>2454</v>
      </c>
      <c r="D136" s="166">
        <v>6270</v>
      </c>
      <c r="E136" s="166">
        <v>5415</v>
      </c>
      <c r="F136" s="166">
        <v>7999</v>
      </c>
      <c r="G136" s="166">
        <v>6701</v>
      </c>
      <c r="H136" s="166">
        <v>3206</v>
      </c>
      <c r="I136" s="167">
        <f>IFERROR(H136/G136-1,"-")</f>
        <v>-0.52156394567974929</v>
      </c>
      <c r="J136" s="167">
        <f t="shared" si="100"/>
        <v>4.2177994821815728E-3</v>
      </c>
      <c r="K136" s="166">
        <v>3528</v>
      </c>
      <c r="L136" s="166">
        <v>8710</v>
      </c>
      <c r="M136" s="166">
        <v>9264</v>
      </c>
      <c r="N136" s="166">
        <v>8253</v>
      </c>
      <c r="O136" s="166">
        <v>6321</v>
      </c>
      <c r="P136" s="166">
        <v>11324</v>
      </c>
      <c r="Q136" s="167">
        <f>IFERROR(P136/O136-1,"-")</f>
        <v>0.79148868849865517</v>
      </c>
      <c r="R136" s="167">
        <f t="shared" si="102"/>
        <v>3.2930695194194845E-3</v>
      </c>
      <c r="S136" s="166">
        <v>13223</v>
      </c>
      <c r="T136" s="166">
        <v>14679</v>
      </c>
      <c r="U136" s="166">
        <v>16252</v>
      </c>
      <c r="V136" s="166">
        <v>13022</v>
      </c>
      <c r="W136" s="166">
        <v>14530</v>
      </c>
      <c r="X136" s="167">
        <f>IFERROR(W136/V136-1,"-")</f>
        <v>0.11580402395945333</v>
      </c>
      <c r="Y136" s="167">
        <f>W136/W$8</f>
        <v>3.4604721436755645E-3</v>
      </c>
    </row>
    <row r="137" spans="1:25" x14ac:dyDescent="0.25">
      <c r="A137" s="58"/>
      <c r="B137" s="165" t="s">
        <v>103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2669</v>
      </c>
      <c r="L137" s="166">
        <v>6151</v>
      </c>
      <c r="M137" s="166">
        <v>6579</v>
      </c>
      <c r="N137" s="166">
        <v>8564</v>
      </c>
      <c r="O137" s="166">
        <v>8462</v>
      </c>
      <c r="P137" s="166">
        <v>9215</v>
      </c>
      <c r="Q137" s="167">
        <f>IFERROR(P137/O137-1,"-")</f>
        <v>8.8986055306074174E-2</v>
      </c>
      <c r="R137" s="167">
        <f t="shared" si="102"/>
        <v>2.6797629478497484E-3</v>
      </c>
      <c r="S137" s="166">
        <v>5030</v>
      </c>
      <c r="T137" s="166">
        <v>6650</v>
      </c>
      <c r="U137" s="166">
        <v>8564</v>
      </c>
      <c r="V137" s="166">
        <v>8462</v>
      </c>
      <c r="W137" s="166">
        <v>9215</v>
      </c>
      <c r="X137" s="167">
        <f>IFERROR(W137/V137-1,"-")</f>
        <v>8.8986055306074174E-2</v>
      </c>
      <c r="Y137" s="167">
        <f>W137/W$8</f>
        <v>2.1946490573964438E-3</v>
      </c>
    </row>
    <row r="138" spans="1:25" x14ac:dyDescent="0.25">
      <c r="A138" s="58"/>
      <c r="B138" s="161" t="s">
        <v>110</v>
      </c>
      <c r="C138" s="162">
        <v>7408</v>
      </c>
      <c r="D138" s="162">
        <v>18577</v>
      </c>
      <c r="E138" s="162">
        <v>41899</v>
      </c>
      <c r="F138" s="162">
        <v>41009</v>
      </c>
      <c r="G138" s="162">
        <v>45894</v>
      </c>
      <c r="H138" s="162">
        <v>47421</v>
      </c>
      <c r="I138" s="163">
        <f>IFERROR(H138/G138-1,"-")</f>
        <v>3.3272323179500685E-2</v>
      </c>
      <c r="J138" s="163">
        <f t="shared" si="100"/>
        <v>6.2386858778706297E-2</v>
      </c>
      <c r="K138" s="162">
        <v>34759</v>
      </c>
      <c r="L138" s="162">
        <v>49286</v>
      </c>
      <c r="M138" s="162">
        <v>148070</v>
      </c>
      <c r="N138" s="162">
        <v>165396</v>
      </c>
      <c r="O138" s="162">
        <v>169092</v>
      </c>
      <c r="P138" s="162">
        <v>161611</v>
      </c>
      <c r="Q138" s="163">
        <f>IFERROR(P138/O138-1,"-")</f>
        <v>-4.4242187684810586E-2</v>
      </c>
      <c r="R138" s="163">
        <f t="shared" si="102"/>
        <v>4.6997196935968058E-2</v>
      </c>
      <c r="S138" s="162">
        <v>52769</v>
      </c>
      <c r="T138" s="162">
        <v>189969</v>
      </c>
      <c r="U138" s="162">
        <v>206405</v>
      </c>
      <c r="V138" s="162">
        <v>214986</v>
      </c>
      <c r="W138" s="162">
        <v>209032</v>
      </c>
      <c r="X138" s="163">
        <f>IFERROR(W138/V138-1,"-")</f>
        <v>-2.7694826639874215E-2</v>
      </c>
      <c r="Y138" s="163">
        <f>W138/W$8</f>
        <v>4.9783166767845187E-2</v>
      </c>
    </row>
    <row r="139" spans="1:25" s="58" customFormat="1" x14ac:dyDescent="0.25">
      <c r="B139" s="165" t="s">
        <v>113</v>
      </c>
      <c r="C139" s="166">
        <v>3361</v>
      </c>
      <c r="D139" s="166">
        <v>8566</v>
      </c>
      <c r="E139" s="166">
        <v>22074</v>
      </c>
      <c r="F139" s="166">
        <v>20929</v>
      </c>
      <c r="G139" s="166">
        <v>26456</v>
      </c>
      <c r="H139" s="166">
        <v>26749</v>
      </c>
      <c r="I139" s="167">
        <f t="shared" ref="I139:I146" si="103">IFERROR(H139/G139-1,"-")</f>
        <v>1.1074992440278209E-2</v>
      </c>
      <c r="J139" s="167">
        <f t="shared" si="100"/>
        <v>3.5190866609131288E-2</v>
      </c>
      <c r="K139" s="166">
        <v>12472</v>
      </c>
      <c r="L139" s="166">
        <v>13304</v>
      </c>
      <c r="M139" s="166">
        <v>60071</v>
      </c>
      <c r="N139" s="166">
        <v>68833</v>
      </c>
      <c r="O139" s="166">
        <v>71052</v>
      </c>
      <c r="P139" s="166">
        <v>68646</v>
      </c>
      <c r="Q139" s="167">
        <f t="shared" ref="Q139:Q146" si="104">IFERROR(P139/O139-1,"-")</f>
        <v>-3.3862523222428664E-2</v>
      </c>
      <c r="R139" s="167">
        <f t="shared" si="102"/>
        <v>1.9962561835929878E-2</v>
      </c>
      <c r="S139" s="166">
        <v>18492</v>
      </c>
      <c r="T139" s="166">
        <v>82145</v>
      </c>
      <c r="U139" s="166">
        <v>89762</v>
      </c>
      <c r="V139" s="166">
        <v>97508</v>
      </c>
      <c r="W139" s="166">
        <v>95395</v>
      </c>
      <c r="X139" s="167">
        <f t="shared" ref="X139:X146" si="105">IFERROR(W139/V139-1,"-")</f>
        <v>-2.1670016819132831E-2</v>
      </c>
      <c r="Y139" s="167">
        <f t="shared" ref="Y139:Y146" si="106">W139/W$8</f>
        <v>2.2719321414035133E-2</v>
      </c>
    </row>
    <row r="140" spans="1:25" s="58" customFormat="1" x14ac:dyDescent="0.25">
      <c r="B140" s="165" t="s">
        <v>116</v>
      </c>
      <c r="C140" s="166">
        <v>1257</v>
      </c>
      <c r="D140" s="166">
        <v>1249</v>
      </c>
      <c r="E140" s="166">
        <v>1553</v>
      </c>
      <c r="F140" s="166">
        <v>1880</v>
      </c>
      <c r="G140" s="166">
        <v>1664</v>
      </c>
      <c r="H140" s="166">
        <v>1895</v>
      </c>
      <c r="I140" s="167">
        <f t="shared" si="103"/>
        <v>0.13882211538461542</v>
      </c>
      <c r="J140" s="167">
        <f t="shared" si="100"/>
        <v>2.4930536552508053E-3</v>
      </c>
      <c r="K140" s="166">
        <v>2280</v>
      </c>
      <c r="L140" s="166">
        <v>5222</v>
      </c>
      <c r="M140" s="166">
        <v>11965</v>
      </c>
      <c r="N140" s="166">
        <v>16264</v>
      </c>
      <c r="O140" s="166">
        <v>16937</v>
      </c>
      <c r="P140" s="166">
        <v>16807</v>
      </c>
      <c r="Q140" s="167">
        <f t="shared" si="104"/>
        <v>-7.6755033358918423E-3</v>
      </c>
      <c r="R140" s="167">
        <f t="shared" si="102"/>
        <v>4.8875502837233556E-3</v>
      </c>
      <c r="S140" s="166">
        <v>4762</v>
      </c>
      <c r="T140" s="166">
        <v>13518</v>
      </c>
      <c r="U140" s="166">
        <v>18144</v>
      </c>
      <c r="V140" s="166">
        <v>18601</v>
      </c>
      <c r="W140" s="166">
        <v>18702</v>
      </c>
      <c r="X140" s="167">
        <f t="shared" si="105"/>
        <v>5.4298156013117271E-3</v>
      </c>
      <c r="Y140" s="167">
        <f t="shared" si="106"/>
        <v>4.4540777722656853E-3</v>
      </c>
    </row>
    <row r="141" spans="1:25" x14ac:dyDescent="0.25">
      <c r="A141" s="58"/>
      <c r="B141" s="165" t="s">
        <v>119</v>
      </c>
      <c r="C141" s="166">
        <v>147</v>
      </c>
      <c r="D141" s="166">
        <v>1545</v>
      </c>
      <c r="E141" s="166">
        <v>5813</v>
      </c>
      <c r="F141" s="166">
        <v>5043</v>
      </c>
      <c r="G141" s="166">
        <v>5027</v>
      </c>
      <c r="H141" s="166">
        <v>5350</v>
      </c>
      <c r="I141" s="167">
        <f t="shared" si="103"/>
        <v>6.4253033618460353E-2</v>
      </c>
      <c r="J141" s="167">
        <f t="shared" si="100"/>
        <v>7.0384364409455452E-3</v>
      </c>
      <c r="K141" s="166">
        <v>3786</v>
      </c>
      <c r="L141" s="166">
        <v>7824</v>
      </c>
      <c r="M141" s="166">
        <v>17158</v>
      </c>
      <c r="N141" s="166">
        <v>16033</v>
      </c>
      <c r="O141" s="166">
        <v>15511</v>
      </c>
      <c r="P141" s="166">
        <v>14187</v>
      </c>
      <c r="Q141" s="167">
        <f t="shared" si="104"/>
        <v>-8.5358777641673655E-2</v>
      </c>
      <c r="R141" s="167">
        <f t="shared" si="102"/>
        <v>4.1256426414698188E-3</v>
      </c>
      <c r="S141" s="166">
        <v>5672</v>
      </c>
      <c r="T141" s="166">
        <v>22971</v>
      </c>
      <c r="U141" s="166">
        <v>21076</v>
      </c>
      <c r="V141" s="166">
        <v>20538</v>
      </c>
      <c r="W141" s="166">
        <v>19537</v>
      </c>
      <c r="X141" s="167">
        <f t="shared" si="105"/>
        <v>-4.8738922972051846E-2</v>
      </c>
      <c r="Y141" s="167">
        <f t="shared" si="106"/>
        <v>4.6529417942869581E-3</v>
      </c>
    </row>
    <row r="142" spans="1:25" x14ac:dyDescent="0.25">
      <c r="A142" s="58"/>
      <c r="B142" s="165" t="s">
        <v>126</v>
      </c>
      <c r="C142" s="166">
        <v>113</v>
      </c>
      <c r="D142" s="166">
        <v>2523</v>
      </c>
      <c r="E142" s="166">
        <v>4370</v>
      </c>
      <c r="F142" s="166">
        <v>3569</v>
      </c>
      <c r="G142" s="166">
        <v>2063</v>
      </c>
      <c r="H142" s="166">
        <v>1175</v>
      </c>
      <c r="I142" s="167">
        <f t="shared" si="103"/>
        <v>-0.43044110518662138</v>
      </c>
      <c r="J142" s="167">
        <f t="shared" si="100"/>
        <v>1.5458248258151429E-3</v>
      </c>
      <c r="K142" s="166">
        <v>447</v>
      </c>
      <c r="L142" s="166">
        <v>1121</v>
      </c>
      <c r="M142" s="166">
        <v>3896</v>
      </c>
      <c r="N142" s="166">
        <v>3830</v>
      </c>
      <c r="O142" s="166">
        <v>3069</v>
      </c>
      <c r="P142" s="166">
        <v>3174</v>
      </c>
      <c r="Q142" s="167">
        <f t="shared" si="104"/>
        <v>3.4213098729227731E-2</v>
      </c>
      <c r="R142" s="167">
        <f t="shared" si="102"/>
        <v>9.2301330401249062E-4</v>
      </c>
      <c r="S142" s="166">
        <v>723</v>
      </c>
      <c r="T142" s="166">
        <v>8266</v>
      </c>
      <c r="U142" s="166">
        <v>7399</v>
      </c>
      <c r="V142" s="166">
        <v>5132</v>
      </c>
      <c r="W142" s="166">
        <v>4349</v>
      </c>
      <c r="X142" s="167">
        <f t="shared" si="105"/>
        <v>-0.15257209664848015</v>
      </c>
      <c r="Y142" s="167">
        <f t="shared" si="106"/>
        <v>1.0357600380485224E-3</v>
      </c>
    </row>
    <row r="143" spans="1:25" x14ac:dyDescent="0.25">
      <c r="A143" s="58"/>
      <c r="B143" s="165" t="s">
        <v>122</v>
      </c>
      <c r="C143" s="166">
        <v>428</v>
      </c>
      <c r="D143" s="166">
        <v>853</v>
      </c>
      <c r="E143" s="166">
        <v>435</v>
      </c>
      <c r="F143" s="166">
        <v>1205</v>
      </c>
      <c r="G143" s="166">
        <v>791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773</v>
      </c>
      <c r="L143" s="166">
        <v>1563</v>
      </c>
      <c r="M143" s="166">
        <v>3253</v>
      </c>
      <c r="N143" s="166">
        <v>3513</v>
      </c>
      <c r="O143" s="166">
        <v>3959</v>
      </c>
      <c r="P143" s="166">
        <v>3731</v>
      </c>
      <c r="Q143" s="167">
        <f t="shared" si="104"/>
        <v>-5.7590300580954823E-2</v>
      </c>
      <c r="R143" s="167">
        <f t="shared" si="102"/>
        <v>1.0849913791022693E-3</v>
      </c>
      <c r="S143" s="166">
        <v>1607</v>
      </c>
      <c r="T143" s="166">
        <v>3688</v>
      </c>
      <c r="U143" s="166">
        <v>4718</v>
      </c>
      <c r="V143" s="166">
        <v>4750</v>
      </c>
      <c r="W143" s="166">
        <v>3731</v>
      </c>
      <c r="X143" s="167">
        <f t="shared" si="105"/>
        <v>-0.21452631578947368</v>
      </c>
      <c r="Y143" s="167">
        <f t="shared" si="106"/>
        <v>8.885768457022389E-4</v>
      </c>
    </row>
    <row r="144" spans="1:25" x14ac:dyDescent="0.25">
      <c r="A144" s="58"/>
      <c r="B144" s="165" t="s">
        <v>131</v>
      </c>
      <c r="C144" s="166">
        <v>142</v>
      </c>
      <c r="D144" s="166">
        <v>93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1085</v>
      </c>
      <c r="M144" s="166">
        <v>2826</v>
      </c>
      <c r="N144" s="166">
        <v>3108</v>
      </c>
      <c r="O144" s="166">
        <v>3024</v>
      </c>
      <c r="P144" s="166">
        <v>2935</v>
      </c>
      <c r="Q144" s="167">
        <f t="shared" si="104"/>
        <v>-2.9431216931216975E-2</v>
      </c>
      <c r="R144" s="167">
        <f t="shared" si="102"/>
        <v>8.5351104199012605E-4</v>
      </c>
      <c r="S144" s="166">
        <v>1592</v>
      </c>
      <c r="T144" s="166">
        <v>2905</v>
      </c>
      <c r="U144" s="166">
        <v>3247</v>
      </c>
      <c r="V144" s="166">
        <v>3030</v>
      </c>
      <c r="W144" s="166">
        <v>2935</v>
      </c>
      <c r="X144" s="167">
        <f t="shared" si="105"/>
        <v>-3.1353135313531344E-2</v>
      </c>
      <c r="Y144" s="167">
        <f t="shared" si="106"/>
        <v>6.990010833921391E-4</v>
      </c>
    </row>
    <row r="145" spans="1:25" x14ac:dyDescent="0.25">
      <c r="A145" s="58"/>
      <c r="B145" s="165" t="s">
        <v>134</v>
      </c>
      <c r="C145" s="166">
        <v>815</v>
      </c>
      <c r="D145" s="166">
        <v>64</v>
      </c>
      <c r="E145" s="166">
        <v>49</v>
      </c>
      <c r="F145" s="166">
        <v>93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2465</v>
      </c>
      <c r="L145" s="166">
        <v>689</v>
      </c>
      <c r="M145" s="166">
        <v>1637</v>
      </c>
      <c r="N145" s="166">
        <v>2213</v>
      </c>
      <c r="O145" s="166">
        <v>2093</v>
      </c>
      <c r="P145" s="166">
        <v>1666</v>
      </c>
      <c r="Q145" s="167">
        <f t="shared" si="104"/>
        <v>-0.20401337792642138</v>
      </c>
      <c r="R145" s="167">
        <f t="shared" si="102"/>
        <v>4.8448020305129471E-4</v>
      </c>
      <c r="S145" s="166">
        <v>3374</v>
      </c>
      <c r="T145" s="166">
        <v>1686</v>
      </c>
      <c r="U145" s="166">
        <v>2306</v>
      </c>
      <c r="V145" s="166">
        <v>2147</v>
      </c>
      <c r="W145" s="166">
        <v>1666</v>
      </c>
      <c r="X145" s="167">
        <f t="shared" si="105"/>
        <v>-0.22403353516534696</v>
      </c>
      <c r="Y145" s="167">
        <f t="shared" si="106"/>
        <v>3.9677540202088716E-4</v>
      </c>
    </row>
    <row r="146" spans="1:25" x14ac:dyDescent="0.25">
      <c r="A146" s="58"/>
      <c r="B146" s="170" t="s">
        <v>148</v>
      </c>
      <c r="C146" s="171">
        <f t="shared" ref="C146" si="107">C138-SUM(C139:C145)</f>
        <v>1145</v>
      </c>
      <c r="D146" s="171">
        <f t="shared" ref="D146:H146" si="108">D138-SUM(D139:D145)</f>
        <v>3684</v>
      </c>
      <c r="E146" s="171">
        <f t="shared" si="108"/>
        <v>7526</v>
      </c>
      <c r="F146" s="171">
        <f t="shared" si="108"/>
        <v>8151</v>
      </c>
      <c r="G146" s="171">
        <f t="shared" si="108"/>
        <v>9833</v>
      </c>
      <c r="H146" s="171">
        <f t="shared" si="108"/>
        <v>12252</v>
      </c>
      <c r="I146" s="172">
        <f t="shared" si="103"/>
        <v>0.24600833926573773</v>
      </c>
      <c r="J146" s="172">
        <f t="shared" si="100"/>
        <v>1.6118677247563516E-2</v>
      </c>
      <c r="K146" s="171">
        <f t="shared" ref="K146:P146" si="109">K138-SUM(K139:K145)</f>
        <v>11097</v>
      </c>
      <c r="L146" s="171">
        <f t="shared" si="109"/>
        <v>18478</v>
      </c>
      <c r="M146" s="171">
        <f t="shared" si="109"/>
        <v>47264</v>
      </c>
      <c r="N146" s="171">
        <f t="shared" si="109"/>
        <v>51602</v>
      </c>
      <c r="O146" s="171">
        <f t="shared" si="109"/>
        <v>53447</v>
      </c>
      <c r="P146" s="171">
        <f t="shared" si="109"/>
        <v>50465</v>
      </c>
      <c r="Q146" s="172">
        <f t="shared" si="104"/>
        <v>-5.5793589911501074E-2</v>
      </c>
      <c r="R146" s="172">
        <f t="shared" si="102"/>
        <v>1.4675446246688827E-2</v>
      </c>
      <c r="S146" s="171">
        <f>S138-SUM(S139:S145)</f>
        <v>16547</v>
      </c>
      <c r="T146" s="171">
        <f>T138-SUM(T139:T145)</f>
        <v>54790</v>
      </c>
      <c r="U146" s="171">
        <f>U138-SUM(U139:U145)</f>
        <v>59753</v>
      </c>
      <c r="V146" s="171">
        <f>V138-SUM(V139:V145)</f>
        <v>63280</v>
      </c>
      <c r="W146" s="171">
        <f>W138-SUM(W139:W145)</f>
        <v>62717</v>
      </c>
      <c r="X146" s="172">
        <f t="shared" si="105"/>
        <v>-8.8969658659924233E-3</v>
      </c>
      <c r="Y146" s="172">
        <f t="shared" si="106"/>
        <v>1.4936712418093625E-2</v>
      </c>
    </row>
    <row r="147" spans="1:25" x14ac:dyDescent="0.25">
      <c r="A147" s="58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8"/>
      <c r="B148" s="158" t="s">
        <v>71</v>
      </c>
      <c r="C148" s="178">
        <f t="shared" ref="C148:H148" si="110">C149+C152</f>
        <v>10903</v>
      </c>
      <c r="D148" s="178">
        <f t="shared" si="110"/>
        <v>15189</v>
      </c>
      <c r="E148" s="178">
        <f t="shared" si="110"/>
        <v>30370</v>
      </c>
      <c r="F148" s="178">
        <f t="shared" si="110"/>
        <v>30714</v>
      </c>
      <c r="G148" s="178">
        <f t="shared" si="110"/>
        <v>35796</v>
      </c>
      <c r="H148" s="178">
        <f t="shared" si="110"/>
        <v>34542</v>
      </c>
      <c r="I148" s="179">
        <f>IFERROR(H148/G148-1,"-")</f>
        <v>-3.5031847133757954E-2</v>
      </c>
      <c r="J148" s="179">
        <f t="shared" ref="J148:J160" si="111">H148/H$8</f>
        <v>4.5443303092175889E-2</v>
      </c>
      <c r="K148" s="178">
        <f t="shared" ref="K148:P148" si="112">K149+K152</f>
        <v>27129</v>
      </c>
      <c r="L148" s="178">
        <f t="shared" si="112"/>
        <v>55599</v>
      </c>
      <c r="M148" s="178">
        <f t="shared" si="112"/>
        <v>77698</v>
      </c>
      <c r="N148" s="178">
        <f t="shared" si="112"/>
        <v>83136</v>
      </c>
      <c r="O148" s="178">
        <f t="shared" si="112"/>
        <v>81318</v>
      </c>
      <c r="P148" s="178">
        <f t="shared" si="112"/>
        <v>76729</v>
      </c>
      <c r="Q148" s="179">
        <f>IFERROR(P148/O148-1,"-")</f>
        <v>-5.6432770112398223E-2</v>
      </c>
      <c r="R148" s="179">
        <f t="shared" ref="R148:R160" si="113">P148/P$8</f>
        <v>2.2313134153615122E-2</v>
      </c>
      <c r="S148" s="178">
        <f>S149+S152</f>
        <v>38032</v>
      </c>
      <c r="T148" s="178">
        <f>T149+T152</f>
        <v>108068</v>
      </c>
      <c r="U148" s="178">
        <f>U149+U152</f>
        <v>113850</v>
      </c>
      <c r="V148" s="178">
        <f>V149+V152</f>
        <v>117114</v>
      </c>
      <c r="W148" s="178">
        <f>W149+W152</f>
        <v>111271</v>
      </c>
      <c r="X148" s="179">
        <f>IFERROR(W148/V148-1,"-")</f>
        <v>-4.9891558652253365E-2</v>
      </c>
      <c r="Y148" s="179">
        <f>W148/W$8</f>
        <v>2.6500357597998882E-2</v>
      </c>
    </row>
    <row r="149" spans="1:25" x14ac:dyDescent="0.25">
      <c r="A149" s="58"/>
      <c r="B149" s="161" t="s">
        <v>100</v>
      </c>
      <c r="C149" s="162">
        <v>7450</v>
      </c>
      <c r="D149" s="162">
        <v>8139</v>
      </c>
      <c r="E149" s="162">
        <v>18008</v>
      </c>
      <c r="F149" s="162">
        <v>17702</v>
      </c>
      <c r="G149" s="162">
        <v>18511</v>
      </c>
      <c r="H149" s="162">
        <v>17058</v>
      </c>
      <c r="I149" s="163">
        <f>IFERROR(H149/G149-1,"-")</f>
        <v>-7.849386851061535E-2</v>
      </c>
      <c r="J149" s="163">
        <f t="shared" si="111"/>
        <v>2.2441429684046561E-2</v>
      </c>
      <c r="K149" s="162">
        <v>11710</v>
      </c>
      <c r="L149" s="162">
        <v>31999</v>
      </c>
      <c r="M149" s="162">
        <v>38624</v>
      </c>
      <c r="N149" s="162">
        <v>39075</v>
      </c>
      <c r="O149" s="162">
        <v>34406</v>
      </c>
      <c r="P149" s="162">
        <v>30308</v>
      </c>
      <c r="Q149" s="163">
        <f>IFERROR(P149/O149-1,"-")</f>
        <v>-0.11910713247689353</v>
      </c>
      <c r="R149" s="163">
        <f t="shared" si="113"/>
        <v>8.8137010768779347E-3</v>
      </c>
      <c r="S149" s="162">
        <v>19160</v>
      </c>
      <c r="T149" s="162">
        <v>56632</v>
      </c>
      <c r="U149" s="162">
        <v>56777</v>
      </c>
      <c r="V149" s="162">
        <v>52917</v>
      </c>
      <c r="W149" s="162">
        <v>47366</v>
      </c>
      <c r="X149" s="163">
        <f>IFERROR(W149/V149-1,"-")</f>
        <v>-0.10490012661337567</v>
      </c>
      <c r="Y149" s="163">
        <f>W149/W$8</f>
        <v>1.1280710499472593E-2</v>
      </c>
    </row>
    <row r="150" spans="1:25" x14ac:dyDescent="0.25">
      <c r="A150" s="58"/>
      <c r="B150" s="165" t="s">
        <v>106</v>
      </c>
      <c r="C150" s="166">
        <v>2742</v>
      </c>
      <c r="D150" s="166">
        <v>4159</v>
      </c>
      <c r="E150" s="166">
        <v>6621</v>
      </c>
      <c r="F150" s="166">
        <v>5838</v>
      </c>
      <c r="G150" s="166">
        <v>5597</v>
      </c>
      <c r="H150" s="166">
        <v>5861</v>
      </c>
      <c r="I150" s="167">
        <f>IFERROR(H150/G150-1,"-")</f>
        <v>4.7168125781668735E-2</v>
      </c>
      <c r="J150" s="167">
        <f t="shared" si="111"/>
        <v>7.710705790725577E-3</v>
      </c>
      <c r="K150" s="166">
        <v>9259</v>
      </c>
      <c r="L150" s="166">
        <v>28141</v>
      </c>
      <c r="M150" s="166">
        <v>34603</v>
      </c>
      <c r="N150" s="166">
        <v>36787</v>
      </c>
      <c r="O150" s="166">
        <v>31192</v>
      </c>
      <c r="P150" s="166">
        <v>24350</v>
      </c>
      <c r="Q150" s="167">
        <f>IFERROR(P150/O150-1,"-")</f>
        <v>-0.21935111567068477</v>
      </c>
      <c r="R150" s="167">
        <f t="shared" si="113"/>
        <v>7.0810882018601598E-3</v>
      </c>
      <c r="S150" s="166">
        <v>12001</v>
      </c>
      <c r="T150" s="166">
        <v>41224</v>
      </c>
      <c r="U150" s="166">
        <v>42625</v>
      </c>
      <c r="V150" s="166">
        <v>36789</v>
      </c>
      <c r="W150" s="166">
        <v>30211</v>
      </c>
      <c r="X150" s="167">
        <f>IFERROR(W150/V150-1,"-")</f>
        <v>-0.1788034466824322</v>
      </c>
      <c r="Y150" s="167">
        <f>W150/W$8</f>
        <v>7.195067029083446E-3</v>
      </c>
    </row>
    <row r="151" spans="1:25" x14ac:dyDescent="0.25">
      <c r="A151" s="58"/>
      <c r="B151" s="165" t="s">
        <v>103</v>
      </c>
      <c r="C151" s="166">
        <v>4708</v>
      </c>
      <c r="D151" s="166">
        <v>3980</v>
      </c>
      <c r="E151" s="166">
        <v>11387</v>
      </c>
      <c r="F151" s="166">
        <v>11864</v>
      </c>
      <c r="G151" s="166">
        <v>12914</v>
      </c>
      <c r="H151" s="166">
        <v>11197</v>
      </c>
      <c r="I151" s="167">
        <f>IFERROR(H151/G151-1,"-")</f>
        <v>-0.13295648133808269</v>
      </c>
      <c r="J151" s="167">
        <f t="shared" si="111"/>
        <v>1.4730723893320984E-2</v>
      </c>
      <c r="K151" s="166">
        <v>2451</v>
      </c>
      <c r="L151" s="166">
        <v>3858</v>
      </c>
      <c r="M151" s="166">
        <v>4021</v>
      </c>
      <c r="N151" s="166">
        <v>2288</v>
      </c>
      <c r="O151" s="166">
        <v>3214</v>
      </c>
      <c r="P151" s="166">
        <v>5958</v>
      </c>
      <c r="Q151" s="167">
        <f>IFERROR(P151/O151-1,"-")</f>
        <v>0.85376477909147486</v>
      </c>
      <c r="R151" s="167">
        <f t="shared" si="113"/>
        <v>1.7326128750177754E-3</v>
      </c>
      <c r="S151" s="166">
        <v>7159</v>
      </c>
      <c r="T151" s="166">
        <v>15408</v>
      </c>
      <c r="U151" s="166">
        <v>14152</v>
      </c>
      <c r="V151" s="166">
        <v>16128</v>
      </c>
      <c r="W151" s="166">
        <v>17155</v>
      </c>
      <c r="X151" s="167">
        <f>IFERROR(W151/V151-1,"-")</f>
        <v>6.3678075396825351E-2</v>
      </c>
      <c r="Y151" s="167">
        <f>W151/W$8</f>
        <v>4.0856434703891468E-3</v>
      </c>
    </row>
    <row r="152" spans="1:25" x14ac:dyDescent="0.25">
      <c r="A152" s="58"/>
      <c r="B152" s="161" t="s">
        <v>110</v>
      </c>
      <c r="C152" s="162">
        <v>3453</v>
      </c>
      <c r="D152" s="162">
        <v>7050</v>
      </c>
      <c r="E152" s="162">
        <v>12362</v>
      </c>
      <c r="F152" s="162">
        <v>13012</v>
      </c>
      <c r="G152" s="162">
        <v>17285</v>
      </c>
      <c r="H152" s="162">
        <v>17484</v>
      </c>
      <c r="I152" s="163">
        <f>IFERROR(H152/G152-1,"-")</f>
        <v>1.1512872432745125E-2</v>
      </c>
      <c r="J152" s="163">
        <f t="shared" si="111"/>
        <v>2.3001873408129328E-2</v>
      </c>
      <c r="K152" s="162">
        <v>15419</v>
      </c>
      <c r="L152" s="162">
        <v>23600</v>
      </c>
      <c r="M152" s="162">
        <v>39074</v>
      </c>
      <c r="N152" s="162">
        <v>44061</v>
      </c>
      <c r="O152" s="162">
        <v>46912</v>
      </c>
      <c r="P152" s="162">
        <v>46421</v>
      </c>
      <c r="Q152" s="163">
        <f>IFERROR(P152/O152-1,"-")</f>
        <v>-1.0466405184174632E-2</v>
      </c>
      <c r="R152" s="163">
        <f t="shared" si="113"/>
        <v>1.3499433076737186E-2</v>
      </c>
      <c r="S152" s="162">
        <v>18872</v>
      </c>
      <c r="T152" s="162">
        <v>51436</v>
      </c>
      <c r="U152" s="162">
        <v>57073</v>
      </c>
      <c r="V152" s="162">
        <v>64197</v>
      </c>
      <c r="W152" s="162">
        <v>63905</v>
      </c>
      <c r="X152" s="163">
        <f>IFERROR(W152/V152-1,"-")</f>
        <v>-4.5484991510507111E-3</v>
      </c>
      <c r="Y152" s="163">
        <f>W152/W$8</f>
        <v>1.5219647098526287E-2</v>
      </c>
    </row>
    <row r="153" spans="1:25" s="58" customFormat="1" x14ac:dyDescent="0.25">
      <c r="B153" s="165" t="s">
        <v>113</v>
      </c>
      <c r="C153" s="166">
        <v>412</v>
      </c>
      <c r="D153" s="166">
        <v>401</v>
      </c>
      <c r="E153" s="166">
        <v>974</v>
      </c>
      <c r="F153" s="166">
        <v>983</v>
      </c>
      <c r="G153" s="166">
        <v>1429</v>
      </c>
      <c r="H153" s="166">
        <v>1421</v>
      </c>
      <c r="I153" s="167">
        <f t="shared" ref="I153:I160" si="114">IFERROR(H153/G153-1,"-")</f>
        <v>-5.598320503848897E-3</v>
      </c>
      <c r="J153" s="167">
        <f t="shared" si="111"/>
        <v>1.8694613425389943E-3</v>
      </c>
      <c r="K153" s="166">
        <v>5103</v>
      </c>
      <c r="L153" s="166">
        <v>5197</v>
      </c>
      <c r="M153" s="166">
        <v>18197</v>
      </c>
      <c r="N153" s="166">
        <v>17767</v>
      </c>
      <c r="O153" s="166">
        <v>18362</v>
      </c>
      <c r="P153" s="166">
        <v>16067</v>
      </c>
      <c r="Q153" s="167">
        <f t="shared" ref="Q153:Q160" si="115">IFERROR(P153/O153-1,"-")</f>
        <v>-0.12498638492538938</v>
      </c>
      <c r="R153" s="167">
        <f t="shared" si="113"/>
        <v>4.6723549954532729E-3</v>
      </c>
      <c r="S153" s="166">
        <v>5515</v>
      </c>
      <c r="T153" s="166">
        <v>19171</v>
      </c>
      <c r="U153" s="166">
        <v>18750</v>
      </c>
      <c r="V153" s="166">
        <v>19791</v>
      </c>
      <c r="W153" s="166">
        <v>17488</v>
      </c>
      <c r="X153" s="167">
        <f t="shared" ref="X153:X160" si="116">IFERROR(W153/V153-1,"-")</f>
        <v>-0.11636602496084081</v>
      </c>
      <c r="Y153" s="167">
        <f t="shared" ref="Y153:Y160" si="117">W153/W$8</f>
        <v>4.1649509186922418E-3</v>
      </c>
    </row>
    <row r="154" spans="1:25" s="58" customFormat="1" x14ac:dyDescent="0.25">
      <c r="B154" s="165" t="s">
        <v>116</v>
      </c>
      <c r="C154" s="166">
        <v>629</v>
      </c>
      <c r="D154" s="166">
        <v>1400</v>
      </c>
      <c r="E154" s="166">
        <v>2438</v>
      </c>
      <c r="F154" s="166">
        <v>2568</v>
      </c>
      <c r="G154" s="166">
        <v>2962</v>
      </c>
      <c r="H154" s="166">
        <v>3100</v>
      </c>
      <c r="I154" s="167">
        <f t="shared" si="114"/>
        <v>4.6590141796083673E-2</v>
      </c>
      <c r="J154" s="167">
        <f t="shared" si="111"/>
        <v>4.0783463489591004E-3</v>
      </c>
      <c r="K154" s="166">
        <v>3882</v>
      </c>
      <c r="L154" s="166">
        <v>6636</v>
      </c>
      <c r="M154" s="166">
        <v>7498</v>
      </c>
      <c r="N154" s="166">
        <v>7764</v>
      </c>
      <c r="O154" s="166">
        <v>7140</v>
      </c>
      <c r="P154" s="166">
        <v>7425</v>
      </c>
      <c r="Q154" s="167">
        <f t="shared" si="115"/>
        <v>3.9915966386554702E-2</v>
      </c>
      <c r="R154" s="167">
        <f t="shared" si="113"/>
        <v>2.1592229937910344E-3</v>
      </c>
      <c r="S154" s="166">
        <v>4511</v>
      </c>
      <c r="T154" s="166">
        <v>9936</v>
      </c>
      <c r="U154" s="166">
        <v>10332</v>
      </c>
      <c r="V154" s="166">
        <v>10102</v>
      </c>
      <c r="W154" s="166">
        <v>10525</v>
      </c>
      <c r="X154" s="167">
        <f t="shared" si="116"/>
        <v>4.1872896456147224E-2</v>
      </c>
      <c r="Y154" s="167">
        <f t="shared" si="117"/>
        <v>2.5066393194896983E-3</v>
      </c>
    </row>
    <row r="155" spans="1:25" x14ac:dyDescent="0.25">
      <c r="A155" s="58"/>
      <c r="B155" s="165" t="s">
        <v>119</v>
      </c>
      <c r="C155" s="166">
        <v>522</v>
      </c>
      <c r="D155" s="166">
        <v>1370</v>
      </c>
      <c r="E155" s="166">
        <v>2211</v>
      </c>
      <c r="F155" s="166">
        <v>2245</v>
      </c>
      <c r="G155" s="166">
        <v>2884</v>
      </c>
      <c r="H155" s="166">
        <v>3011</v>
      </c>
      <c r="I155" s="167">
        <f t="shared" si="114"/>
        <v>4.403606102635238E-2</v>
      </c>
      <c r="J155" s="167">
        <f t="shared" si="111"/>
        <v>3.9612583408760813E-3</v>
      </c>
      <c r="K155" s="166">
        <v>1705</v>
      </c>
      <c r="L155" s="166">
        <v>3754</v>
      </c>
      <c r="M155" s="166">
        <v>4261</v>
      </c>
      <c r="N155" s="166">
        <v>7004</v>
      </c>
      <c r="O155" s="166">
        <v>8840</v>
      </c>
      <c r="P155" s="166">
        <v>12169</v>
      </c>
      <c r="Q155" s="167">
        <f t="shared" si="115"/>
        <v>0.37658371040723981</v>
      </c>
      <c r="R155" s="167">
        <f t="shared" si="113"/>
        <v>3.5387992742684305E-3</v>
      </c>
      <c r="S155" s="166">
        <v>2227</v>
      </c>
      <c r="T155" s="166">
        <v>6472</v>
      </c>
      <c r="U155" s="166">
        <v>9249</v>
      </c>
      <c r="V155" s="166">
        <v>11724</v>
      </c>
      <c r="W155" s="166">
        <v>15180</v>
      </c>
      <c r="X155" s="167">
        <f t="shared" si="116"/>
        <v>0.29477993858751272</v>
      </c>
      <c r="Y155" s="167">
        <f t="shared" si="117"/>
        <v>3.6152764721951182E-3</v>
      </c>
    </row>
    <row r="156" spans="1:25" x14ac:dyDescent="0.25">
      <c r="A156" s="58"/>
      <c r="B156" s="165" t="s">
        <v>126</v>
      </c>
      <c r="C156" s="166">
        <v>243</v>
      </c>
      <c r="D156" s="166">
        <v>317</v>
      </c>
      <c r="E156" s="166">
        <v>761</v>
      </c>
      <c r="F156" s="166">
        <v>634</v>
      </c>
      <c r="G156" s="166">
        <v>898</v>
      </c>
      <c r="H156" s="166">
        <v>988</v>
      </c>
      <c r="I156" s="167">
        <f t="shared" si="114"/>
        <v>0.10022271714922049</v>
      </c>
      <c r="J156" s="167">
        <f t="shared" si="111"/>
        <v>1.2998084492811587E-3</v>
      </c>
      <c r="K156" s="166">
        <v>327</v>
      </c>
      <c r="L156" s="166">
        <v>589</v>
      </c>
      <c r="M156" s="166">
        <v>856</v>
      </c>
      <c r="N156" s="166">
        <v>868</v>
      </c>
      <c r="O156" s="166">
        <v>969</v>
      </c>
      <c r="P156" s="166">
        <v>936</v>
      </c>
      <c r="Q156" s="167">
        <f t="shared" si="115"/>
        <v>-3.4055727554179516E-2</v>
      </c>
      <c r="R156" s="167">
        <f t="shared" si="113"/>
        <v>2.7219295921729401E-4</v>
      </c>
      <c r="S156" s="166">
        <v>570</v>
      </c>
      <c r="T156" s="166">
        <v>1617</v>
      </c>
      <c r="U156" s="166">
        <v>1502</v>
      </c>
      <c r="V156" s="166">
        <v>1867</v>
      </c>
      <c r="W156" s="166">
        <v>1924</v>
      </c>
      <c r="X156" s="167">
        <f t="shared" si="116"/>
        <v>3.0530262453133394E-2</v>
      </c>
      <c r="Y156" s="167">
        <f t="shared" si="117"/>
        <v>4.5822081241787929E-4</v>
      </c>
    </row>
    <row r="157" spans="1:25" x14ac:dyDescent="0.25">
      <c r="A157" s="58"/>
      <c r="B157" s="165" t="s">
        <v>122</v>
      </c>
      <c r="C157" s="166">
        <v>218</v>
      </c>
      <c r="D157" s="166">
        <v>351</v>
      </c>
      <c r="E157" s="166">
        <v>597</v>
      </c>
      <c r="F157" s="166">
        <v>569</v>
      </c>
      <c r="G157" s="166">
        <v>772</v>
      </c>
      <c r="H157" s="166">
        <v>755</v>
      </c>
      <c r="I157" s="167">
        <f t="shared" si="114"/>
        <v>-2.2020725388601003E-2</v>
      </c>
      <c r="J157" s="167">
        <f t="shared" si="111"/>
        <v>9.932746753110067E-4</v>
      </c>
      <c r="K157" s="166">
        <v>974</v>
      </c>
      <c r="L157" s="166">
        <v>1393</v>
      </c>
      <c r="M157" s="166">
        <v>2346</v>
      </c>
      <c r="N157" s="166">
        <v>2305</v>
      </c>
      <c r="O157" s="166">
        <v>2540</v>
      </c>
      <c r="P157" s="166">
        <v>1746</v>
      </c>
      <c r="Q157" s="167">
        <f t="shared" si="115"/>
        <v>-0.31259842519685044</v>
      </c>
      <c r="R157" s="167">
        <f t="shared" si="113"/>
        <v>5.0774455853995232E-4</v>
      </c>
      <c r="S157" s="166">
        <v>1192</v>
      </c>
      <c r="T157" s="166">
        <v>2943</v>
      </c>
      <c r="U157" s="166">
        <v>2874</v>
      </c>
      <c r="V157" s="166">
        <v>3312</v>
      </c>
      <c r="W157" s="166">
        <v>2501</v>
      </c>
      <c r="X157" s="167">
        <f t="shared" si="116"/>
        <v>-0.24486714975845414</v>
      </c>
      <c r="Y157" s="167">
        <f t="shared" si="117"/>
        <v>5.9563942404216013E-4</v>
      </c>
    </row>
    <row r="158" spans="1:25" x14ac:dyDescent="0.25">
      <c r="A158" s="58"/>
      <c r="B158" s="165" t="s">
        <v>131</v>
      </c>
      <c r="C158" s="166">
        <v>56</v>
      </c>
      <c r="D158" s="166">
        <v>71</v>
      </c>
      <c r="E158" s="166">
        <v>195</v>
      </c>
      <c r="F158" s="166">
        <v>156</v>
      </c>
      <c r="G158" s="166">
        <v>110</v>
      </c>
      <c r="H158" s="166">
        <v>79</v>
      </c>
      <c r="I158" s="167">
        <f t="shared" si="114"/>
        <v>-0.28181818181818186</v>
      </c>
      <c r="J158" s="167">
        <f t="shared" si="111"/>
        <v>1.0393205211863515E-4</v>
      </c>
      <c r="K158" s="166">
        <v>174</v>
      </c>
      <c r="L158" s="166">
        <v>211</v>
      </c>
      <c r="M158" s="166">
        <v>277</v>
      </c>
      <c r="N158" s="166">
        <v>276</v>
      </c>
      <c r="O158" s="166">
        <v>264</v>
      </c>
      <c r="P158" s="166">
        <v>217</v>
      </c>
      <c r="Q158" s="167">
        <f t="shared" si="115"/>
        <v>-0.17803030303030298</v>
      </c>
      <c r="R158" s="167">
        <f t="shared" si="113"/>
        <v>6.3104564262983761E-5</v>
      </c>
      <c r="S158" s="166">
        <v>230</v>
      </c>
      <c r="T158" s="166">
        <v>472</v>
      </c>
      <c r="U158" s="166">
        <v>432</v>
      </c>
      <c r="V158" s="166">
        <v>374</v>
      </c>
      <c r="W158" s="166">
        <v>296</v>
      </c>
      <c r="X158" s="167">
        <f t="shared" si="116"/>
        <v>-0.20855614973262027</v>
      </c>
      <c r="Y158" s="167">
        <f t="shared" si="117"/>
        <v>7.0495509602750659E-5</v>
      </c>
    </row>
    <row r="159" spans="1:25" x14ac:dyDescent="0.25">
      <c r="A159" s="58"/>
      <c r="B159" s="165" t="s">
        <v>134</v>
      </c>
      <c r="C159" s="166">
        <v>67</v>
      </c>
      <c r="D159" s="166">
        <v>84</v>
      </c>
      <c r="E159" s="166">
        <v>99</v>
      </c>
      <c r="F159" s="166">
        <v>155</v>
      </c>
      <c r="G159" s="166">
        <v>126</v>
      </c>
      <c r="H159" s="166">
        <v>116</v>
      </c>
      <c r="I159" s="167">
        <f t="shared" si="114"/>
        <v>-7.9365079365079416E-2</v>
      </c>
      <c r="J159" s="167">
        <f t="shared" si="111"/>
        <v>1.5260908918685669E-4</v>
      </c>
      <c r="K159" s="166">
        <v>228</v>
      </c>
      <c r="L159" s="166">
        <v>362</v>
      </c>
      <c r="M159" s="166">
        <v>555</v>
      </c>
      <c r="N159" s="166">
        <v>677</v>
      </c>
      <c r="O159" s="166">
        <v>456</v>
      </c>
      <c r="P159" s="166">
        <v>320</v>
      </c>
      <c r="Q159" s="167">
        <f t="shared" si="115"/>
        <v>-0.29824561403508776</v>
      </c>
      <c r="R159" s="167">
        <f t="shared" si="113"/>
        <v>9.305742195463043E-5</v>
      </c>
      <c r="S159" s="166">
        <v>295</v>
      </c>
      <c r="T159" s="166">
        <v>654</v>
      </c>
      <c r="U159" s="166">
        <v>832</v>
      </c>
      <c r="V159" s="166">
        <v>582</v>
      </c>
      <c r="W159" s="166">
        <v>436</v>
      </c>
      <c r="X159" s="167">
        <f t="shared" si="116"/>
        <v>-0.25085910652920962</v>
      </c>
      <c r="Y159" s="167">
        <f t="shared" si="117"/>
        <v>1.038379803608084E-4</v>
      </c>
    </row>
    <row r="160" spans="1:25" x14ac:dyDescent="0.25">
      <c r="A160" s="58"/>
      <c r="B160" s="170" t="s">
        <v>148</v>
      </c>
      <c r="C160" s="171">
        <f t="shared" ref="C160" si="118">C152-SUM(C153:C159)</f>
        <v>1306</v>
      </c>
      <c r="D160" s="171">
        <f t="shared" ref="D160:H160" si="119">D152-SUM(D153:D159)</f>
        <v>3056</v>
      </c>
      <c r="E160" s="171">
        <f t="shared" si="119"/>
        <v>5087</v>
      </c>
      <c r="F160" s="171">
        <f t="shared" si="119"/>
        <v>5702</v>
      </c>
      <c r="G160" s="171">
        <f t="shared" si="119"/>
        <v>8104</v>
      </c>
      <c r="H160" s="171">
        <f t="shared" si="119"/>
        <v>8014</v>
      </c>
      <c r="I160" s="172">
        <f t="shared" si="114"/>
        <v>-1.1105626850937855E-2</v>
      </c>
      <c r="J160" s="172">
        <f t="shared" si="111"/>
        <v>1.0543183109857494E-2</v>
      </c>
      <c r="K160" s="171">
        <f t="shared" ref="K160:P160" si="120">K152-SUM(K153:K159)</f>
        <v>3026</v>
      </c>
      <c r="L160" s="171">
        <f t="shared" si="120"/>
        <v>5458</v>
      </c>
      <c r="M160" s="171">
        <f t="shared" si="120"/>
        <v>5084</v>
      </c>
      <c r="N160" s="171">
        <f t="shared" si="120"/>
        <v>7400</v>
      </c>
      <c r="O160" s="171">
        <f t="shared" si="120"/>
        <v>8341</v>
      </c>
      <c r="P160" s="171">
        <f t="shared" si="120"/>
        <v>7541</v>
      </c>
      <c r="Q160" s="172">
        <f t="shared" si="115"/>
        <v>-9.5911761179714672E-2</v>
      </c>
      <c r="R160" s="172">
        <f t="shared" si="113"/>
        <v>2.192956309249588E-3</v>
      </c>
      <c r="S160" s="171">
        <f>S152-SUM(S153:S159)</f>
        <v>4332</v>
      </c>
      <c r="T160" s="171">
        <f>T152-SUM(T153:T159)</f>
        <v>10171</v>
      </c>
      <c r="U160" s="171">
        <f>U152-SUM(U153:U159)</f>
        <v>13102</v>
      </c>
      <c r="V160" s="171">
        <f>V152-SUM(V153:V159)</f>
        <v>16445</v>
      </c>
      <c r="W160" s="171">
        <f>W152-SUM(W153:W159)</f>
        <v>15555</v>
      </c>
      <c r="X160" s="172">
        <f t="shared" si="116"/>
        <v>-5.4119793250228088E-2</v>
      </c>
      <c r="Y160" s="172">
        <f t="shared" si="117"/>
        <v>3.7045866617256302E-3</v>
      </c>
    </row>
    <row r="161" spans="1:25" ht="6" customHeight="1" x14ac:dyDescent="0.25">
      <c r="A161" s="58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8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4778C-6057-4993-87B1-373BC1CDDBB0}">
  <sheetPr>
    <tabColor theme="7" tint="0.79998168889431442"/>
    <pageSetUpPr fitToPage="1"/>
  </sheetPr>
  <dimension ref="A1:Z164"/>
  <sheetViews>
    <sheetView showGridLines="0" topLeftCell="A6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65</v>
      </c>
      <c r="D6" s="314"/>
      <c r="E6" s="314"/>
      <c r="F6" s="314"/>
      <c r="G6" s="314"/>
      <c r="H6" s="314"/>
      <c r="I6" s="314"/>
      <c r="J6" s="314"/>
      <c r="K6" s="313" t="s">
        <v>64</v>
      </c>
      <c r="L6" s="314"/>
      <c r="M6" s="314"/>
      <c r="N6" s="314"/>
      <c r="O6" s="314"/>
      <c r="P6" s="314"/>
      <c r="Q6" s="314"/>
      <c r="R6" s="314"/>
      <c r="S6" s="313" t="s">
        <v>140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71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740673</v>
      </c>
      <c r="G9" s="178">
        <f>G10+G13</f>
        <v>759850</v>
      </c>
      <c r="H9" s="179">
        <f>IFERROR(G9/F9-1,"-")</f>
        <v>2.5891317761009169E-2</v>
      </c>
      <c r="I9" s="179">
        <f>IFERROR(G9/C9-1,"-")</f>
        <v>2.1111684334221827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3348191</v>
      </c>
      <c r="O9" s="178">
        <f>O10+O13</f>
        <v>3522695</v>
      </c>
      <c r="P9" s="179">
        <f>IFERROR(O9/N9-1,"-")</f>
        <v>5.2118890469510237E-2</v>
      </c>
      <c r="Q9" s="179">
        <f>IFERROR(O9/K9-1,"-")</f>
        <v>2.6846231328179506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4088864</v>
      </c>
      <c r="W9" s="178">
        <f>W10+W13</f>
        <v>4282545</v>
      </c>
      <c r="X9" s="179">
        <f>IFERROR(W9/V9-1,"-")</f>
        <v>4.7367924196060285E-2</v>
      </c>
      <c r="Y9" s="179">
        <f>IFERROR(W9/S9-1,"-")</f>
        <v>2.5679371416479073</v>
      </c>
      <c r="Z9" s="179">
        <f t="shared" ref="Z9:Z21" si="0">U9/U$9</f>
        <v>1</v>
      </c>
    </row>
    <row r="10" spans="1:26" x14ac:dyDescent="0.25">
      <c r="A10" s="1" t="s">
        <v>99</v>
      </c>
      <c r="B10" s="161" t="s">
        <v>100</v>
      </c>
      <c r="C10" s="162">
        <v>79595</v>
      </c>
      <c r="D10" s="162">
        <v>119848</v>
      </c>
      <c r="E10" s="162">
        <v>173672</v>
      </c>
      <c r="F10" s="162">
        <v>208983</v>
      </c>
      <c r="G10" s="162">
        <v>212833</v>
      </c>
      <c r="H10" s="163">
        <f>IFERROR(G10/F10-1,"-")</f>
        <v>1.8422551116598074E-2</v>
      </c>
      <c r="I10" s="180">
        <f t="shared" ref="I10:I73" si="1">IFERROR(G10/C10-1,"-")</f>
        <v>1.6739493686789371</v>
      </c>
      <c r="J10" s="163">
        <f>G10/G$9</f>
        <v>0.28009870369151807</v>
      </c>
      <c r="K10" s="162">
        <v>297299</v>
      </c>
      <c r="L10" s="162">
        <v>549418</v>
      </c>
      <c r="M10" s="162">
        <v>688398</v>
      </c>
      <c r="N10" s="162">
        <v>673764</v>
      </c>
      <c r="O10" s="162">
        <v>676348</v>
      </c>
      <c r="P10" s="163">
        <f>IFERROR(O10/N10-1,"-")</f>
        <v>3.8351707719617156E-3</v>
      </c>
      <c r="Q10" s="180">
        <f t="shared" ref="Q10:Q21" si="2">IFERROR(O10/K10-1,"-")</f>
        <v>1.2749756978664575</v>
      </c>
      <c r="R10" s="163">
        <f>O10/O$9</f>
        <v>0.1919973202335144</v>
      </c>
      <c r="S10" s="162">
        <v>376894</v>
      </c>
      <c r="T10" s="162">
        <v>669266</v>
      </c>
      <c r="U10" s="162">
        <v>862070</v>
      </c>
      <c r="V10" s="162">
        <v>882747</v>
      </c>
      <c r="W10" s="162">
        <v>889181</v>
      </c>
      <c r="X10" s="163">
        <f>IFERROR(W10/V10-1,"-")</f>
        <v>7.2886115727381906E-3</v>
      </c>
      <c r="Y10" s="180">
        <f t="shared" ref="Y10:Y21" si="3">IFERROR(W10/S10-1,"-")</f>
        <v>1.3592336306759991</v>
      </c>
      <c r="Z10" s="163">
        <f t="shared" si="0"/>
        <v>0.2282496657949579</v>
      </c>
    </row>
    <row r="11" spans="1:26" x14ac:dyDescent="0.25">
      <c r="A11" s="164" t="s">
        <v>106</v>
      </c>
      <c r="B11" s="165" t="s">
        <v>106</v>
      </c>
      <c r="C11" s="166">
        <v>38726</v>
      </c>
      <c r="D11" s="166">
        <v>76913</v>
      </c>
      <c r="E11" s="166">
        <v>97401</v>
      </c>
      <c r="F11" s="166">
        <v>119374</v>
      </c>
      <c r="G11" s="166">
        <v>118341</v>
      </c>
      <c r="H11" s="167">
        <f>IFERROR(G11/F11-1,"-")</f>
        <v>-8.6534756312094396E-3</v>
      </c>
      <c r="I11" s="181">
        <f t="shared" si="1"/>
        <v>2.0558539482518206</v>
      </c>
      <c r="J11" s="167">
        <f>G11/G$9</f>
        <v>0.1557425807725209</v>
      </c>
      <c r="K11" s="166">
        <v>112436</v>
      </c>
      <c r="L11" s="166">
        <v>248239</v>
      </c>
      <c r="M11" s="166">
        <v>235468</v>
      </c>
      <c r="N11" s="166">
        <v>222224</v>
      </c>
      <c r="O11" s="166">
        <v>221054</v>
      </c>
      <c r="P11" s="167">
        <f>IFERROR(O11/N11-1,"-")</f>
        <v>-5.2649578803369845E-3</v>
      </c>
      <c r="Q11" s="181">
        <f t="shared" si="2"/>
        <v>0.96604290440784091</v>
      </c>
      <c r="R11" s="167">
        <f>O11/O$9</f>
        <v>6.2751387786907462E-2</v>
      </c>
      <c r="S11" s="166">
        <v>151162</v>
      </c>
      <c r="T11" s="166">
        <v>325152</v>
      </c>
      <c r="U11" s="166">
        <v>332869</v>
      </c>
      <c r="V11" s="166">
        <v>341598</v>
      </c>
      <c r="W11" s="166">
        <v>339395</v>
      </c>
      <c r="X11" s="167">
        <f>IFERROR(W11/V11-1,"-")</f>
        <v>-6.4491009900525809E-3</v>
      </c>
      <c r="Y11" s="181">
        <f t="shared" si="3"/>
        <v>1.2452402058718461</v>
      </c>
      <c r="Z11" s="167">
        <f t="shared" si="0"/>
        <v>8.8133490323873742E-2</v>
      </c>
    </row>
    <row r="12" spans="1:26" x14ac:dyDescent="0.25">
      <c r="A12" s="164" t="s">
        <v>103</v>
      </c>
      <c r="B12" s="165" t="s">
        <v>103</v>
      </c>
      <c r="C12" s="166">
        <v>40869</v>
      </c>
      <c r="D12" s="166">
        <v>42935</v>
      </c>
      <c r="E12" s="166">
        <v>76271</v>
      </c>
      <c r="F12" s="166">
        <v>89609</v>
      </c>
      <c r="G12" s="166">
        <v>94492</v>
      </c>
      <c r="H12" s="167">
        <f>IFERROR(G12/F12-1,"-")</f>
        <v>5.4492294300795718E-2</v>
      </c>
      <c r="I12" s="181">
        <f t="shared" si="1"/>
        <v>1.3120702733122904</v>
      </c>
      <c r="J12" s="167">
        <f>G12/G$9</f>
        <v>0.12435612291899717</v>
      </c>
      <c r="K12" s="166">
        <v>184863</v>
      </c>
      <c r="L12" s="166">
        <v>301179</v>
      </c>
      <c r="M12" s="166">
        <v>452930</v>
      </c>
      <c r="N12" s="166">
        <v>451540</v>
      </c>
      <c r="O12" s="166">
        <v>455294</v>
      </c>
      <c r="P12" s="167">
        <f>IFERROR(O12/N12-1,"-")</f>
        <v>8.3137706515479248E-3</v>
      </c>
      <c r="Q12" s="181">
        <f t="shared" si="2"/>
        <v>1.4628725055852172</v>
      </c>
      <c r="R12" s="167">
        <f>O12/O$9</f>
        <v>0.12924593244660693</v>
      </c>
      <c r="S12" s="166">
        <v>225732</v>
      </c>
      <c r="T12" s="166">
        <v>344114</v>
      </c>
      <c r="U12" s="166">
        <v>529201</v>
      </c>
      <c r="V12" s="166">
        <v>541149</v>
      </c>
      <c r="W12" s="166">
        <v>549786</v>
      </c>
      <c r="X12" s="167">
        <f>IFERROR(W12/V12-1,"-")</f>
        <v>1.5960484081094073E-2</v>
      </c>
      <c r="Y12" s="181">
        <f t="shared" si="3"/>
        <v>1.4355696135240019</v>
      </c>
      <c r="Z12" s="167">
        <f t="shared" si="0"/>
        <v>0.14011617547108415</v>
      </c>
    </row>
    <row r="13" spans="1:26" x14ac:dyDescent="0.25">
      <c r="A13" s="1" t="s">
        <v>149</v>
      </c>
      <c r="B13" s="161" t="s">
        <v>110</v>
      </c>
      <c r="C13" s="162">
        <v>164638</v>
      </c>
      <c r="D13" s="162">
        <v>213007</v>
      </c>
      <c r="E13" s="162">
        <v>498811</v>
      </c>
      <c r="F13" s="162">
        <v>531690</v>
      </c>
      <c r="G13" s="162">
        <v>547017</v>
      </c>
      <c r="H13" s="163">
        <f>IFERROR(G13/F13-1,"-")</f>
        <v>2.8826948033628508E-2</v>
      </c>
      <c r="I13" s="180">
        <f t="shared" si="1"/>
        <v>2.3225440056366087</v>
      </c>
      <c r="J13" s="163">
        <f>G13/G$9</f>
        <v>0.71990129630848199</v>
      </c>
      <c r="K13" s="162">
        <v>658754</v>
      </c>
      <c r="L13" s="162">
        <v>975758</v>
      </c>
      <c r="M13" s="162">
        <v>2415992</v>
      </c>
      <c r="N13" s="162">
        <v>2674427</v>
      </c>
      <c r="O13" s="162">
        <v>2846347</v>
      </c>
      <c r="P13" s="163">
        <f>IFERROR(O13/N13-1,"-")</f>
        <v>6.4282928642284798E-2</v>
      </c>
      <c r="Q13" s="180">
        <f t="shared" si="2"/>
        <v>3.3208041241495305</v>
      </c>
      <c r="R13" s="163">
        <f>O13/O$9</f>
        <v>0.80800267976648565</v>
      </c>
      <c r="S13" s="162">
        <v>823392</v>
      </c>
      <c r="T13" s="162">
        <v>1188765</v>
      </c>
      <c r="U13" s="162">
        <v>2914803</v>
      </c>
      <c r="V13" s="162">
        <v>3206117</v>
      </c>
      <c r="W13" s="162">
        <v>3393364</v>
      </c>
      <c r="X13" s="163">
        <f>IFERROR(W13/V13-1,"-")</f>
        <v>5.8403046426565242E-2</v>
      </c>
      <c r="Y13" s="180">
        <f t="shared" si="3"/>
        <v>3.121201080408845</v>
      </c>
      <c r="Z13" s="163">
        <f t="shared" si="0"/>
        <v>0.77175033420504213</v>
      </c>
    </row>
    <row r="14" spans="1:26" x14ac:dyDescent="0.25">
      <c r="A14" s="164" t="s">
        <v>113</v>
      </c>
      <c r="B14" s="165" t="s">
        <v>113</v>
      </c>
      <c r="C14" s="166">
        <v>55984</v>
      </c>
      <c r="D14" s="166">
        <v>51463</v>
      </c>
      <c r="E14" s="166">
        <v>185404</v>
      </c>
      <c r="F14" s="166">
        <v>205697</v>
      </c>
      <c r="G14" s="166">
        <v>204584</v>
      </c>
      <c r="H14" s="167">
        <f t="shared" ref="H14:H21" si="4">IFERROR(G14/F14-1,"-")</f>
        <v>-5.4108713301603828E-3</v>
      </c>
      <c r="I14" s="181">
        <f t="shared" si="1"/>
        <v>2.6543298085167191</v>
      </c>
      <c r="J14" s="167">
        <f t="shared" ref="J14:J21" si="5">G14/G$9</f>
        <v>0.26924261367375141</v>
      </c>
      <c r="K14" s="166">
        <v>260474</v>
      </c>
      <c r="L14" s="166">
        <v>284717</v>
      </c>
      <c r="M14" s="166">
        <v>1132692</v>
      </c>
      <c r="N14" s="166">
        <v>1254292</v>
      </c>
      <c r="O14" s="166">
        <v>1327743</v>
      </c>
      <c r="P14" s="167">
        <f t="shared" ref="P14:P21" si="6">IFERROR(O14/N14-1,"-")</f>
        <v>5.8559729313429454E-2</v>
      </c>
      <c r="Q14" s="181">
        <f t="shared" si="2"/>
        <v>4.0974108740219757</v>
      </c>
      <c r="R14" s="167">
        <f t="shared" ref="R14:R21" si="7">O14/O$9</f>
        <v>0.37691114331499037</v>
      </c>
      <c r="S14" s="166">
        <v>316458</v>
      </c>
      <c r="T14" s="166">
        <v>336180</v>
      </c>
      <c r="U14" s="166">
        <v>1318096</v>
      </c>
      <c r="V14" s="166">
        <v>1459989</v>
      </c>
      <c r="W14" s="166">
        <v>1532327</v>
      </c>
      <c r="X14" s="167">
        <f t="shared" ref="X14:X21" si="8">IFERROR(W14/V14-1,"-")</f>
        <v>4.9546948641393973E-2</v>
      </c>
      <c r="Y14" s="181">
        <f t="shared" si="3"/>
        <v>3.8421180693804553</v>
      </c>
      <c r="Z14" s="167">
        <f t="shared" si="0"/>
        <v>0.34899134813376037</v>
      </c>
    </row>
    <row r="15" spans="1:26" x14ac:dyDescent="0.25">
      <c r="A15" s="164" t="s">
        <v>116</v>
      </c>
      <c r="B15" s="165" t="s">
        <v>116</v>
      </c>
      <c r="C15" s="166">
        <v>24167</v>
      </c>
      <c r="D15" s="166">
        <v>38221</v>
      </c>
      <c r="E15" s="166">
        <v>64721</v>
      </c>
      <c r="F15" s="166">
        <v>72602</v>
      </c>
      <c r="G15" s="166">
        <v>73311</v>
      </c>
      <c r="H15" s="167">
        <f t="shared" si="4"/>
        <v>9.7655711963857694E-3</v>
      </c>
      <c r="I15" s="181">
        <f t="shared" si="1"/>
        <v>2.033516779078909</v>
      </c>
      <c r="J15" s="167">
        <f t="shared" si="5"/>
        <v>9.6480884385076002E-2</v>
      </c>
      <c r="K15" s="166">
        <v>92917</v>
      </c>
      <c r="L15" s="166">
        <v>156330</v>
      </c>
      <c r="M15" s="166">
        <v>274306</v>
      </c>
      <c r="N15" s="166">
        <v>310411</v>
      </c>
      <c r="O15" s="166">
        <v>317945</v>
      </c>
      <c r="P15" s="167">
        <f t="shared" si="6"/>
        <v>2.4271047095624887E-2</v>
      </c>
      <c r="Q15" s="181">
        <f t="shared" si="2"/>
        <v>2.4218173208347236</v>
      </c>
      <c r="R15" s="167">
        <f t="shared" si="7"/>
        <v>9.0256181701793656E-2</v>
      </c>
      <c r="S15" s="166">
        <v>117084</v>
      </c>
      <c r="T15" s="166">
        <v>194551</v>
      </c>
      <c r="U15" s="166">
        <v>339027</v>
      </c>
      <c r="V15" s="166">
        <v>383013</v>
      </c>
      <c r="W15" s="166">
        <v>391256</v>
      </c>
      <c r="X15" s="167">
        <f t="shared" si="8"/>
        <v>2.1521462717975615E-2</v>
      </c>
      <c r="Y15" s="181">
        <f t="shared" si="3"/>
        <v>2.3416692289296575</v>
      </c>
      <c r="Z15" s="167">
        <f t="shared" si="0"/>
        <v>8.9763939640014376E-2</v>
      </c>
    </row>
    <row r="16" spans="1:26" x14ac:dyDescent="0.25">
      <c r="A16" s="164" t="s">
        <v>119</v>
      </c>
      <c r="B16" s="165" t="s">
        <v>119</v>
      </c>
      <c r="C16" s="166">
        <v>11046</v>
      </c>
      <c r="D16" s="166">
        <v>21498</v>
      </c>
      <c r="E16" s="166">
        <v>31998</v>
      </c>
      <c r="F16" s="166">
        <v>34481</v>
      </c>
      <c r="G16" s="166">
        <v>33841</v>
      </c>
      <c r="H16" s="167">
        <f t="shared" si="4"/>
        <v>-1.8560946608277007E-2</v>
      </c>
      <c r="I16" s="181">
        <f t="shared" si="1"/>
        <v>2.0636429476733658</v>
      </c>
      <c r="J16" s="167">
        <f t="shared" si="5"/>
        <v>4.4536421662170166E-2</v>
      </c>
      <c r="K16" s="166">
        <v>37740</v>
      </c>
      <c r="L16" s="166">
        <v>83736</v>
      </c>
      <c r="M16" s="166">
        <v>134432</v>
      </c>
      <c r="N16" s="166">
        <v>141579</v>
      </c>
      <c r="O16" s="166">
        <v>159005</v>
      </c>
      <c r="P16" s="167">
        <f t="shared" si="6"/>
        <v>0.12308322561961882</v>
      </c>
      <c r="Q16" s="181">
        <f t="shared" si="2"/>
        <v>3.2131690514043454</v>
      </c>
      <c r="R16" s="167">
        <f t="shared" si="7"/>
        <v>4.5137316741869507E-2</v>
      </c>
      <c r="S16" s="166">
        <v>48786</v>
      </c>
      <c r="T16" s="166">
        <v>105234</v>
      </c>
      <c r="U16" s="166">
        <v>166430</v>
      </c>
      <c r="V16" s="166">
        <v>176060</v>
      </c>
      <c r="W16" s="166">
        <v>192846</v>
      </c>
      <c r="X16" s="167">
        <f t="shared" si="8"/>
        <v>9.5342496876064997E-2</v>
      </c>
      <c r="Y16" s="181">
        <f t="shared" si="3"/>
        <v>2.9528963227155329</v>
      </c>
      <c r="Z16" s="167">
        <f t="shared" si="0"/>
        <v>4.4065553700111178E-2</v>
      </c>
    </row>
    <row r="17" spans="1:26" x14ac:dyDescent="0.25">
      <c r="A17" s="164" t="s">
        <v>126</v>
      </c>
      <c r="B17" s="165" t="s">
        <v>126</v>
      </c>
      <c r="C17" s="166">
        <v>4317</v>
      </c>
      <c r="D17" s="166">
        <v>10076</v>
      </c>
      <c r="E17" s="166">
        <v>19335</v>
      </c>
      <c r="F17" s="166">
        <v>14807</v>
      </c>
      <c r="G17" s="166">
        <v>14110</v>
      </c>
      <c r="H17" s="167">
        <f t="shared" si="4"/>
        <v>-4.707233065442018E-2</v>
      </c>
      <c r="I17" s="181">
        <f t="shared" si="1"/>
        <v>2.2684734769515869</v>
      </c>
      <c r="J17" s="167">
        <f t="shared" si="5"/>
        <v>1.8569454497598212E-2</v>
      </c>
      <c r="K17" s="166">
        <v>23237</v>
      </c>
      <c r="L17" s="166">
        <v>56946</v>
      </c>
      <c r="M17" s="166">
        <v>104116</v>
      </c>
      <c r="N17" s="166">
        <v>103068</v>
      </c>
      <c r="O17" s="166">
        <v>113511</v>
      </c>
      <c r="P17" s="167">
        <f t="shared" si="6"/>
        <v>0.10132145767842582</v>
      </c>
      <c r="Q17" s="181">
        <f t="shared" si="2"/>
        <v>3.8849249042475362</v>
      </c>
      <c r="R17" s="167">
        <f t="shared" si="7"/>
        <v>3.2222772621529824E-2</v>
      </c>
      <c r="S17" s="166">
        <v>27554</v>
      </c>
      <c r="T17" s="166">
        <v>67022</v>
      </c>
      <c r="U17" s="166">
        <v>123451</v>
      </c>
      <c r="V17" s="166">
        <v>117875</v>
      </c>
      <c r="W17" s="166">
        <v>127621</v>
      </c>
      <c r="X17" s="167">
        <f t="shared" si="8"/>
        <v>8.2680805938494251E-2</v>
      </c>
      <c r="Y17" s="181">
        <f t="shared" si="3"/>
        <v>3.6316687232343758</v>
      </c>
      <c r="Z17" s="167">
        <f t="shared" si="0"/>
        <v>3.2686034187540861E-2</v>
      </c>
    </row>
    <row r="18" spans="1:26" x14ac:dyDescent="0.25">
      <c r="A18" s="164" t="s">
        <v>122</v>
      </c>
      <c r="B18" s="165" t="s">
        <v>122</v>
      </c>
      <c r="C18" s="166">
        <v>5016</v>
      </c>
      <c r="D18" s="166">
        <v>6294</v>
      </c>
      <c r="E18" s="166">
        <v>10411</v>
      </c>
      <c r="F18" s="166">
        <v>10566</v>
      </c>
      <c r="G18" s="166">
        <v>9886</v>
      </c>
      <c r="H18" s="167">
        <f t="shared" si="4"/>
        <v>-6.4357372704902494E-2</v>
      </c>
      <c r="I18" s="181">
        <f t="shared" si="1"/>
        <v>0.97089314194577359</v>
      </c>
      <c r="J18" s="167"/>
      <c r="K18" s="166">
        <v>43640</v>
      </c>
      <c r="L18" s="166">
        <v>77431</v>
      </c>
      <c r="M18" s="166">
        <v>120097</v>
      </c>
      <c r="N18" s="166">
        <v>123521</v>
      </c>
      <c r="O18" s="166">
        <v>130398</v>
      </c>
      <c r="P18" s="167">
        <f t="shared" si="6"/>
        <v>5.5674743565871321E-2</v>
      </c>
      <c r="Q18" s="181">
        <f t="shared" si="2"/>
        <v>1.9880384967919338</v>
      </c>
      <c r="R18" s="167">
        <f t="shared" si="7"/>
        <v>3.7016545570933618E-2</v>
      </c>
      <c r="S18" s="166">
        <v>48656</v>
      </c>
      <c r="T18" s="166">
        <v>83725</v>
      </c>
      <c r="U18" s="166">
        <v>130508</v>
      </c>
      <c r="V18" s="166">
        <v>134087</v>
      </c>
      <c r="W18" s="166">
        <v>140284</v>
      </c>
      <c r="X18" s="167">
        <f t="shared" si="8"/>
        <v>4.6216262575790257E-2</v>
      </c>
      <c r="Y18" s="181">
        <f t="shared" si="3"/>
        <v>1.8831798750411051</v>
      </c>
      <c r="Z18" s="167">
        <f t="shared" si="0"/>
        <v>3.4554511099525981E-2</v>
      </c>
    </row>
    <row r="19" spans="1:26" x14ac:dyDescent="0.25">
      <c r="A19" s="164" t="s">
        <v>131</v>
      </c>
      <c r="B19" s="165" t="s">
        <v>131</v>
      </c>
      <c r="C19" s="166">
        <v>3325</v>
      </c>
      <c r="D19" s="166">
        <v>2149</v>
      </c>
      <c r="E19" s="166">
        <v>5595</v>
      </c>
      <c r="F19" s="166">
        <v>6018</v>
      </c>
      <c r="G19" s="166">
        <v>5527</v>
      </c>
      <c r="H19" s="167">
        <f t="shared" si="4"/>
        <v>-8.1588567630441977E-2</v>
      </c>
      <c r="I19" s="181">
        <f t="shared" si="1"/>
        <v>0.66225563909774432</v>
      </c>
      <c r="J19" s="167">
        <f t="shared" si="5"/>
        <v>7.2738040402711059E-3</v>
      </c>
      <c r="K19" s="166">
        <v>14961</v>
      </c>
      <c r="L19" s="166">
        <v>12822</v>
      </c>
      <c r="M19" s="166">
        <v>35340</v>
      </c>
      <c r="N19" s="166">
        <v>38414</v>
      </c>
      <c r="O19" s="166">
        <v>36006</v>
      </c>
      <c r="P19" s="167">
        <f t="shared" si="6"/>
        <v>-6.2685479252355902E-2</v>
      </c>
      <c r="Q19" s="181">
        <f t="shared" si="2"/>
        <v>1.4066573090034087</v>
      </c>
      <c r="R19" s="167">
        <f t="shared" si="7"/>
        <v>1.0221151703454315E-2</v>
      </c>
      <c r="S19" s="166">
        <v>18286</v>
      </c>
      <c r="T19" s="166">
        <v>14971</v>
      </c>
      <c r="U19" s="166">
        <v>40935</v>
      </c>
      <c r="V19" s="166">
        <v>44432</v>
      </c>
      <c r="W19" s="166">
        <v>41533</v>
      </c>
      <c r="X19" s="167">
        <f t="shared" si="8"/>
        <v>-6.5245768815268224E-2</v>
      </c>
      <c r="Y19" s="181">
        <f t="shared" si="3"/>
        <v>1.2713004484304933</v>
      </c>
      <c r="Z19" s="167">
        <f t="shared" si="0"/>
        <v>1.0838331074409967E-2</v>
      </c>
    </row>
    <row r="20" spans="1:26" x14ac:dyDescent="0.25">
      <c r="A20" s="164" t="s">
        <v>134</v>
      </c>
      <c r="B20" s="165" t="s">
        <v>134</v>
      </c>
      <c r="C20" s="166">
        <v>3428</v>
      </c>
      <c r="D20" s="166">
        <v>1763</v>
      </c>
      <c r="E20" s="166">
        <v>3453</v>
      </c>
      <c r="F20" s="166">
        <v>4405</v>
      </c>
      <c r="G20" s="166">
        <v>3651</v>
      </c>
      <c r="H20" s="167">
        <f t="shared" si="4"/>
        <v>-0.17116912599318956</v>
      </c>
      <c r="I20" s="181">
        <f t="shared" si="1"/>
        <v>6.5052508751458626E-2</v>
      </c>
      <c r="J20" s="167">
        <f t="shared" si="5"/>
        <v>4.8048957030992958E-3</v>
      </c>
      <c r="K20" s="166">
        <v>22112</v>
      </c>
      <c r="L20" s="166">
        <v>10721</v>
      </c>
      <c r="M20" s="166">
        <v>31821</v>
      </c>
      <c r="N20" s="166">
        <v>40302</v>
      </c>
      <c r="O20" s="166">
        <v>37275</v>
      </c>
      <c r="P20" s="167">
        <f t="shared" si="6"/>
        <v>-7.5107935090069966E-2</v>
      </c>
      <c r="Q20" s="181">
        <f t="shared" si="2"/>
        <v>0.68573625180897246</v>
      </c>
      <c r="R20" s="167">
        <f t="shared" si="7"/>
        <v>1.0581387261741366E-2</v>
      </c>
      <c r="S20" s="166">
        <v>25540</v>
      </c>
      <c r="T20" s="166">
        <v>12484</v>
      </c>
      <c r="U20" s="166">
        <v>35274</v>
      </c>
      <c r="V20" s="166">
        <v>44707</v>
      </c>
      <c r="W20" s="166">
        <v>40926</v>
      </c>
      <c r="X20" s="167">
        <f t="shared" si="8"/>
        <v>-8.4572885677858034E-2</v>
      </c>
      <c r="Y20" s="181">
        <f t="shared" si="3"/>
        <v>0.60242756460454183</v>
      </c>
      <c r="Z20" s="167">
        <f t="shared" si="0"/>
        <v>9.3394720976850421E-3</v>
      </c>
    </row>
    <row r="21" spans="1:26" x14ac:dyDescent="0.25">
      <c r="A21" s="169" t="s">
        <v>148</v>
      </c>
      <c r="B21" s="170" t="s">
        <v>148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183114</v>
      </c>
      <c r="G21" s="171">
        <f>G13-SUM(G14:G20)</f>
        <v>202107</v>
      </c>
      <c r="H21" s="172">
        <f t="shared" si="4"/>
        <v>0.10372227137193213</v>
      </c>
      <c r="I21" s="182">
        <f t="shared" si="1"/>
        <v>2.5237904280359165</v>
      </c>
      <c r="J21" s="172">
        <f t="shared" si="5"/>
        <v>0.26598275975521485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662840</v>
      </c>
      <c r="O21" s="171">
        <f>O13-SUM(O14:O20)</f>
        <v>724464</v>
      </c>
      <c r="P21" s="172">
        <f t="shared" si="6"/>
        <v>9.2969645766700859E-2</v>
      </c>
      <c r="Q21" s="182">
        <f t="shared" si="2"/>
        <v>3.4262890030732009</v>
      </c>
      <c r="R21" s="172">
        <f t="shared" si="7"/>
        <v>0.20565618085017295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845954</v>
      </c>
      <c r="W21" s="171">
        <f>W13-SUM(W14:W20)</f>
        <v>926571</v>
      </c>
      <c r="X21" s="172">
        <f t="shared" si="8"/>
        <v>9.5297143816330365E-2</v>
      </c>
      <c r="Y21" s="182">
        <f t="shared" si="3"/>
        <v>3.192097833758619</v>
      </c>
      <c r="Z21" s="172">
        <f t="shared" si="0"/>
        <v>0.20151114427199432</v>
      </c>
    </row>
    <row r="22" spans="1:26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71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165626</v>
      </c>
      <c r="G23" s="178">
        <f>G24+G27</f>
        <v>152899</v>
      </c>
      <c r="H23" s="179">
        <f>IFERROR(G23/F23-1,"-")</f>
        <v>-7.6841800200451615E-2</v>
      </c>
      <c r="I23" s="179">
        <f t="shared" si="1"/>
        <v>2.5680715019135629</v>
      </c>
      <c r="J23" s="179">
        <f>G23/G$9</f>
        <v>0.20122260972560374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1377896</v>
      </c>
      <c r="O23" s="178">
        <f>O24+O27</f>
        <v>1421021</v>
      </c>
      <c r="P23" s="179">
        <f>IFERROR(O23/N23-1,"-")</f>
        <v>3.1297717679708681E-2</v>
      </c>
      <c r="Q23" s="179">
        <f t="shared" ref="Q23:Q86" si="9">IFERROR(O23/K23-1,"-")</f>
        <v>2.5635102941545251</v>
      </c>
      <c r="R23" s="179">
        <f>O23/O$9</f>
        <v>0.4033903020272831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1543522</v>
      </c>
      <c r="W23" s="178">
        <f>W24+W27</f>
        <v>1573920</v>
      </c>
      <c r="X23" s="179">
        <f>IFERROR(W23/V23-1,"-")</f>
        <v>1.9693920786357344E-2</v>
      </c>
      <c r="Y23" s="179">
        <f t="shared" ref="Y23:Y86" si="10">IFERROR(W23/S23-1,"-")</f>
        <v>2.5639528827821079</v>
      </c>
      <c r="Z23" s="179">
        <f t="shared" ref="Z23:Z35" si="11">U23/U$9</f>
        <v>0.39467278883880924</v>
      </c>
    </row>
    <row r="24" spans="1:26" x14ac:dyDescent="0.25">
      <c r="A24" s="1" t="s">
        <v>99</v>
      </c>
      <c r="B24" s="161" t="s">
        <v>100</v>
      </c>
      <c r="C24" s="162">
        <v>2953</v>
      </c>
      <c r="D24" s="162">
        <v>8952</v>
      </c>
      <c r="E24" s="162">
        <v>12689</v>
      </c>
      <c r="F24" s="162">
        <v>11591</v>
      </c>
      <c r="G24" s="162">
        <v>7728</v>
      </c>
      <c r="H24" s="163">
        <f>IFERROR(G24/F24-1,"-")</f>
        <v>-0.33327581744456902</v>
      </c>
      <c r="I24" s="180">
        <f t="shared" si="1"/>
        <v>1.6169996613613273</v>
      </c>
      <c r="J24" s="163">
        <f>G24/G$9</f>
        <v>1.0170428374021188E-2</v>
      </c>
      <c r="K24" s="162">
        <v>90143</v>
      </c>
      <c r="L24" s="162">
        <v>198275</v>
      </c>
      <c r="M24" s="162">
        <v>161372</v>
      </c>
      <c r="N24" s="162">
        <v>131439</v>
      </c>
      <c r="O24" s="162">
        <v>120665</v>
      </c>
      <c r="P24" s="163">
        <f>IFERROR(O24/N24-1,"-")</f>
        <v>-8.1969582848317457E-2</v>
      </c>
      <c r="Q24" s="180">
        <f t="shared" si="9"/>
        <v>0.33859534295508253</v>
      </c>
      <c r="R24" s="163">
        <f>O24/O$9</f>
        <v>3.425360412979267E-2</v>
      </c>
      <c r="S24" s="162">
        <v>93096</v>
      </c>
      <c r="T24" s="162">
        <v>207227</v>
      </c>
      <c r="U24" s="162">
        <v>174061</v>
      </c>
      <c r="V24" s="162">
        <v>143030</v>
      </c>
      <c r="W24" s="162">
        <v>128393</v>
      </c>
      <c r="X24" s="163">
        <f>IFERROR(W24/V24-1,"-")</f>
        <v>-0.10233517443892892</v>
      </c>
      <c r="Y24" s="180">
        <f t="shared" si="10"/>
        <v>0.37914625762653609</v>
      </c>
      <c r="Z24" s="163">
        <f t="shared" si="11"/>
        <v>4.6086008187196124E-2</v>
      </c>
    </row>
    <row r="25" spans="1:26" x14ac:dyDescent="0.25">
      <c r="A25" s="164" t="s">
        <v>106</v>
      </c>
      <c r="B25" s="165" t="s">
        <v>12</v>
      </c>
      <c r="C25" s="166">
        <v>1786</v>
      </c>
      <c r="D25" s="166">
        <v>4418</v>
      </c>
      <c r="E25" s="166">
        <v>6088</v>
      </c>
      <c r="F25" s="166">
        <v>5369</v>
      </c>
      <c r="G25" s="166">
        <v>2401</v>
      </c>
      <c r="H25" s="167">
        <f>IFERROR(G25/F25-1,"-")</f>
        <v>-0.5528031290743155</v>
      </c>
      <c r="I25" s="181">
        <f t="shared" si="1"/>
        <v>0.34434490481522961</v>
      </c>
      <c r="J25" s="167">
        <f>G25/G$9</f>
        <v>3.1598341777982495E-3</v>
      </c>
      <c r="K25" s="166">
        <v>45044</v>
      </c>
      <c r="L25" s="166">
        <v>92809</v>
      </c>
      <c r="M25" s="166">
        <v>62381</v>
      </c>
      <c r="N25" s="166">
        <v>49550</v>
      </c>
      <c r="O25" s="166">
        <v>41611</v>
      </c>
      <c r="P25" s="167">
        <f>IFERROR(O25/N25-1,"-")</f>
        <v>-0.16022199798183656</v>
      </c>
      <c r="Q25" s="181">
        <f t="shared" si="9"/>
        <v>-7.6214368173341596E-2</v>
      </c>
      <c r="R25" s="167">
        <f>O25/O$9</f>
        <v>1.1812263054280884E-2</v>
      </c>
      <c r="S25" s="166">
        <v>46830</v>
      </c>
      <c r="T25" s="166">
        <v>97227</v>
      </c>
      <c r="U25" s="166">
        <v>68469</v>
      </c>
      <c r="V25" s="166">
        <v>54919</v>
      </c>
      <c r="W25" s="166">
        <v>44012</v>
      </c>
      <c r="X25" s="167">
        <f>IFERROR(W25/V25-1,"-")</f>
        <v>-0.19860157686775071</v>
      </c>
      <c r="Y25" s="181">
        <f t="shared" si="10"/>
        <v>-6.0175101430706812E-2</v>
      </c>
      <c r="Z25" s="167">
        <f t="shared" si="11"/>
        <v>1.812848883189877E-2</v>
      </c>
    </row>
    <row r="26" spans="1:26" x14ac:dyDescent="0.25">
      <c r="A26" s="164" t="s">
        <v>103</v>
      </c>
      <c r="B26" s="165" t="s">
        <v>103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7.0105941962229391E-3</v>
      </c>
      <c r="K26" s="166">
        <v>45099</v>
      </c>
      <c r="L26" s="166">
        <v>105466</v>
      </c>
      <c r="M26" s="166">
        <v>98991</v>
      </c>
      <c r="N26" s="166">
        <v>81889</v>
      </c>
      <c r="O26" s="166">
        <v>79054</v>
      </c>
      <c r="P26" s="167">
        <f>IFERROR(O26/N26-1,"-")</f>
        <v>-3.4620034436859681E-2</v>
      </c>
      <c r="Q26" s="181">
        <f t="shared" si="9"/>
        <v>0.75289917736535172</v>
      </c>
      <c r="R26" s="167">
        <f>O26/O$9</f>
        <v>2.2441341075511788E-2</v>
      </c>
      <c r="S26" s="166">
        <v>46266</v>
      </c>
      <c r="T26" s="166">
        <v>110000</v>
      </c>
      <c r="U26" s="166">
        <v>105592</v>
      </c>
      <c r="V26" s="166">
        <v>88111</v>
      </c>
      <c r="W26" s="166">
        <v>84381</v>
      </c>
      <c r="X26" s="167">
        <f>IFERROR(W26/V26-1,"-")</f>
        <v>-4.2332966371962599E-2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149</v>
      </c>
      <c r="B27" s="161" t="s">
        <v>110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145171</v>
      </c>
      <c r="H27" s="163">
        <f>IFERROR(G27/F27-1,"-")</f>
        <v>-5.7545363066835442E-2</v>
      </c>
      <c r="I27" s="180">
        <f t="shared" si="1"/>
        <v>2.6384621168450337</v>
      </c>
      <c r="J27" s="163">
        <f>G27/G$9</f>
        <v>0.19105218135158256</v>
      </c>
      <c r="K27" s="162">
        <v>308627</v>
      </c>
      <c r="L27" s="162">
        <v>489547</v>
      </c>
      <c r="M27" s="162">
        <v>1163992</v>
      </c>
      <c r="N27" s="162">
        <v>1246457</v>
      </c>
      <c r="O27" s="162">
        <v>1300356</v>
      </c>
      <c r="P27" s="163">
        <f>IFERROR(O27/N27-1,"-")</f>
        <v>4.3241764457177423E-2</v>
      </c>
      <c r="Q27" s="180">
        <f t="shared" si="9"/>
        <v>3.2133578721239555</v>
      </c>
      <c r="R27" s="163">
        <f>O27/O$9</f>
        <v>0.36913669789749043</v>
      </c>
      <c r="S27" s="162">
        <v>348526</v>
      </c>
      <c r="T27" s="162">
        <v>545541</v>
      </c>
      <c r="U27" s="162">
        <v>1316568</v>
      </c>
      <c r="V27" s="162">
        <v>1400492</v>
      </c>
      <c r="W27" s="162">
        <v>1445527</v>
      </c>
      <c r="X27" s="163">
        <f>IFERROR(W27/V27-1,"-")</f>
        <v>3.2156556410175785E-2</v>
      </c>
      <c r="Y27" s="180">
        <f t="shared" si="10"/>
        <v>3.1475442291249429</v>
      </c>
      <c r="Z27" s="163">
        <f t="shared" si="11"/>
        <v>0.34858678065161314</v>
      </c>
    </row>
    <row r="28" spans="1:26" x14ac:dyDescent="0.25">
      <c r="A28" s="164" t="s">
        <v>113</v>
      </c>
      <c r="B28" s="165" t="s">
        <v>113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8.3724419293281574E-2</v>
      </c>
      <c r="K28" s="166">
        <v>128801</v>
      </c>
      <c r="L28" s="166">
        <v>159037</v>
      </c>
      <c r="M28" s="166">
        <v>590382</v>
      </c>
      <c r="N28" s="166">
        <v>640725</v>
      </c>
      <c r="O28" s="166">
        <v>669764</v>
      </c>
      <c r="P28" s="167">
        <f t="shared" ref="P28:P35" si="14">IFERROR(O28/N28-1,"-")</f>
        <v>4.5322096063053596E-2</v>
      </c>
      <c r="Q28" s="181">
        <f t="shared" si="9"/>
        <v>4.1999906833021479</v>
      </c>
      <c r="R28" s="167">
        <f t="shared" ref="R28:R35" si="15">O28/O$9</f>
        <v>0.19012829665923392</v>
      </c>
      <c r="S28" s="166">
        <v>143594</v>
      </c>
      <c r="T28" s="166">
        <v>175307</v>
      </c>
      <c r="U28" s="166">
        <v>657205</v>
      </c>
      <c r="V28" s="166">
        <v>710044</v>
      </c>
      <c r="W28" s="166">
        <v>733382</v>
      </c>
      <c r="X28" s="167">
        <f t="shared" ref="X28:X35" si="16">IFERROR(W28/V28-1,"-")</f>
        <v>3.2868385621172669E-2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116</v>
      </c>
      <c r="B29" s="165" t="s">
        <v>116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3.8660261893794831E-2</v>
      </c>
      <c r="K29" s="166">
        <v>41673</v>
      </c>
      <c r="L29" s="166">
        <v>81095</v>
      </c>
      <c r="M29" s="166">
        <v>128496</v>
      </c>
      <c r="N29" s="166">
        <v>137354</v>
      </c>
      <c r="O29" s="166">
        <v>137486</v>
      </c>
      <c r="P29" s="167">
        <f t="shared" si="14"/>
        <v>9.6102042896450968E-4</v>
      </c>
      <c r="Q29" s="181">
        <f t="shared" si="9"/>
        <v>2.2991625272958509</v>
      </c>
      <c r="R29" s="167">
        <f t="shared" si="15"/>
        <v>3.9028641423682724E-2</v>
      </c>
      <c r="S29" s="166">
        <v>49509</v>
      </c>
      <c r="T29" s="166">
        <v>95431</v>
      </c>
      <c r="U29" s="166">
        <v>155893</v>
      </c>
      <c r="V29" s="166">
        <v>167578</v>
      </c>
      <c r="W29" s="166">
        <v>166862</v>
      </c>
      <c r="X29" s="167">
        <f t="shared" si="16"/>
        <v>-4.27263721968274E-3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119</v>
      </c>
      <c r="B30" s="165" t="s">
        <v>119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3.9928933342106999E-3</v>
      </c>
      <c r="K30" s="166">
        <v>13936</v>
      </c>
      <c r="L30" s="166">
        <v>30800</v>
      </c>
      <c r="M30" s="166">
        <v>48228</v>
      </c>
      <c r="N30" s="166">
        <v>43563</v>
      </c>
      <c r="O30" s="166">
        <v>39137</v>
      </c>
      <c r="P30" s="167">
        <f t="shared" si="14"/>
        <v>-0.10159998163579187</v>
      </c>
      <c r="Q30" s="181">
        <f t="shared" si="9"/>
        <v>1.8083381171067736</v>
      </c>
      <c r="R30" s="167">
        <f t="shared" si="15"/>
        <v>1.1109959846083751E-2</v>
      </c>
      <c r="S30" s="166">
        <v>17166</v>
      </c>
      <c r="T30" s="166">
        <v>35787</v>
      </c>
      <c r="U30" s="166">
        <v>52360</v>
      </c>
      <c r="V30" s="166">
        <v>46545</v>
      </c>
      <c r="W30" s="166">
        <v>42171</v>
      </c>
      <c r="X30" s="167">
        <f t="shared" si="16"/>
        <v>-9.3973573960683177E-2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126</v>
      </c>
      <c r="B31" s="165" t="s">
        <v>126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4.2837402118839248E-3</v>
      </c>
      <c r="K31" s="166">
        <v>12314</v>
      </c>
      <c r="L31" s="166">
        <v>32115</v>
      </c>
      <c r="M31" s="166">
        <v>56445</v>
      </c>
      <c r="N31" s="166">
        <v>53432</v>
      </c>
      <c r="O31" s="166">
        <v>57796</v>
      </c>
      <c r="P31" s="167">
        <f t="shared" si="14"/>
        <v>8.1673903278933979E-2</v>
      </c>
      <c r="Q31" s="181">
        <f t="shared" si="9"/>
        <v>3.6935195712197499</v>
      </c>
      <c r="R31" s="167">
        <f t="shared" si="15"/>
        <v>1.6406756758674822E-2</v>
      </c>
      <c r="S31" s="166">
        <v>14050</v>
      </c>
      <c r="T31" s="166">
        <v>36053</v>
      </c>
      <c r="U31" s="166">
        <v>64395</v>
      </c>
      <c r="V31" s="166">
        <v>57472</v>
      </c>
      <c r="W31" s="166">
        <v>61051</v>
      </c>
      <c r="X31" s="167">
        <f t="shared" si="16"/>
        <v>6.2273802895322916E-2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122</v>
      </c>
      <c r="B32" s="165" t="s">
        <v>122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3.3782983483582286E-3</v>
      </c>
      <c r="K32" s="166">
        <v>25064</v>
      </c>
      <c r="L32" s="166">
        <v>46414</v>
      </c>
      <c r="M32" s="166">
        <v>73182</v>
      </c>
      <c r="N32" s="166">
        <v>71425</v>
      </c>
      <c r="O32" s="166">
        <v>73828</v>
      </c>
      <c r="P32" s="167">
        <f t="shared" si="14"/>
        <v>3.3643682184109291E-2</v>
      </c>
      <c r="Q32" s="181">
        <f t="shared" si="9"/>
        <v>1.9455793169486117</v>
      </c>
      <c r="R32" s="167">
        <f t="shared" si="15"/>
        <v>2.095781780710507E-2</v>
      </c>
      <c r="S32" s="166">
        <v>26467</v>
      </c>
      <c r="T32" s="166">
        <v>48646</v>
      </c>
      <c r="U32" s="166">
        <v>77679</v>
      </c>
      <c r="V32" s="166">
        <v>74656</v>
      </c>
      <c r="W32" s="166">
        <v>76395</v>
      </c>
      <c r="X32" s="167">
        <f t="shared" si="16"/>
        <v>2.3293506215173565E-2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131</v>
      </c>
      <c r="B33" s="165" t="s">
        <v>131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3.3914588405606371E-3</v>
      </c>
      <c r="K33" s="166">
        <v>8223</v>
      </c>
      <c r="L33" s="166">
        <v>5697</v>
      </c>
      <c r="M33" s="166">
        <v>18357</v>
      </c>
      <c r="N33" s="166">
        <v>18855</v>
      </c>
      <c r="O33" s="166">
        <v>18273</v>
      </c>
      <c r="P33" s="167">
        <f t="shared" si="14"/>
        <v>-3.086714399363566E-2</v>
      </c>
      <c r="Q33" s="181">
        <f t="shared" si="9"/>
        <v>1.2221816855162349</v>
      </c>
      <c r="R33" s="167">
        <f t="shared" si="15"/>
        <v>5.1872217151924874E-3</v>
      </c>
      <c r="S33" s="166">
        <v>9599</v>
      </c>
      <c r="T33" s="166">
        <v>6287</v>
      </c>
      <c r="U33" s="166">
        <v>20065</v>
      </c>
      <c r="V33" s="166">
        <v>20971</v>
      </c>
      <c r="W33" s="166">
        <v>20850</v>
      </c>
      <c r="X33" s="167">
        <f t="shared" si="16"/>
        <v>-5.769872681321786E-3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134</v>
      </c>
      <c r="B34" s="165" t="s">
        <v>134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8.1595051654931891E-4</v>
      </c>
      <c r="K34" s="166">
        <v>10880</v>
      </c>
      <c r="L34" s="166">
        <v>4211</v>
      </c>
      <c r="M34" s="166">
        <v>16482</v>
      </c>
      <c r="N34" s="166">
        <v>21196</v>
      </c>
      <c r="O34" s="166">
        <v>19378</v>
      </c>
      <c r="P34" s="167">
        <f t="shared" si="14"/>
        <v>-8.5770900169843345E-2</v>
      </c>
      <c r="Q34" s="181">
        <f t="shared" si="9"/>
        <v>0.78106617647058818</v>
      </c>
      <c r="R34" s="167">
        <f t="shared" si="15"/>
        <v>5.5009020082635593E-3</v>
      </c>
      <c r="S34" s="166">
        <v>11549</v>
      </c>
      <c r="T34" s="166">
        <v>4406</v>
      </c>
      <c r="U34" s="166">
        <v>17276</v>
      </c>
      <c r="V34" s="166">
        <v>22029</v>
      </c>
      <c r="W34" s="166">
        <v>19998</v>
      </c>
      <c r="X34" s="167">
        <f t="shared" si="16"/>
        <v>-9.2196649870625036E-2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148</v>
      </c>
      <c r="B35" s="170" t="s">
        <v>148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40124</v>
      </c>
      <c r="H35" s="172">
        <f t="shared" si="12"/>
        <v>-2.8239283119399383E-2</v>
      </c>
      <c r="I35" s="182">
        <f t="shared" si="1"/>
        <v>3.5307136404697381</v>
      </c>
      <c r="J35" s="172">
        <f t="shared" si="13"/>
        <v>5.2805158912943344E-2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259907</v>
      </c>
      <c r="O35" s="171">
        <f>O27-SUM(O28:O34)</f>
        <v>284694</v>
      </c>
      <c r="P35" s="172">
        <f t="shared" si="14"/>
        <v>9.5368728045031492E-2</v>
      </c>
      <c r="Q35" s="182">
        <f t="shared" si="9"/>
        <v>3.2029939766150939</v>
      </c>
      <c r="R35" s="172">
        <f t="shared" si="15"/>
        <v>8.08171016792541E-2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301197</v>
      </c>
      <c r="W35" s="171">
        <f>W27-SUM(W28:W34)</f>
        <v>324818</v>
      </c>
      <c r="X35" s="172">
        <f t="shared" si="16"/>
        <v>7.8423755880702606E-2</v>
      </c>
      <c r="Y35" s="182">
        <f t="shared" si="10"/>
        <v>3.2408867766868603</v>
      </c>
      <c r="Z35" s="172">
        <f t="shared" si="11"/>
        <v>7.1936493496074658E-2</v>
      </c>
    </row>
    <row r="36" spans="1:26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71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201032</v>
      </c>
      <c r="G37" s="178">
        <f>G38+G41</f>
        <v>210205</v>
      </c>
      <c r="H37" s="179">
        <f>IFERROR(G37/F37-1,"-")</f>
        <v>4.5629551514186906E-2</v>
      </c>
      <c r="I37" s="179">
        <f t="shared" si="1"/>
        <v>2.8722483190568298</v>
      </c>
      <c r="J37" s="179">
        <f>G37/G$9</f>
        <v>0.27664012634072516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609879</v>
      </c>
      <c r="O37" s="178">
        <f>O38+O41</f>
        <v>651234</v>
      </c>
      <c r="P37" s="179">
        <f>IFERROR(O37/N37-1,"-")</f>
        <v>6.7808532512186881E-2</v>
      </c>
      <c r="Q37" s="179">
        <f t="shared" si="9"/>
        <v>3.2846033396055105</v>
      </c>
      <c r="R37" s="179">
        <f>O37/O$9</f>
        <v>0.18486811943696516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810911</v>
      </c>
      <c r="W37" s="178">
        <f>W38+W41</f>
        <v>861439</v>
      </c>
      <c r="X37" s="179">
        <f>IFERROR(W37/V37-1,"-")</f>
        <v>6.231016720700544E-2</v>
      </c>
      <c r="Y37" s="179">
        <f t="shared" si="10"/>
        <v>3.1760867562863888</v>
      </c>
      <c r="Z37" s="179">
        <f t="shared" ref="Z37:Z49" si="17">U37/U$9</f>
        <v>0.19925398603553787</v>
      </c>
    </row>
    <row r="38" spans="1:26" x14ac:dyDescent="0.25">
      <c r="A38" s="1" t="s">
        <v>99</v>
      </c>
      <c r="B38" s="161" t="s">
        <v>100</v>
      </c>
      <c r="C38" s="162">
        <v>5529</v>
      </c>
      <c r="D38" s="162">
        <v>6062</v>
      </c>
      <c r="E38" s="162">
        <v>22234</v>
      </c>
      <c r="F38" s="162">
        <v>28199</v>
      </c>
      <c r="G38" s="162">
        <v>31522</v>
      </c>
      <c r="H38" s="163">
        <f>IFERROR(G38/F38-1,"-")</f>
        <v>0.11784105819355295</v>
      </c>
      <c r="I38" s="180">
        <f t="shared" si="1"/>
        <v>4.7012117923675163</v>
      </c>
      <c r="J38" s="163">
        <f>G38/G$9</f>
        <v>4.1484503520431662E-2</v>
      </c>
      <c r="K38" s="162">
        <v>19247</v>
      </c>
      <c r="L38" s="162">
        <v>33772</v>
      </c>
      <c r="M38" s="162">
        <v>60854</v>
      </c>
      <c r="N38" s="162">
        <v>53463</v>
      </c>
      <c r="O38" s="162">
        <v>49257</v>
      </c>
      <c r="P38" s="163">
        <f>IFERROR(O38/N38-1,"-")</f>
        <v>-7.8671230570675044E-2</v>
      </c>
      <c r="Q38" s="180">
        <f t="shared" si="9"/>
        <v>1.5592040317971634</v>
      </c>
      <c r="R38" s="163">
        <f>O38/O$9</f>
        <v>1.3982760358191669E-2</v>
      </c>
      <c r="S38" s="162">
        <v>24776</v>
      </c>
      <c r="T38" s="162">
        <v>39834</v>
      </c>
      <c r="U38" s="162">
        <v>83088</v>
      </c>
      <c r="V38" s="162">
        <v>81662</v>
      </c>
      <c r="W38" s="162">
        <v>80779</v>
      </c>
      <c r="X38" s="163">
        <f>IFERROR(W38/V38-1,"-")</f>
        <v>-1.0812862775832044E-2</v>
      </c>
      <c r="Y38" s="180">
        <f t="shared" si="10"/>
        <v>2.2603729415563447</v>
      </c>
      <c r="Z38" s="163">
        <f t="shared" si="17"/>
        <v>2.1999151149641516E-2</v>
      </c>
    </row>
    <row r="39" spans="1:26" x14ac:dyDescent="0.25">
      <c r="A39" s="164" t="s">
        <v>106</v>
      </c>
      <c r="B39" s="165" t="s">
        <v>106</v>
      </c>
      <c r="C39" s="166">
        <v>2180</v>
      </c>
      <c r="D39" s="166">
        <v>4351</v>
      </c>
      <c r="E39" s="166">
        <v>9363</v>
      </c>
      <c r="F39" s="166">
        <v>15617</v>
      </c>
      <c r="G39" s="166">
        <v>21291</v>
      </c>
      <c r="H39" s="167">
        <f>IFERROR(G39/F39-1,"-")</f>
        <v>0.3633220208746879</v>
      </c>
      <c r="I39" s="181">
        <f t="shared" si="1"/>
        <v>8.7665137614678894</v>
      </c>
      <c r="J39" s="167">
        <f>G39/G$9</f>
        <v>2.8020003948147659E-2</v>
      </c>
      <c r="K39" s="166">
        <v>1767</v>
      </c>
      <c r="L39" s="166">
        <v>4726</v>
      </c>
      <c r="M39" s="166">
        <v>9315</v>
      </c>
      <c r="N39" s="166">
        <v>14016</v>
      </c>
      <c r="O39" s="166">
        <v>10087</v>
      </c>
      <c r="P39" s="167">
        <f>IFERROR(O39/N39-1,"-")</f>
        <v>-0.28032248858447484</v>
      </c>
      <c r="Q39" s="181">
        <f t="shared" si="9"/>
        <v>4.7085455574419921</v>
      </c>
      <c r="R39" s="167">
        <f>O39/O$9</f>
        <v>2.8634326843510437E-3</v>
      </c>
      <c r="S39" s="166">
        <v>3947</v>
      </c>
      <c r="T39" s="166">
        <v>9077</v>
      </c>
      <c r="U39" s="166">
        <v>18678</v>
      </c>
      <c r="V39" s="166">
        <v>29633</v>
      </c>
      <c r="W39" s="166">
        <v>31378</v>
      </c>
      <c r="X39" s="167">
        <f>IFERROR(W39/V39-1,"-")</f>
        <v>5.8887051597880768E-2</v>
      </c>
      <c r="Y39" s="181">
        <f t="shared" si="10"/>
        <v>6.9498353179630099</v>
      </c>
      <c r="Z39" s="167">
        <f t="shared" si="17"/>
        <v>4.945360884520078E-3</v>
      </c>
    </row>
    <row r="40" spans="1:26" x14ac:dyDescent="0.25">
      <c r="A40" s="164" t="s">
        <v>103</v>
      </c>
      <c r="B40" s="165" t="s">
        <v>103</v>
      </c>
      <c r="C40" s="166">
        <v>3349</v>
      </c>
      <c r="D40" s="166">
        <v>1711</v>
      </c>
      <c r="E40" s="166">
        <v>12871</v>
      </c>
      <c r="F40" s="166">
        <v>12582</v>
      </c>
      <c r="G40" s="166">
        <v>10231</v>
      </c>
      <c r="H40" s="167">
        <f>IFERROR(G40/F40-1,"-")</f>
        <v>-0.18685423621045938</v>
      </c>
      <c r="I40" s="181">
        <f t="shared" si="1"/>
        <v>2.0549417736637801</v>
      </c>
      <c r="J40" s="167">
        <f>G40/G$9</f>
        <v>1.3464499572284003E-2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1.1119327673840626E-2</v>
      </c>
      <c r="S40" s="166">
        <v>20829</v>
      </c>
      <c r="T40" s="166">
        <v>30757</v>
      </c>
      <c r="U40" s="166">
        <v>64410</v>
      </c>
      <c r="V40" s="166">
        <v>52029</v>
      </c>
      <c r="W40" s="166">
        <v>49401</v>
      </c>
      <c r="X40" s="167">
        <f>IFERROR(W40/V40-1,"-")</f>
        <v>-5.0510292336965912E-2</v>
      </c>
      <c r="Y40" s="181">
        <f t="shared" si="10"/>
        <v>1.3717413221950165</v>
      </c>
      <c r="Z40" s="167">
        <f t="shared" si="17"/>
        <v>1.7053790265121438E-2</v>
      </c>
    </row>
    <row r="41" spans="1:26" x14ac:dyDescent="0.25">
      <c r="A41" s="1" t="s">
        <v>149</v>
      </c>
      <c r="B41" s="161" t="s">
        <v>110</v>
      </c>
      <c r="C41" s="162">
        <v>48756</v>
      </c>
      <c r="D41" s="162">
        <v>44610</v>
      </c>
      <c r="E41" s="162">
        <v>156956</v>
      </c>
      <c r="F41" s="162">
        <v>172833</v>
      </c>
      <c r="G41" s="162">
        <v>178683</v>
      </c>
      <c r="H41" s="163">
        <f>IFERROR(G41/F41-1,"-")</f>
        <v>3.3847702695665838E-2</v>
      </c>
      <c r="I41" s="180">
        <f t="shared" si="1"/>
        <v>2.6648412503076546</v>
      </c>
      <c r="J41" s="163">
        <f>G41/G$9</f>
        <v>0.23515562282029348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0.1708853590787735</v>
      </c>
      <c r="S41" s="162">
        <v>181503</v>
      </c>
      <c r="T41" s="162">
        <v>216915</v>
      </c>
      <c r="U41" s="162">
        <v>669469</v>
      </c>
      <c r="V41" s="162">
        <v>729249</v>
      </c>
      <c r="W41" s="162">
        <v>780660</v>
      </c>
      <c r="X41" s="163">
        <f>IFERROR(W41/V41-1,"-")</f>
        <v>7.0498553991846347E-2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113</v>
      </c>
      <c r="B42" s="165" t="s">
        <v>113</v>
      </c>
      <c r="C42" s="166">
        <v>24960</v>
      </c>
      <c r="D42" s="166">
        <v>17021</v>
      </c>
      <c r="E42" s="166">
        <v>75160</v>
      </c>
      <c r="F42" s="166">
        <v>74704</v>
      </c>
      <c r="G42" s="166">
        <v>75962</v>
      </c>
      <c r="H42" s="167">
        <f t="shared" ref="H42:H49" si="18">IFERROR(G42/F42-1,"-")</f>
        <v>1.6839794388520124E-2</v>
      </c>
      <c r="I42" s="181">
        <f t="shared" si="1"/>
        <v>2.0433493589743588</v>
      </c>
      <c r="J42" s="167">
        <f t="shared" ref="J42:J49" si="19">G42/G$9</f>
        <v>9.9969730867934467E-2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9.5693212157169444E-2</v>
      </c>
      <c r="S42" s="166">
        <v>88261</v>
      </c>
      <c r="T42" s="166">
        <v>80790</v>
      </c>
      <c r="U42" s="166">
        <v>344263</v>
      </c>
      <c r="V42" s="166">
        <v>374296</v>
      </c>
      <c r="W42" s="166">
        <v>413060</v>
      </c>
      <c r="X42" s="167">
        <f t="shared" ref="X42:X49" si="22">IFERROR(W42/V42-1,"-")</f>
        <v>0.10356509286767701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116</v>
      </c>
      <c r="B43" s="165" t="s">
        <v>116</v>
      </c>
      <c r="C43" s="166">
        <v>3221</v>
      </c>
      <c r="D43" s="166">
        <v>2578</v>
      </c>
      <c r="E43" s="166">
        <v>7845</v>
      </c>
      <c r="F43" s="166">
        <v>10851</v>
      </c>
      <c r="G43" s="166">
        <v>11127</v>
      </c>
      <c r="H43" s="167">
        <f t="shared" si="18"/>
        <v>2.5435443737904295E-2</v>
      </c>
      <c r="I43" s="181">
        <f t="shared" si="1"/>
        <v>2.4545172306737038</v>
      </c>
      <c r="J43" s="167">
        <f t="shared" si="19"/>
        <v>1.4643679673619793E-2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5.7720012660761148E-3</v>
      </c>
      <c r="S43" s="166">
        <v>10791</v>
      </c>
      <c r="T43" s="166">
        <v>13496</v>
      </c>
      <c r="U43" s="166">
        <v>27794</v>
      </c>
      <c r="V43" s="166">
        <v>33414</v>
      </c>
      <c r="W43" s="166">
        <v>31460</v>
      </c>
      <c r="X43" s="167">
        <f t="shared" si="22"/>
        <v>-5.8478482073382465E-2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119</v>
      </c>
      <c r="B44" s="165" t="s">
        <v>119</v>
      </c>
      <c r="C44" s="166">
        <v>1995</v>
      </c>
      <c r="D44" s="166">
        <v>1781</v>
      </c>
      <c r="E44" s="166">
        <v>5675</v>
      </c>
      <c r="F44" s="166">
        <v>7845</v>
      </c>
      <c r="G44" s="166">
        <v>8232</v>
      </c>
      <c r="H44" s="167">
        <f t="shared" si="18"/>
        <v>4.9330783938814626E-2</v>
      </c>
      <c r="I44" s="181">
        <f t="shared" si="1"/>
        <v>3.1263157894736846</v>
      </c>
      <c r="J44" s="167">
        <f t="shared" si="19"/>
        <v>1.083371718102257E-2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3.2304812082794565E-3</v>
      </c>
      <c r="S44" s="166">
        <v>5965</v>
      </c>
      <c r="T44" s="166">
        <v>10033</v>
      </c>
      <c r="U44" s="166">
        <v>17707</v>
      </c>
      <c r="V44" s="166">
        <v>19731</v>
      </c>
      <c r="W44" s="166">
        <v>19612</v>
      </c>
      <c r="X44" s="167">
        <f t="shared" si="22"/>
        <v>-6.0311185444225091E-3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126</v>
      </c>
      <c r="B45" s="165" t="s">
        <v>126</v>
      </c>
      <c r="C45" s="166">
        <v>885</v>
      </c>
      <c r="D45" s="166">
        <v>1430</v>
      </c>
      <c r="E45" s="166">
        <v>3236</v>
      </c>
      <c r="F45" s="166">
        <v>3478</v>
      </c>
      <c r="G45" s="166">
        <v>3809</v>
      </c>
      <c r="H45" s="167">
        <f t="shared" si="18"/>
        <v>9.516963772282927E-2</v>
      </c>
      <c r="I45" s="181">
        <f t="shared" si="1"/>
        <v>3.303954802259887</v>
      </c>
      <c r="J45" s="167">
        <f t="shared" si="19"/>
        <v>5.0128314798973481E-3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8.0532092616590421E-3</v>
      </c>
      <c r="S45" s="166">
        <v>7597</v>
      </c>
      <c r="T45" s="166">
        <v>15000</v>
      </c>
      <c r="U45" s="166">
        <v>30594</v>
      </c>
      <c r="V45" s="166">
        <v>29638</v>
      </c>
      <c r="W45" s="166">
        <v>32178</v>
      </c>
      <c r="X45" s="167">
        <f t="shared" si="22"/>
        <v>8.5700789526958587E-2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122</v>
      </c>
      <c r="B46" s="165" t="s">
        <v>122</v>
      </c>
      <c r="C46" s="166">
        <v>1080</v>
      </c>
      <c r="D46" s="166">
        <v>722</v>
      </c>
      <c r="E46" s="166">
        <v>1778</v>
      </c>
      <c r="F46" s="166">
        <v>2265</v>
      </c>
      <c r="G46" s="166">
        <v>2413</v>
      </c>
      <c r="H46" s="167">
        <f t="shared" si="18"/>
        <v>6.5342163355408323E-2</v>
      </c>
      <c r="I46" s="181">
        <f t="shared" si="1"/>
        <v>1.2342592592592592</v>
      </c>
      <c r="J46" s="167">
        <f t="shared" si="19"/>
        <v>3.1756267684411397E-3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9.3925247573235834E-3</v>
      </c>
      <c r="S46" s="166">
        <v>12102</v>
      </c>
      <c r="T46" s="166">
        <v>17690</v>
      </c>
      <c r="U46" s="166">
        <v>30778</v>
      </c>
      <c r="V46" s="166">
        <v>35496</v>
      </c>
      <c r="W46" s="166">
        <v>35500</v>
      </c>
      <c r="X46" s="167">
        <f t="shared" si="22"/>
        <v>1.1268875366243769E-4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131</v>
      </c>
      <c r="B47" s="165" t="s">
        <v>131</v>
      </c>
      <c r="C47" s="166">
        <v>1099</v>
      </c>
      <c r="D47" s="166">
        <v>749</v>
      </c>
      <c r="E47" s="166">
        <v>2218</v>
      </c>
      <c r="F47" s="166">
        <v>2217</v>
      </c>
      <c r="G47" s="166">
        <v>1673</v>
      </c>
      <c r="H47" s="167">
        <f t="shared" si="18"/>
        <v>-0.24537663509246732</v>
      </c>
      <c r="I47" s="181">
        <f t="shared" si="1"/>
        <v>0.52229299363057335</v>
      </c>
      <c r="J47" s="167">
        <f t="shared" si="19"/>
        <v>2.2017503454629201E-3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1.9757600359951687E-3</v>
      </c>
      <c r="S47" s="166">
        <v>3395</v>
      </c>
      <c r="T47" s="166">
        <v>3388</v>
      </c>
      <c r="U47" s="166">
        <v>8823</v>
      </c>
      <c r="V47" s="166">
        <v>9219</v>
      </c>
      <c r="W47" s="166">
        <v>8633</v>
      </c>
      <c r="X47" s="167">
        <f t="shared" si="22"/>
        <v>-6.3564377915175219E-2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134</v>
      </c>
      <c r="B48" s="165" t="s">
        <v>134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1.8332565637954859E-3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1.9979021743295969E-3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148</v>
      </c>
      <c r="B49" s="170" t="s">
        <v>148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69491</v>
      </c>
      <c r="G49" s="171">
        <f>G41-SUM(G42:G48)</f>
        <v>74074</v>
      </c>
      <c r="H49" s="172">
        <f t="shared" si="18"/>
        <v>6.5950986458678029E-2</v>
      </c>
      <c r="I49" s="182">
        <f t="shared" si="1"/>
        <v>4.1311997783319478</v>
      </c>
      <c r="J49" s="172">
        <f t="shared" si="19"/>
        <v>9.7485029940119761E-2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4.4770268217941091E-2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217042</v>
      </c>
      <c r="W49" s="171">
        <f>W41-SUM(W42:W48)</f>
        <v>231786</v>
      </c>
      <c r="X49" s="172">
        <f t="shared" si="22"/>
        <v>6.7931552418425856E-2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71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50566</v>
      </c>
      <c r="W51" s="178">
        <f>W52+W55</f>
        <v>44389</v>
      </c>
      <c r="X51" s="179">
        <f>IFERROR(W51/V51-1,"-")</f>
        <v>-0.12215718071431392</v>
      </c>
      <c r="Y51" s="179">
        <f t="shared" si="10"/>
        <v>3.1272896327289637</v>
      </c>
      <c r="Z51" s="179">
        <f t="shared" ref="Z51:Z63" si="23">U51/U$9</f>
        <v>9.9653867101170725E-3</v>
      </c>
    </row>
    <row r="52" spans="1:26" x14ac:dyDescent="0.25">
      <c r="A52" s="1" t="s">
        <v>99</v>
      </c>
      <c r="B52" s="161" t="s">
        <v>100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20123</v>
      </c>
      <c r="W52" s="162">
        <v>11822</v>
      </c>
      <c r="X52" s="163">
        <f>IFERROR(W52/V52-1,"-")</f>
        <v>-0.41251304477463602</v>
      </c>
      <c r="Y52" s="180">
        <f t="shared" si="10"/>
        <v>4.9436902966314733</v>
      </c>
      <c r="Z52" s="163">
        <f t="shared" si="23"/>
        <v>1.7840155070080461E-3</v>
      </c>
    </row>
    <row r="53" spans="1:26" x14ac:dyDescent="0.25">
      <c r="A53" s="164" t="s">
        <v>106</v>
      </c>
      <c r="B53" s="165" t="s">
        <v>106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14745</v>
      </c>
      <c r="W53" s="166">
        <v>7661</v>
      </c>
      <c r="X53" s="167">
        <f>IFERROR(W53/V53-1,"-")</f>
        <v>-0.48043404543913193</v>
      </c>
      <c r="Y53" s="181">
        <f t="shared" si="10"/>
        <v>4.1519838601210495</v>
      </c>
      <c r="Z53" s="167">
        <f t="shared" si="23"/>
        <v>9.2881068545328373E-4</v>
      </c>
    </row>
    <row r="54" spans="1:26" x14ac:dyDescent="0.25">
      <c r="A54" s="164" t="s">
        <v>103</v>
      </c>
      <c r="B54" s="165" t="s">
        <v>103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4161</v>
      </c>
      <c r="X54" s="167">
        <f>IFERROR(W54/V54-1,"-")</f>
        <v>-0.22629230197099293</v>
      </c>
      <c r="Y54" s="181">
        <f t="shared" si="10"/>
        <v>7.2888446215139435</v>
      </c>
      <c r="Z54" s="167">
        <f t="shared" si="23"/>
        <v>8.552048215547624E-4</v>
      </c>
    </row>
    <row r="55" spans="1:26" x14ac:dyDescent="0.25">
      <c r="A55" s="1" t="s">
        <v>149</v>
      </c>
      <c r="B55" s="161" t="s">
        <v>110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32567</v>
      </c>
      <c r="X55" s="163">
        <f>IFERROR(W55/V55-1,"-")</f>
        <v>6.9769733600499206E-2</v>
      </c>
      <c r="Y55" s="180">
        <f t="shared" si="10"/>
        <v>2.7151494410221311</v>
      </c>
      <c r="Z55" s="163">
        <f t="shared" si="23"/>
        <v>8.1813712031090276E-3</v>
      </c>
    </row>
    <row r="56" spans="1:26" x14ac:dyDescent="0.25">
      <c r="A56" s="164" t="s">
        <v>113</v>
      </c>
      <c r="B56" s="165" t="s">
        <v>113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10964</v>
      </c>
      <c r="X56" s="167">
        <f t="shared" ref="X56:X63" si="28">IFERROR(W56/V56-1,"-")</f>
        <v>0.18568184275981392</v>
      </c>
      <c r="Y56" s="181">
        <f t="shared" si="10"/>
        <v>3.4496753246753249</v>
      </c>
      <c r="Z56" s="167">
        <f t="shared" si="23"/>
        <v>2.7348020439130465E-3</v>
      </c>
    </row>
    <row r="57" spans="1:26" x14ac:dyDescent="0.25">
      <c r="A57" s="164" t="s">
        <v>116</v>
      </c>
      <c r="B57" s="165" t="s">
        <v>116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6166</v>
      </c>
      <c r="X57" s="167">
        <f t="shared" si="28"/>
        <v>1.6150296638101524E-2</v>
      </c>
      <c r="Y57" s="181">
        <f t="shared" si="10"/>
        <v>1.214003590664273</v>
      </c>
      <c r="Z57" s="167">
        <f t="shared" si="23"/>
        <v>1.7959301252650009E-3</v>
      </c>
    </row>
    <row r="58" spans="1:26" x14ac:dyDescent="0.25">
      <c r="A58" s="164" t="s">
        <v>119</v>
      </c>
      <c r="B58" s="165" t="s">
        <v>119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2482</v>
      </c>
      <c r="X58" s="167">
        <f t="shared" si="28"/>
        <v>-0.14619883040935677</v>
      </c>
      <c r="Y58" s="181">
        <f t="shared" si="10"/>
        <v>4.0860655737704921</v>
      </c>
      <c r="Z58" s="167">
        <f t="shared" si="23"/>
        <v>7.2520309790665457E-4</v>
      </c>
    </row>
    <row r="59" spans="1:26" x14ac:dyDescent="0.25">
      <c r="A59" s="164" t="s">
        <v>126</v>
      </c>
      <c r="B59" s="165" t="s">
        <v>126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1053</v>
      </c>
      <c r="X59" s="167">
        <f t="shared" si="28"/>
        <v>0.30645161290322576</v>
      </c>
      <c r="Y59" s="181">
        <f t="shared" si="10"/>
        <v>2.8856088560885609</v>
      </c>
      <c r="Z59" s="167">
        <f t="shared" si="23"/>
        <v>2.2929020912273196E-4</v>
      </c>
    </row>
    <row r="60" spans="1:26" x14ac:dyDescent="0.25">
      <c r="A60" s="164" t="s">
        <v>122</v>
      </c>
      <c r="B60" s="165" t="s">
        <v>122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736</v>
      </c>
      <c r="X60" s="167">
        <f t="shared" si="28"/>
        <v>7.7598828696925359E-2</v>
      </c>
      <c r="Y60" s="181">
        <f t="shared" si="10"/>
        <v>3.1581920903954801</v>
      </c>
      <c r="Z60" s="167">
        <f t="shared" si="23"/>
        <v>1.7183527219474947E-4</v>
      </c>
    </row>
    <row r="61" spans="1:26" x14ac:dyDescent="0.25">
      <c r="A61" s="164" t="s">
        <v>131</v>
      </c>
      <c r="B61" s="165" t="s">
        <v>131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145</v>
      </c>
      <c r="X61" s="167">
        <f t="shared" si="28"/>
        <v>-0.39330543933054396</v>
      </c>
      <c r="Y61" s="181">
        <f t="shared" si="10"/>
        <v>0.90789473684210531</v>
      </c>
      <c r="Z61" s="167">
        <f t="shared" si="23"/>
        <v>3.4949546887067689E-5</v>
      </c>
    </row>
    <row r="62" spans="1:26" x14ac:dyDescent="0.25">
      <c r="A62" s="164" t="s">
        <v>134</v>
      </c>
      <c r="B62" s="165" t="s">
        <v>134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158</v>
      </c>
      <c r="X62" s="167">
        <f t="shared" si="28"/>
        <v>-0.18974358974358974</v>
      </c>
      <c r="Y62" s="181">
        <f t="shared" si="10"/>
        <v>0.30578512396694224</v>
      </c>
      <c r="Z62" s="167">
        <f t="shared" si="23"/>
        <v>4.0509702073646636E-5</v>
      </c>
    </row>
    <row r="63" spans="1:26" x14ac:dyDescent="0.25">
      <c r="A63" s="169" t="s">
        <v>148</v>
      </c>
      <c r="B63" s="170" t="s">
        <v>148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10863</v>
      </c>
      <c r="X63" s="172">
        <f t="shared" si="28"/>
        <v>5.48650223344338E-2</v>
      </c>
      <c r="Y63" s="182">
        <f t="shared" si="10"/>
        <v>3.5566275167785237</v>
      </c>
      <c r="Z63" s="172">
        <f t="shared" si="23"/>
        <v>2.4488512057461291E-3</v>
      </c>
    </row>
    <row r="64" spans="1:26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71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164769</v>
      </c>
      <c r="W65" s="178">
        <f>W66+W69</f>
        <v>191595</v>
      </c>
      <c r="X65" s="179">
        <f>IFERROR(W65/V65-1,"-")</f>
        <v>0.16280975183438628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99</v>
      </c>
      <c r="B66" s="161" t="s">
        <v>100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42327</v>
      </c>
      <c r="W66" s="162">
        <v>58550</v>
      </c>
      <c r="X66" s="163">
        <f>IFERROR(W66/V66-1,"-")</f>
        <v>0.38327781321615051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106</v>
      </c>
      <c r="B67" s="165" t="s">
        <v>106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28864</v>
      </c>
      <c r="W67" s="166">
        <v>34800</v>
      </c>
      <c r="X67" s="167">
        <f>IFERROR(W67/V67-1,"-")</f>
        <v>0.20565410199556533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103</v>
      </c>
      <c r="B68" s="165" t="s">
        <v>103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13463</v>
      </c>
      <c r="W68" s="166">
        <v>23750</v>
      </c>
      <c r="X68" s="167">
        <f>IFERROR(W68/V68-1,"-")</f>
        <v>0.76409418406001639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149</v>
      </c>
      <c r="B69" s="161" t="s">
        <v>110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122442</v>
      </c>
      <c r="W69" s="162">
        <v>133045</v>
      </c>
      <c r="X69" s="163">
        <f>IFERROR(W69/V69-1,"-")</f>
        <v>8.6596102644517448E-2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113</v>
      </c>
      <c r="B70" s="165" t="s">
        <v>113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47522</v>
      </c>
      <c r="W70" s="166">
        <v>45250</v>
      </c>
      <c r="X70" s="167">
        <f t="shared" ref="X70:X77" si="34">IFERROR(W70/V70-1,"-")</f>
        <v>-4.7809435629813546E-2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116</v>
      </c>
      <c r="B71" s="165" t="s">
        <v>116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10647</v>
      </c>
      <c r="W71" s="166">
        <v>9892</v>
      </c>
      <c r="X71" s="167">
        <f t="shared" si="34"/>
        <v>-7.0911993988917121E-2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119</v>
      </c>
      <c r="B72" s="165" t="s">
        <v>119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14089</v>
      </c>
      <c r="W72" s="166">
        <v>19078</v>
      </c>
      <c r="X72" s="167">
        <f t="shared" si="34"/>
        <v>0.35410604017318481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126</v>
      </c>
      <c r="B73" s="165" t="s">
        <v>126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3450</v>
      </c>
      <c r="W73" s="166">
        <v>4281</v>
      </c>
      <c r="X73" s="167">
        <f t="shared" si="34"/>
        <v>0.24086956521739133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122</v>
      </c>
      <c r="B74" s="165" t="s">
        <v>122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1813</v>
      </c>
      <c r="W74" s="166">
        <v>3870</v>
      </c>
      <c r="X74" s="167">
        <f t="shared" si="34"/>
        <v>1.1345835631549916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131</v>
      </c>
      <c r="B75" s="165" t="s">
        <v>131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3726</v>
      </c>
      <c r="W75" s="166">
        <v>2300</v>
      </c>
      <c r="X75" s="167">
        <f t="shared" si="34"/>
        <v>-0.38271604938271608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134</v>
      </c>
      <c r="B76" s="165" t="s">
        <v>134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1020</v>
      </c>
      <c r="W76" s="166">
        <v>628</v>
      </c>
      <c r="X76" s="167">
        <f t="shared" si="34"/>
        <v>-0.38431372549019605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148</v>
      </c>
      <c r="B77" s="170" t="s">
        <v>148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40175</v>
      </c>
      <c r="W77" s="171">
        <f>W69-SUM(W70:W76)</f>
        <v>47746</v>
      </c>
      <c r="X77" s="172">
        <f t="shared" si="34"/>
        <v>0.1884505289359053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71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104893</v>
      </c>
      <c r="G79" s="178">
        <f>G80+G83</f>
        <v>118842</v>
      </c>
      <c r="H79" s="179">
        <f>IFERROR(G79/F79-1,"-")</f>
        <v>0.13298313519491289</v>
      </c>
      <c r="I79" s="179">
        <f t="shared" si="35"/>
        <v>2.4897078255762737</v>
      </c>
      <c r="J79" s="179">
        <f>G79/G$9</f>
        <v>0.15640192143186155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550170</v>
      </c>
      <c r="O79" s="178">
        <f>O80+O83</f>
        <v>623703</v>
      </c>
      <c r="P79" s="179">
        <f>IFERROR(O79/N79-1,"-")</f>
        <v>0.13365505207481321</v>
      </c>
      <c r="Q79" s="179">
        <f t="shared" si="9"/>
        <v>3.3578415617445261</v>
      </c>
      <c r="R79" s="179">
        <f>O79/O$9</f>
        <v>0.17705279622561704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655063</v>
      </c>
      <c r="W79" s="178">
        <f>W80+W83</f>
        <v>742545</v>
      </c>
      <c r="X79" s="179">
        <f>IFERROR(W79/V79-1,"-")</f>
        <v>0.13354746032061038</v>
      </c>
      <c r="Y79" s="179">
        <f t="shared" si="10"/>
        <v>3.1909785130124115</v>
      </c>
      <c r="Z79" s="179">
        <f t="shared" ref="Z79:Z91" si="36">U79/U$9</f>
        <v>0.15218939053550384</v>
      </c>
    </row>
    <row r="80" spans="1:26" x14ac:dyDescent="0.25">
      <c r="A80" s="1" t="s">
        <v>99</v>
      </c>
      <c r="B80" s="161" t="s">
        <v>100</v>
      </c>
      <c r="C80" s="162">
        <v>15296</v>
      </c>
      <c r="D80" s="162">
        <v>38077</v>
      </c>
      <c r="E80" s="162">
        <v>48839</v>
      </c>
      <c r="F80" s="162">
        <v>50783</v>
      </c>
      <c r="G80" s="162">
        <v>56114</v>
      </c>
      <c r="H80" s="163">
        <f>IFERROR(G80/F80-1,"-")</f>
        <v>0.10497607467065739</v>
      </c>
      <c r="I80" s="180">
        <f t="shared" si="35"/>
        <v>2.6685407949790796</v>
      </c>
      <c r="J80" s="163">
        <f>G80/G$9</f>
        <v>7.3848785944594333E-2</v>
      </c>
      <c r="K80" s="162">
        <v>67449</v>
      </c>
      <c r="L80" s="162">
        <v>109519</v>
      </c>
      <c r="M80" s="162">
        <v>230615</v>
      </c>
      <c r="N80" s="162">
        <v>229750</v>
      </c>
      <c r="O80" s="162">
        <v>243834</v>
      </c>
      <c r="P80" s="163">
        <f>IFERROR(O80/N80-1,"-")</f>
        <v>6.1301414581066416E-2</v>
      </c>
      <c r="Q80" s="180">
        <f t="shared" si="9"/>
        <v>2.6150869545879107</v>
      </c>
      <c r="R80" s="163">
        <f>O80/O$9</f>
        <v>6.9218027674834176E-2</v>
      </c>
      <c r="S80" s="162">
        <v>82745</v>
      </c>
      <c r="T80" s="162">
        <v>147596</v>
      </c>
      <c r="U80" s="162">
        <v>279454</v>
      </c>
      <c r="V80" s="162">
        <v>280533</v>
      </c>
      <c r="W80" s="162">
        <v>299948</v>
      </c>
      <c r="X80" s="163">
        <f>IFERROR(W80/V80-1,"-")</f>
        <v>6.9207544210485139E-2</v>
      </c>
      <c r="Y80" s="180">
        <f t="shared" si="10"/>
        <v>2.6249682760287629</v>
      </c>
      <c r="Z80" s="163">
        <f t="shared" si="36"/>
        <v>7.3990838452868288E-2</v>
      </c>
    </row>
    <row r="81" spans="1:26" x14ac:dyDescent="0.25">
      <c r="A81" s="164" t="s">
        <v>106</v>
      </c>
      <c r="B81" s="165" t="s">
        <v>106</v>
      </c>
      <c r="C81" s="166">
        <v>7696</v>
      </c>
      <c r="D81" s="166">
        <v>24218</v>
      </c>
      <c r="E81" s="166">
        <v>29828</v>
      </c>
      <c r="F81" s="166">
        <v>31545</v>
      </c>
      <c r="G81" s="166">
        <v>30462</v>
      </c>
      <c r="H81" s="167">
        <f>IFERROR(G81/F81-1,"-")</f>
        <v>-3.4331906799809797E-2</v>
      </c>
      <c r="I81" s="181">
        <f t="shared" si="35"/>
        <v>2.9581600831600832</v>
      </c>
      <c r="J81" s="167">
        <f>G81/G$9</f>
        <v>4.0089491346976376E-2</v>
      </c>
      <c r="K81" s="166">
        <v>11781</v>
      </c>
      <c r="L81" s="166">
        <v>24585</v>
      </c>
      <c r="M81" s="166">
        <v>36378</v>
      </c>
      <c r="N81" s="166">
        <v>29406</v>
      </c>
      <c r="O81" s="166">
        <v>41998</v>
      </c>
      <c r="P81" s="167">
        <f>IFERROR(O81/N81-1,"-")</f>
        <v>0.42821192953818943</v>
      </c>
      <c r="Q81" s="181">
        <f t="shared" si="9"/>
        <v>2.5648926237161533</v>
      </c>
      <c r="R81" s="167">
        <f>O81/O$9</f>
        <v>1.1922122125247857E-2</v>
      </c>
      <c r="S81" s="166">
        <v>19477</v>
      </c>
      <c r="T81" s="166">
        <v>48803</v>
      </c>
      <c r="U81" s="166">
        <v>66206</v>
      </c>
      <c r="V81" s="166">
        <v>60951</v>
      </c>
      <c r="W81" s="166">
        <v>72460</v>
      </c>
      <c r="X81" s="167">
        <f>IFERROR(W81/V81-1,"-")</f>
        <v>0.18882380928942921</v>
      </c>
      <c r="Y81" s="181">
        <f t="shared" si="10"/>
        <v>2.7202854649073265</v>
      </c>
      <c r="Z81" s="167">
        <f t="shared" si="36"/>
        <v>1.7529315918221239E-2</v>
      </c>
    </row>
    <row r="82" spans="1:26" x14ac:dyDescent="0.25">
      <c r="A82" s="164" t="s">
        <v>103</v>
      </c>
      <c r="B82" s="165" t="s">
        <v>103</v>
      </c>
      <c r="C82" s="166">
        <v>7600</v>
      </c>
      <c r="D82" s="166">
        <v>13859</v>
      </c>
      <c r="E82" s="166">
        <v>19011</v>
      </c>
      <c r="F82" s="166">
        <v>19238</v>
      </c>
      <c r="G82" s="166">
        <v>25652</v>
      </c>
      <c r="H82" s="167">
        <f>IFERROR(G82/F82-1,"-")</f>
        <v>0.33340264060713176</v>
      </c>
      <c r="I82" s="181">
        <f t="shared" si="35"/>
        <v>2.3752631578947367</v>
      </c>
      <c r="J82" s="167">
        <f>G82/G$9</f>
        <v>3.375929459761795E-2</v>
      </c>
      <c r="K82" s="166">
        <v>55668</v>
      </c>
      <c r="L82" s="166">
        <v>84934</v>
      </c>
      <c r="M82" s="166">
        <v>194237</v>
      </c>
      <c r="N82" s="166">
        <v>200344</v>
      </c>
      <c r="O82" s="166">
        <v>201836</v>
      </c>
      <c r="P82" s="167">
        <f>IFERROR(O82/N82-1,"-")</f>
        <v>7.447190831769257E-3</v>
      </c>
      <c r="Q82" s="181">
        <f t="shared" si="9"/>
        <v>2.6257095638427823</v>
      </c>
      <c r="R82" s="167">
        <f>O82/O$9</f>
        <v>5.7295905549586322E-2</v>
      </c>
      <c r="S82" s="166">
        <v>63268</v>
      </c>
      <c r="T82" s="166">
        <v>98793</v>
      </c>
      <c r="U82" s="166">
        <v>213248</v>
      </c>
      <c r="V82" s="166">
        <v>219582</v>
      </c>
      <c r="W82" s="166">
        <v>227488</v>
      </c>
      <c r="X82" s="167">
        <f>IFERROR(W82/V82-1,"-")</f>
        <v>3.6004772704502086E-2</v>
      </c>
      <c r="Y82" s="181">
        <f t="shared" si="10"/>
        <v>2.5956249604855537</v>
      </c>
      <c r="Z82" s="167">
        <f t="shared" si="36"/>
        <v>5.6461522534647049E-2</v>
      </c>
    </row>
    <row r="83" spans="1:26" x14ac:dyDescent="0.25">
      <c r="A83" s="1" t="s">
        <v>149</v>
      </c>
      <c r="B83" s="161" t="s">
        <v>110</v>
      </c>
      <c r="C83" s="162">
        <v>18759</v>
      </c>
      <c r="D83" s="162">
        <v>32750</v>
      </c>
      <c r="E83" s="162">
        <v>49617</v>
      </c>
      <c r="F83" s="162">
        <v>54110</v>
      </c>
      <c r="G83" s="162">
        <v>62728</v>
      </c>
      <c r="H83" s="163">
        <f>IFERROR(G83/F83-1,"-")</f>
        <v>0.15926815745703204</v>
      </c>
      <c r="I83" s="180">
        <f t="shared" si="35"/>
        <v>2.3438882669651901</v>
      </c>
      <c r="J83" s="163">
        <f>G83/G$9</f>
        <v>8.2553135487267226E-2</v>
      </c>
      <c r="K83" s="162">
        <v>75673</v>
      </c>
      <c r="L83" s="162">
        <v>104910</v>
      </c>
      <c r="M83" s="162">
        <v>245729</v>
      </c>
      <c r="N83" s="162">
        <v>320420</v>
      </c>
      <c r="O83" s="162">
        <v>379869</v>
      </c>
      <c r="P83" s="163">
        <f>IFERROR(O83/N83-1,"-")</f>
        <v>0.18553461082329448</v>
      </c>
      <c r="Q83" s="180">
        <f t="shared" si="9"/>
        <v>4.019874988437091</v>
      </c>
      <c r="R83" s="163">
        <f>O83/O$9</f>
        <v>0.10783476855078285</v>
      </c>
      <c r="S83" s="162">
        <v>94432</v>
      </c>
      <c r="T83" s="162">
        <v>137660</v>
      </c>
      <c r="U83" s="162">
        <v>295346</v>
      </c>
      <c r="V83" s="162">
        <v>374530</v>
      </c>
      <c r="W83" s="162">
        <v>442597</v>
      </c>
      <c r="X83" s="163">
        <f>IFERROR(W83/V83-1,"-")</f>
        <v>0.18173978052492457</v>
      </c>
      <c r="Y83" s="180">
        <f t="shared" si="10"/>
        <v>3.6869387495764148</v>
      </c>
      <c r="Z83" s="163">
        <f t="shared" si="36"/>
        <v>7.8198552082635556E-2</v>
      </c>
    </row>
    <row r="84" spans="1:26" x14ac:dyDescent="0.25">
      <c r="A84" s="164" t="s">
        <v>113</v>
      </c>
      <c r="B84" s="165" t="s">
        <v>113</v>
      </c>
      <c r="C84" s="166">
        <v>2578</v>
      </c>
      <c r="D84" s="166">
        <v>3228</v>
      </c>
      <c r="E84" s="166">
        <v>5828</v>
      </c>
      <c r="F84" s="166">
        <v>7066</v>
      </c>
      <c r="G84" s="166">
        <v>9146</v>
      </c>
      <c r="H84" s="167">
        <f t="shared" ref="H84:H91" si="37">IFERROR(G84/F84-1,"-")</f>
        <v>0.29436739315029725</v>
      </c>
      <c r="I84" s="181">
        <f t="shared" si="35"/>
        <v>2.5477114041892941</v>
      </c>
      <c r="J84" s="167">
        <f t="shared" ref="J84:J91" si="38">G84/G$9</f>
        <v>1.2036586168322694E-2</v>
      </c>
      <c r="K84" s="166">
        <v>15879</v>
      </c>
      <c r="L84" s="166">
        <v>11210</v>
      </c>
      <c r="M84" s="166">
        <v>56300</v>
      </c>
      <c r="N84" s="166">
        <v>75623</v>
      </c>
      <c r="O84" s="166">
        <v>87361</v>
      </c>
      <c r="P84" s="167">
        <f t="shared" ref="P84:P91" si="39">IFERROR(O84/N84-1,"-")</f>
        <v>0.15521732806156852</v>
      </c>
      <c r="Q84" s="181">
        <f t="shared" si="9"/>
        <v>4.5016688708356947</v>
      </c>
      <c r="R84" s="167">
        <f t="shared" ref="R84:R91" si="40">O84/O$9</f>
        <v>2.4799478808128435E-2</v>
      </c>
      <c r="S84" s="166">
        <v>18457</v>
      </c>
      <c r="T84" s="166">
        <v>14438</v>
      </c>
      <c r="U84" s="166">
        <v>62128</v>
      </c>
      <c r="V84" s="166">
        <v>82689</v>
      </c>
      <c r="W84" s="166">
        <v>96507</v>
      </c>
      <c r="X84" s="167">
        <f t="shared" ref="X84:X91" si="41">IFERROR(W84/V84-1,"-")</f>
        <v>0.16710807967202412</v>
      </c>
      <c r="Y84" s="181">
        <f t="shared" si="10"/>
        <v>4.2287479005255459</v>
      </c>
      <c r="Z84" s="167">
        <f t="shared" si="36"/>
        <v>1.6449586734846526E-2</v>
      </c>
    </row>
    <row r="85" spans="1:26" x14ac:dyDescent="0.25">
      <c r="A85" s="164" t="s">
        <v>116</v>
      </c>
      <c r="B85" s="165" t="s">
        <v>116</v>
      </c>
      <c r="C85" s="166">
        <v>5409</v>
      </c>
      <c r="D85" s="166">
        <v>8563</v>
      </c>
      <c r="E85" s="166">
        <v>13220</v>
      </c>
      <c r="F85" s="166">
        <v>14970</v>
      </c>
      <c r="G85" s="166">
        <v>15604</v>
      </c>
      <c r="H85" s="167">
        <f t="shared" si="37"/>
        <v>4.2351369405477568E-2</v>
      </c>
      <c r="I85" s="181">
        <f t="shared" si="35"/>
        <v>1.8848215936402291</v>
      </c>
      <c r="J85" s="167">
        <f t="shared" si="38"/>
        <v>2.0535632032638022E-2</v>
      </c>
      <c r="K85" s="166">
        <v>27251</v>
      </c>
      <c r="L85" s="166">
        <v>36097</v>
      </c>
      <c r="M85" s="166">
        <v>84214</v>
      </c>
      <c r="N85" s="166">
        <v>97137</v>
      </c>
      <c r="O85" s="166">
        <v>107979</v>
      </c>
      <c r="P85" s="167">
        <f t="shared" si="39"/>
        <v>0.11161555329071304</v>
      </c>
      <c r="Q85" s="181">
        <f t="shared" si="9"/>
        <v>2.9623867014054528</v>
      </c>
      <c r="R85" s="167">
        <f t="shared" si="40"/>
        <v>3.0652384041195732E-2</v>
      </c>
      <c r="S85" s="166">
        <v>32660</v>
      </c>
      <c r="T85" s="166">
        <v>44660</v>
      </c>
      <c r="U85" s="166">
        <v>97434</v>
      </c>
      <c r="V85" s="166">
        <v>112107</v>
      </c>
      <c r="W85" s="166">
        <v>123583</v>
      </c>
      <c r="X85" s="167">
        <f t="shared" si="41"/>
        <v>0.10236648915767965</v>
      </c>
      <c r="Y85" s="181">
        <f t="shared" si="10"/>
        <v>2.7839252908756889</v>
      </c>
      <c r="Z85" s="167">
        <f t="shared" si="36"/>
        <v>2.5797531449958735E-2</v>
      </c>
    </row>
    <row r="86" spans="1:26" x14ac:dyDescent="0.25">
      <c r="A86" s="164" t="s">
        <v>119</v>
      </c>
      <c r="B86" s="165" t="s">
        <v>119</v>
      </c>
      <c r="C86" s="166">
        <v>1714</v>
      </c>
      <c r="D86" s="166">
        <v>5280</v>
      </c>
      <c r="E86" s="166">
        <v>5870</v>
      </c>
      <c r="F86" s="166">
        <v>5310</v>
      </c>
      <c r="G86" s="166">
        <v>6020</v>
      </c>
      <c r="H86" s="167">
        <f t="shared" si="37"/>
        <v>0.13370998116760835</v>
      </c>
      <c r="I86" s="181">
        <f t="shared" si="35"/>
        <v>2.5122520420070011</v>
      </c>
      <c r="J86" s="167">
        <f t="shared" si="38"/>
        <v>7.9226163058498389E-3</v>
      </c>
      <c r="K86" s="166">
        <v>5151</v>
      </c>
      <c r="L86" s="166">
        <v>11108</v>
      </c>
      <c r="M86" s="166">
        <v>20133</v>
      </c>
      <c r="N86" s="166">
        <v>32432</v>
      </c>
      <c r="O86" s="166">
        <v>46149</v>
      </c>
      <c r="P86" s="167">
        <f t="shared" si="39"/>
        <v>0.42294647261963503</v>
      </c>
      <c r="Q86" s="181">
        <f t="shared" si="9"/>
        <v>7.9592312172393704</v>
      </c>
      <c r="R86" s="167">
        <f t="shared" si="40"/>
        <v>1.3100481307635206E-2</v>
      </c>
      <c r="S86" s="166">
        <v>6865</v>
      </c>
      <c r="T86" s="166">
        <v>16388</v>
      </c>
      <c r="U86" s="166">
        <v>26003</v>
      </c>
      <c r="V86" s="166">
        <v>37742</v>
      </c>
      <c r="W86" s="166">
        <v>52169</v>
      </c>
      <c r="X86" s="167">
        <f t="shared" si="41"/>
        <v>0.38225319272958513</v>
      </c>
      <c r="Y86" s="181">
        <f t="shared" si="10"/>
        <v>6.5992716678805534</v>
      </c>
      <c r="Z86" s="167">
        <f t="shared" si="36"/>
        <v>6.8847959674577354E-3</v>
      </c>
    </row>
    <row r="87" spans="1:26" x14ac:dyDescent="0.25">
      <c r="A87" s="164" t="s">
        <v>126</v>
      </c>
      <c r="B87" s="165" t="s">
        <v>126</v>
      </c>
      <c r="C87" s="166">
        <v>286</v>
      </c>
      <c r="D87" s="166">
        <v>921</v>
      </c>
      <c r="E87" s="166">
        <v>1133</v>
      </c>
      <c r="F87" s="166">
        <v>1155</v>
      </c>
      <c r="G87" s="166">
        <v>1481</v>
      </c>
      <c r="H87" s="167">
        <f t="shared" si="37"/>
        <v>0.2822510822510822</v>
      </c>
      <c r="I87" s="181">
        <f t="shared" si="35"/>
        <v>4.1783216783216783</v>
      </c>
      <c r="J87" s="167">
        <f t="shared" si="38"/>
        <v>1.9490688951766795E-3</v>
      </c>
      <c r="K87" s="166">
        <v>1248</v>
      </c>
      <c r="L87" s="166">
        <v>2935</v>
      </c>
      <c r="M87" s="166">
        <v>4473</v>
      </c>
      <c r="N87" s="166">
        <v>6846</v>
      </c>
      <c r="O87" s="166">
        <v>11371</v>
      </c>
      <c r="P87" s="167">
        <f t="shared" si="39"/>
        <v>0.66096990943616718</v>
      </c>
      <c r="Q87" s="181">
        <f t="shared" ref="Q87:Q150" si="42">IFERROR(O87/K87-1,"-")</f>
        <v>8.1113782051282044</v>
      </c>
      <c r="R87" s="167">
        <f t="shared" si="40"/>
        <v>3.2279263461639455E-3</v>
      </c>
      <c r="S87" s="166">
        <v>1534</v>
      </c>
      <c r="T87" s="166">
        <v>3856</v>
      </c>
      <c r="U87" s="166">
        <v>5606</v>
      </c>
      <c r="V87" s="166">
        <v>8001</v>
      </c>
      <c r="W87" s="166">
        <v>12852</v>
      </c>
      <c r="X87" s="167">
        <f t="shared" si="41"/>
        <v>0.60629921259842523</v>
      </c>
      <c r="Y87" s="181">
        <f t="shared" ref="Y87:Y150" si="43">IFERROR(W87/S87-1,"-")</f>
        <v>7.3780964797913953</v>
      </c>
      <c r="Z87" s="167">
        <f t="shared" si="36"/>
        <v>1.4842966655219808E-3</v>
      </c>
    </row>
    <row r="88" spans="1:26" x14ac:dyDescent="0.25">
      <c r="A88" s="164" t="s">
        <v>122</v>
      </c>
      <c r="B88" s="165" t="s">
        <v>122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1.1962887411989208E-3</v>
      </c>
      <c r="K88" s="166">
        <v>1576</v>
      </c>
      <c r="L88" s="166">
        <v>3904</v>
      </c>
      <c r="M88" s="166">
        <v>4162</v>
      </c>
      <c r="N88" s="166">
        <v>5572</v>
      </c>
      <c r="O88" s="166">
        <v>7126</v>
      </c>
      <c r="P88" s="167">
        <f t="shared" si="39"/>
        <v>0.27889447236180898</v>
      </c>
      <c r="Q88" s="181">
        <f t="shared" si="42"/>
        <v>3.5215736040609134</v>
      </c>
      <c r="R88" s="167">
        <f t="shared" si="40"/>
        <v>2.0228830483479269E-3</v>
      </c>
      <c r="S88" s="166">
        <v>1816</v>
      </c>
      <c r="T88" s="166">
        <v>4708</v>
      </c>
      <c r="U88" s="166">
        <v>5083</v>
      </c>
      <c r="V88" s="166">
        <v>6346</v>
      </c>
      <c r="W88" s="166">
        <v>8035</v>
      </c>
      <c r="X88" s="167">
        <f t="shared" si="41"/>
        <v>0.26615190671288991</v>
      </c>
      <c r="Y88" s="181">
        <f t="shared" si="43"/>
        <v>3.4245594713656384</v>
      </c>
      <c r="Z88" s="167">
        <f t="shared" si="36"/>
        <v>1.345822324446705E-3</v>
      </c>
    </row>
    <row r="89" spans="1:26" x14ac:dyDescent="0.25">
      <c r="A89" s="164" t="s">
        <v>131</v>
      </c>
      <c r="B89" s="165" t="s">
        <v>131</v>
      </c>
      <c r="C89" s="166">
        <v>286</v>
      </c>
      <c r="D89" s="166">
        <v>296</v>
      </c>
      <c r="E89" s="166">
        <v>433</v>
      </c>
      <c r="F89" s="166">
        <v>451</v>
      </c>
      <c r="G89" s="166">
        <v>500</v>
      </c>
      <c r="H89" s="167">
        <f t="shared" si="37"/>
        <v>0.10864745011086474</v>
      </c>
      <c r="I89" s="181">
        <f t="shared" si="35"/>
        <v>0.74825174825174834</v>
      </c>
      <c r="J89" s="167">
        <f t="shared" si="38"/>
        <v>6.5802461012041849E-4</v>
      </c>
      <c r="K89" s="166">
        <v>1422</v>
      </c>
      <c r="L89" s="166">
        <v>781</v>
      </c>
      <c r="M89" s="166">
        <v>2952</v>
      </c>
      <c r="N89" s="166">
        <v>3352</v>
      </c>
      <c r="O89" s="166">
        <v>3068</v>
      </c>
      <c r="P89" s="167">
        <f t="shared" si="39"/>
        <v>-8.4725536992840134E-2</v>
      </c>
      <c r="Q89" s="181">
        <f t="shared" si="42"/>
        <v>1.1575246132208159</v>
      </c>
      <c r="R89" s="167">
        <f t="shared" si="40"/>
        <v>8.7092410782085871E-4</v>
      </c>
      <c r="S89" s="166">
        <v>1708</v>
      </c>
      <c r="T89" s="166">
        <v>1077</v>
      </c>
      <c r="U89" s="166">
        <v>3385</v>
      </c>
      <c r="V89" s="166">
        <v>3803</v>
      </c>
      <c r="W89" s="166">
        <v>3568</v>
      </c>
      <c r="X89" s="167">
        <f t="shared" si="41"/>
        <v>-6.1793321062319273E-2</v>
      </c>
      <c r="Y89" s="181">
        <f t="shared" si="43"/>
        <v>1.088992974238876</v>
      </c>
      <c r="Z89" s="167">
        <f t="shared" si="36"/>
        <v>8.9624406221760697E-4</v>
      </c>
    </row>
    <row r="90" spans="1:26" x14ac:dyDescent="0.25">
      <c r="A90" s="164" t="s">
        <v>134</v>
      </c>
      <c r="B90" s="165" t="s">
        <v>134</v>
      </c>
      <c r="C90" s="166">
        <v>408</v>
      </c>
      <c r="D90" s="166">
        <v>385</v>
      </c>
      <c r="E90" s="166">
        <v>658</v>
      </c>
      <c r="F90" s="166">
        <v>678</v>
      </c>
      <c r="G90" s="166">
        <v>636</v>
      </c>
      <c r="H90" s="167">
        <f t="shared" si="37"/>
        <v>-6.1946902654867242E-2</v>
      </c>
      <c r="I90" s="181">
        <f t="shared" si="35"/>
        <v>0.55882352941176472</v>
      </c>
      <c r="J90" s="167">
        <f t="shared" si="38"/>
        <v>8.3700730407317231E-4</v>
      </c>
      <c r="K90" s="166">
        <v>1922</v>
      </c>
      <c r="L90" s="166">
        <v>947</v>
      </c>
      <c r="M90" s="166">
        <v>3040</v>
      </c>
      <c r="N90" s="166">
        <v>3739</v>
      </c>
      <c r="O90" s="166">
        <v>4092</v>
      </c>
      <c r="P90" s="167">
        <f t="shared" si="39"/>
        <v>9.4410270125702134E-2</v>
      </c>
      <c r="Q90" s="181">
        <f t="shared" si="42"/>
        <v>1.129032258064516</v>
      </c>
      <c r="R90" s="167">
        <f t="shared" si="40"/>
        <v>1.1616106418523319E-3</v>
      </c>
      <c r="S90" s="166">
        <v>2330</v>
      </c>
      <c r="T90" s="166">
        <v>1332</v>
      </c>
      <c r="U90" s="166">
        <v>3698</v>
      </c>
      <c r="V90" s="166">
        <v>4417</v>
      </c>
      <c r="W90" s="166">
        <v>4728</v>
      </c>
      <c r="X90" s="167">
        <f t="shared" si="41"/>
        <v>7.0409780393932531E-2</v>
      </c>
      <c r="Y90" s="181">
        <f t="shared" si="43"/>
        <v>1.0291845493562231</v>
      </c>
      <c r="Z90" s="167">
        <f t="shared" si="36"/>
        <v>9.7911685142709325E-4</v>
      </c>
    </row>
    <row r="91" spans="1:26" x14ac:dyDescent="0.25">
      <c r="A91" s="169" t="s">
        <v>148</v>
      </c>
      <c r="B91" s="170" t="s">
        <v>148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23706</v>
      </c>
      <c r="G91" s="171">
        <f>G83-SUM(G84:G90)</f>
        <v>28432</v>
      </c>
      <c r="H91" s="172">
        <f t="shared" si="37"/>
        <v>0.19935881211507644</v>
      </c>
      <c r="I91" s="182">
        <f t="shared" si="35"/>
        <v>2.6274559836693032</v>
      </c>
      <c r="J91" s="172">
        <f t="shared" si="38"/>
        <v>3.7417911429887478E-2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95719</v>
      </c>
      <c r="O91" s="171">
        <f>O83-SUM(O84:O90)</f>
        <v>112723</v>
      </c>
      <c r="P91" s="172">
        <f t="shared" si="39"/>
        <v>0.17764498166508225</v>
      </c>
      <c r="Q91" s="182">
        <f t="shared" si="42"/>
        <v>4.3111100640784015</v>
      </c>
      <c r="R91" s="172">
        <f t="shared" si="40"/>
        <v>3.1999080249638413E-2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119425</v>
      </c>
      <c r="W91" s="171">
        <f>W83-SUM(W84:W90)</f>
        <v>141155</v>
      </c>
      <c r="X91" s="172">
        <f t="shared" si="41"/>
        <v>0.18195520200962956</v>
      </c>
      <c r="Y91" s="182">
        <f t="shared" si="43"/>
        <v>3.857029798362122</v>
      </c>
      <c r="Z91" s="172">
        <f t="shared" si="36"/>
        <v>2.4361158026759172E-2</v>
      </c>
    </row>
    <row r="92" spans="1:26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71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1.0427057971968152E-2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1.4041806060416811E-2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99</v>
      </c>
      <c r="B94" s="161" t="s">
        <v>100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7.5567546226228861E-3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8.5386330636061311E-3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106</v>
      </c>
      <c r="B95" s="165" t="s">
        <v>106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5.5300388234519968E-3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2.1787296373940975E-3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103</v>
      </c>
      <c r="B96" s="165" t="s">
        <v>103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2.0267157991708889E-3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6.3599034262120336E-3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149</v>
      </c>
      <c r="B97" s="161" t="s">
        <v>110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2.8703033493452657E-3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5.5031729968106806E-3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113</v>
      </c>
      <c r="B98" s="165" t="s">
        <v>113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2.6715799170888994E-4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8.0251057783884219E-4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116</v>
      </c>
      <c r="B99" s="165" t="s">
        <v>116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4.4877278410212541E-4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1.1051198017426999E-3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119</v>
      </c>
      <c r="B100" s="165" t="s">
        <v>119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7.554122524182404E-4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8.831306712616335E-4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126</v>
      </c>
      <c r="B101" s="165" t="s">
        <v>126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1.1844442982167533E-4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2.3930541815286307E-4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122</v>
      </c>
      <c r="B102" s="165" t="s">
        <v>122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8.4227150095413574E-5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2.3816992387930264E-4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131</v>
      </c>
      <c r="B103" s="165" t="s">
        <v>131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3.6849378166743436E-5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5.7342460814802306E-5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134</v>
      </c>
      <c r="B104" s="165" t="s">
        <v>134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3.2901230506020923E-5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1.0191061105204964E-4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148</v>
      </c>
      <c r="B105" s="170" t="s">
        <v>148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1.1265381325261566E-3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2.0756835320684874E-3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71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99</v>
      </c>
      <c r="B108" s="161" t="s">
        <v>100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106</v>
      </c>
      <c r="B109" s="165" t="s">
        <v>106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103</v>
      </c>
      <c r="B110" s="165" t="s">
        <v>103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149</v>
      </c>
      <c r="B111" s="161" t="s">
        <v>110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113</v>
      </c>
      <c r="B112" s="165" t="s">
        <v>113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116</v>
      </c>
      <c r="B113" s="165" t="s">
        <v>116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119</v>
      </c>
      <c r="B114" s="165" t="s">
        <v>119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126</v>
      </c>
      <c r="B115" s="165" t="s">
        <v>126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122</v>
      </c>
      <c r="B116" s="165" t="s">
        <v>122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131</v>
      </c>
      <c r="B117" s="165" t="s">
        <v>131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134</v>
      </c>
      <c r="B118" s="165" t="s">
        <v>134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148</v>
      </c>
      <c r="B119" s="170" t="s">
        <v>148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71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94365</v>
      </c>
      <c r="G121" s="178">
        <f>G122+G125</f>
        <v>99219</v>
      </c>
      <c r="H121" s="179">
        <f>IFERROR(G121/F121-1,"-")</f>
        <v>5.1438563026545925E-2</v>
      </c>
      <c r="I121" s="179">
        <f t="shared" si="35"/>
        <v>1.0361804301428337</v>
      </c>
      <c r="J121" s="179">
        <f>G121/G$9</f>
        <v>0.1305770875830756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145679</v>
      </c>
      <c r="O121" s="178">
        <f>O122+O125</f>
        <v>151188</v>
      </c>
      <c r="P121" s="179">
        <f>IFERROR(O121/N121-1,"-")</f>
        <v>3.7816020153899954E-2</v>
      </c>
      <c r="Q121" s="179">
        <f t="shared" si="42"/>
        <v>1.7595093816164122</v>
      </c>
      <c r="R121" s="179">
        <f>O121/O$9</f>
        <v>4.2918277057764014E-2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240044</v>
      </c>
      <c r="W121" s="178">
        <f>W122+W125</f>
        <v>250407</v>
      </c>
      <c r="X121" s="179">
        <f>IFERROR(W121/V121-1,"-")</f>
        <v>4.3171251937144772E-2</v>
      </c>
      <c r="Y121" s="179">
        <f t="shared" si="43"/>
        <v>1.419017349974883</v>
      </c>
      <c r="Z121" s="179">
        <f t="shared" ref="Z121:Z133" si="56">U121/U$9</f>
        <v>6.066685324076293E-2</v>
      </c>
    </row>
    <row r="122" spans="1:26" x14ac:dyDescent="0.25">
      <c r="A122" s="1" t="s">
        <v>99</v>
      </c>
      <c r="B122" s="161" t="s">
        <v>100</v>
      </c>
      <c r="C122" s="162">
        <v>23736</v>
      </c>
      <c r="D122" s="162">
        <v>32824</v>
      </c>
      <c r="E122" s="162">
        <v>51574</v>
      </c>
      <c r="F122" s="162">
        <v>61454</v>
      </c>
      <c r="G122" s="162">
        <v>66290</v>
      </c>
      <c r="H122" s="163">
        <f>IFERROR(G122/F122-1,"-")</f>
        <v>7.8693006150942102E-2</v>
      </c>
      <c r="I122" s="180">
        <f t="shared" si="35"/>
        <v>1.7928041793056959</v>
      </c>
      <c r="J122" s="163">
        <f>G122/G$9</f>
        <v>8.7240902809765083E-2</v>
      </c>
      <c r="K122" s="162">
        <v>37835</v>
      </c>
      <c r="L122" s="162">
        <v>71733</v>
      </c>
      <c r="M122" s="162">
        <v>83312</v>
      </c>
      <c r="N122" s="162">
        <v>85760</v>
      </c>
      <c r="O122" s="162">
        <v>89698</v>
      </c>
      <c r="P122" s="163">
        <f>IFERROR(O122/N122-1,"-")</f>
        <v>4.59188432835822E-2</v>
      </c>
      <c r="Q122" s="180">
        <f t="shared" si="42"/>
        <v>1.3707678075855689</v>
      </c>
      <c r="R122" s="163">
        <f>O122/O$9</f>
        <v>2.5462891337456123E-2</v>
      </c>
      <c r="S122" s="162">
        <v>61571</v>
      </c>
      <c r="T122" s="162">
        <v>104557</v>
      </c>
      <c r="U122" s="162">
        <v>134886</v>
      </c>
      <c r="V122" s="162">
        <v>147214</v>
      </c>
      <c r="W122" s="162">
        <v>155988</v>
      </c>
      <c r="X122" s="163">
        <f>IFERROR(W122/V122-1,"-")</f>
        <v>5.9600309753148561E-2</v>
      </c>
      <c r="Y122" s="180">
        <f t="shared" si="43"/>
        <v>1.533465430153806</v>
      </c>
      <c r="Z122" s="163">
        <f t="shared" si="56"/>
        <v>3.5713671071280394E-2</v>
      </c>
    </row>
    <row r="123" spans="1:26" x14ac:dyDescent="0.25">
      <c r="A123" s="164" t="s">
        <v>106</v>
      </c>
      <c r="B123" s="165" t="s">
        <v>106</v>
      </c>
      <c r="C123" s="166">
        <v>11647</v>
      </c>
      <c r="D123" s="166">
        <v>15693</v>
      </c>
      <c r="E123" s="166">
        <v>29334</v>
      </c>
      <c r="F123" s="166">
        <v>30291</v>
      </c>
      <c r="G123" s="166">
        <v>37901</v>
      </c>
      <c r="H123" s="167">
        <f>IFERROR(G123/F123-1,"-")</f>
        <v>0.25122973820606775</v>
      </c>
      <c r="I123" s="181">
        <f t="shared" si="35"/>
        <v>2.2541426976903924</v>
      </c>
      <c r="J123" s="167">
        <f>G123/G$9</f>
        <v>4.9879581496347962E-2</v>
      </c>
      <c r="K123" s="166">
        <v>16144</v>
      </c>
      <c r="L123" s="166">
        <v>37554</v>
      </c>
      <c r="M123" s="166">
        <v>40531</v>
      </c>
      <c r="N123" s="166">
        <v>36734</v>
      </c>
      <c r="O123" s="166">
        <v>37287</v>
      </c>
      <c r="P123" s="167">
        <f>IFERROR(O123/N123-1,"-")</f>
        <v>1.505417324549474E-2</v>
      </c>
      <c r="Q123" s="181">
        <f t="shared" si="42"/>
        <v>1.3096506442021805</v>
      </c>
      <c r="R123" s="167">
        <f>O123/O$9</f>
        <v>1.0584793744562048E-2</v>
      </c>
      <c r="S123" s="166">
        <v>27791</v>
      </c>
      <c r="T123" s="166">
        <v>53247</v>
      </c>
      <c r="U123" s="166">
        <v>69865</v>
      </c>
      <c r="V123" s="166">
        <v>67025</v>
      </c>
      <c r="W123" s="166">
        <v>75188</v>
      </c>
      <c r="X123" s="167">
        <f>IFERROR(W123/V123-1,"-")</f>
        <v>0.12179037672510251</v>
      </c>
      <c r="Y123" s="181">
        <f t="shared" si="43"/>
        <v>1.70548019142888</v>
      </c>
      <c r="Z123" s="167">
        <f t="shared" si="56"/>
        <v>1.8498106767158969E-2</v>
      </c>
    </row>
    <row r="124" spans="1:26" x14ac:dyDescent="0.25">
      <c r="A124" s="164" t="s">
        <v>103</v>
      </c>
      <c r="B124" s="165" t="s">
        <v>103</v>
      </c>
      <c r="C124" s="166">
        <v>12089</v>
      </c>
      <c r="D124" s="166">
        <v>17131</v>
      </c>
      <c r="E124" s="166">
        <v>22240</v>
      </c>
      <c r="F124" s="166">
        <v>31163</v>
      </c>
      <c r="G124" s="166">
        <v>28389</v>
      </c>
      <c r="H124" s="167">
        <f>IFERROR(G124/F124-1,"-")</f>
        <v>-8.9015820042999683E-2</v>
      </c>
      <c r="I124" s="181">
        <f t="shared" si="35"/>
        <v>1.3483331954669535</v>
      </c>
      <c r="J124" s="167">
        <f>G124/G$9</f>
        <v>3.7361321313417122E-2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1.4878097592894077E-2</v>
      </c>
      <c r="S124" s="166">
        <v>33780</v>
      </c>
      <c r="T124" s="166">
        <v>51310</v>
      </c>
      <c r="U124" s="166">
        <v>65021</v>
      </c>
      <c r="V124" s="166">
        <v>80189</v>
      </c>
      <c r="W124" s="166">
        <v>80800</v>
      </c>
      <c r="X124" s="167">
        <f>IFERROR(W124/V124-1,"-")</f>
        <v>7.6194989337690089E-3</v>
      </c>
      <c r="Y124" s="181">
        <f t="shared" si="43"/>
        <v>1.3919478981645943</v>
      </c>
      <c r="Z124" s="167">
        <f t="shared" si="56"/>
        <v>1.7215564304121425E-2</v>
      </c>
    </row>
    <row r="125" spans="1:26" x14ac:dyDescent="0.25">
      <c r="A125" s="1" t="s">
        <v>149</v>
      </c>
      <c r="B125" s="161" t="s">
        <v>110</v>
      </c>
      <c r="C125" s="162">
        <v>24992</v>
      </c>
      <c r="D125" s="162">
        <v>28490</v>
      </c>
      <c r="E125" s="162">
        <v>41860</v>
      </c>
      <c r="F125" s="162">
        <v>32911</v>
      </c>
      <c r="G125" s="162">
        <v>32929</v>
      </c>
      <c r="H125" s="163">
        <f>IFERROR(G125/F125-1,"-")</f>
        <v>5.4692959800672902E-4</v>
      </c>
      <c r="I125" s="180">
        <f t="shared" si="35"/>
        <v>0.31758162612035856</v>
      </c>
      <c r="J125" s="163">
        <f>G125/G$9</f>
        <v>4.333618477331052E-2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1.745538572030789E-2</v>
      </c>
      <c r="S125" s="162">
        <v>41945</v>
      </c>
      <c r="T125" s="162">
        <v>59701</v>
      </c>
      <c r="U125" s="162">
        <v>94245</v>
      </c>
      <c r="V125" s="162">
        <v>92830</v>
      </c>
      <c r="W125" s="162">
        <v>94419</v>
      </c>
      <c r="X125" s="163">
        <f>IFERROR(W125/V125-1,"-")</f>
        <v>1.7117311214047248E-2</v>
      </c>
      <c r="Y125" s="180">
        <f t="shared" si="43"/>
        <v>1.2510191917987843</v>
      </c>
      <c r="Z125" s="163">
        <f t="shared" si="56"/>
        <v>2.4953182169482533E-2</v>
      </c>
    </row>
    <row r="126" spans="1:26" x14ac:dyDescent="0.25">
      <c r="A126" s="164" t="s">
        <v>113</v>
      </c>
      <c r="B126" s="165" t="s">
        <v>113</v>
      </c>
      <c r="C126" s="166">
        <v>1440</v>
      </c>
      <c r="D126" s="166">
        <v>653</v>
      </c>
      <c r="E126" s="166">
        <v>2495</v>
      </c>
      <c r="F126" s="166">
        <v>3075</v>
      </c>
      <c r="G126" s="166">
        <v>2418</v>
      </c>
      <c r="H126" s="167">
        <f t="shared" ref="H126:H133" si="57">IFERROR(G126/F126-1,"-")</f>
        <v>-0.21365853658536582</v>
      </c>
      <c r="I126" s="181">
        <f t="shared" si="35"/>
        <v>0.6791666666666667</v>
      </c>
      <c r="J126" s="167">
        <f t="shared" ref="J126:J133" si="58">G126/G$9</f>
        <v>3.1822070145423437E-3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2.3447956749023122E-3</v>
      </c>
      <c r="S126" s="166">
        <v>3941</v>
      </c>
      <c r="T126" s="166">
        <v>3336</v>
      </c>
      <c r="U126" s="166">
        <v>9917</v>
      </c>
      <c r="V126" s="166">
        <v>11654</v>
      </c>
      <c r="W126" s="166">
        <v>10678</v>
      </c>
      <c r="X126" s="167">
        <f t="shared" ref="X126:X133" si="61">IFERROR(W126/V126-1,"-")</f>
        <v>-8.3748069332418074E-2</v>
      </c>
      <c r="Y126" s="181">
        <f t="shared" si="43"/>
        <v>1.709464602892667</v>
      </c>
      <c r="Z126" s="167">
        <f t="shared" si="56"/>
        <v>2.6257170945382597E-3</v>
      </c>
    </row>
    <row r="127" spans="1:26" x14ac:dyDescent="0.25">
      <c r="A127" s="164" t="s">
        <v>116</v>
      </c>
      <c r="B127" s="165" t="s">
        <v>116</v>
      </c>
      <c r="C127" s="166">
        <v>1742</v>
      </c>
      <c r="D127" s="166">
        <v>2401</v>
      </c>
      <c r="E127" s="166">
        <v>4143</v>
      </c>
      <c r="F127" s="166">
        <v>4499</v>
      </c>
      <c r="G127" s="166">
        <v>4518</v>
      </c>
      <c r="H127" s="167">
        <f t="shared" si="57"/>
        <v>4.2231607023783813E-3</v>
      </c>
      <c r="I127" s="181">
        <f t="shared" si="35"/>
        <v>1.5935706084959818</v>
      </c>
      <c r="J127" s="167">
        <f t="shared" si="58"/>
        <v>5.9459103770481015E-3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2.4478417802279223E-3</v>
      </c>
      <c r="S127" s="166">
        <v>4053</v>
      </c>
      <c r="T127" s="166">
        <v>7314</v>
      </c>
      <c r="U127" s="166">
        <v>11261</v>
      </c>
      <c r="V127" s="166">
        <v>13315</v>
      </c>
      <c r="W127" s="166">
        <v>13141</v>
      </c>
      <c r="X127" s="167">
        <f t="shared" si="61"/>
        <v>-1.3067968456627832E-2</v>
      </c>
      <c r="Y127" s="181">
        <f t="shared" si="43"/>
        <v>2.2422896619787811</v>
      </c>
      <c r="Z127" s="167">
        <f t="shared" si="56"/>
        <v>2.9815670264793123E-3</v>
      </c>
    </row>
    <row r="128" spans="1:26" x14ac:dyDescent="0.25">
      <c r="A128" s="164" t="s">
        <v>119</v>
      </c>
      <c r="B128" s="165" t="s">
        <v>119</v>
      </c>
      <c r="C128" s="166">
        <v>1315</v>
      </c>
      <c r="D128" s="166">
        <v>2102</v>
      </c>
      <c r="E128" s="166">
        <v>2821</v>
      </c>
      <c r="F128" s="166">
        <v>3024</v>
      </c>
      <c r="G128" s="166">
        <v>2762</v>
      </c>
      <c r="H128" s="167">
        <f t="shared" si="57"/>
        <v>-8.6640211640211628E-2</v>
      </c>
      <c r="I128" s="181">
        <f t="shared" si="35"/>
        <v>1.1003802281368822</v>
      </c>
      <c r="J128" s="167">
        <f t="shared" si="58"/>
        <v>3.6349279463051918E-3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1.6535635358723932E-3</v>
      </c>
      <c r="S128" s="166">
        <v>2906</v>
      </c>
      <c r="T128" s="166">
        <v>7134</v>
      </c>
      <c r="U128" s="166">
        <v>8524</v>
      </c>
      <c r="V128" s="166">
        <v>8780</v>
      </c>
      <c r="W128" s="166">
        <v>8587</v>
      </c>
      <c r="X128" s="167">
        <f t="shared" si="61"/>
        <v>-2.1981776765375827E-2</v>
      </c>
      <c r="Y128" s="181">
        <f t="shared" si="43"/>
        <v>1.9549208534067448</v>
      </c>
      <c r="Z128" s="167">
        <f t="shared" si="56"/>
        <v>2.2568934671618559E-3</v>
      </c>
    </row>
    <row r="129" spans="1:26" x14ac:dyDescent="0.25">
      <c r="A129" s="164" t="s">
        <v>126</v>
      </c>
      <c r="B129" s="165" t="s">
        <v>126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8.5543199315654401E-4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4.8428830767352835E-4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122</v>
      </c>
      <c r="B130" s="165" t="s">
        <v>122</v>
      </c>
      <c r="C130" s="166">
        <v>323</v>
      </c>
      <c r="D130" s="166">
        <v>312</v>
      </c>
      <c r="E130" s="166">
        <v>635</v>
      </c>
      <c r="F130" s="166">
        <v>527</v>
      </c>
      <c r="G130" s="166">
        <v>600</v>
      </c>
      <c r="H130" s="167">
        <f t="shared" si="57"/>
        <v>0.13851992409867164</v>
      </c>
      <c r="I130" s="181">
        <f t="shared" si="35"/>
        <v>0.85758513931888536</v>
      </c>
      <c r="J130" s="167">
        <f t="shared" si="58"/>
        <v>7.8962953214450221E-4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4.2495873187999527E-4</v>
      </c>
      <c r="S130" s="166">
        <v>812</v>
      </c>
      <c r="T130" s="166">
        <v>1357</v>
      </c>
      <c r="U130" s="166">
        <v>1836</v>
      </c>
      <c r="V130" s="166">
        <v>1935</v>
      </c>
      <c r="W130" s="166">
        <v>2097</v>
      </c>
      <c r="X130" s="167">
        <f t="shared" si="61"/>
        <v>8.3720930232558111E-2</v>
      </c>
      <c r="Y130" s="181">
        <f t="shared" si="43"/>
        <v>1.5825123152709359</v>
      </c>
      <c r="Z130" s="167">
        <f t="shared" si="56"/>
        <v>4.8611642488375966E-4</v>
      </c>
    </row>
    <row r="131" spans="1:26" x14ac:dyDescent="0.25">
      <c r="A131" s="164" t="s">
        <v>131</v>
      </c>
      <c r="B131" s="165" t="s">
        <v>131</v>
      </c>
      <c r="C131" s="166">
        <v>186</v>
      </c>
      <c r="D131" s="166">
        <v>123</v>
      </c>
      <c r="E131" s="166">
        <v>250</v>
      </c>
      <c r="F131" s="166">
        <v>204</v>
      </c>
      <c r="G131" s="166">
        <v>235</v>
      </c>
      <c r="H131" s="167">
        <f t="shared" si="57"/>
        <v>0.15196078431372539</v>
      </c>
      <c r="I131" s="181">
        <f t="shared" si="35"/>
        <v>0.26344086021505375</v>
      </c>
      <c r="J131" s="167">
        <f t="shared" si="58"/>
        <v>3.0927156675659669E-4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3.1197705166073137E-4</v>
      </c>
      <c r="S131" s="166">
        <v>678</v>
      </c>
      <c r="T131" s="166">
        <v>555</v>
      </c>
      <c r="U131" s="166">
        <v>1075</v>
      </c>
      <c r="V131" s="166">
        <v>1342</v>
      </c>
      <c r="W131" s="166">
        <v>1334</v>
      </c>
      <c r="X131" s="167">
        <f t="shared" si="61"/>
        <v>-5.9612518628912037E-3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134</v>
      </c>
      <c r="B132" s="165" t="s">
        <v>134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387</v>
      </c>
      <c r="H132" s="167">
        <f t="shared" si="57"/>
        <v>8.1005586592178824E-2</v>
      </c>
      <c r="I132" s="181">
        <f t="shared" si="35"/>
        <v>0.84285714285714275</v>
      </c>
      <c r="J132" s="167">
        <f t="shared" si="58"/>
        <v>5.0931104823320392E-4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6.0039259714508354E-4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2502</v>
      </c>
      <c r="X132" s="167">
        <f t="shared" si="61"/>
        <v>1.91446028513238E-2</v>
      </c>
      <c r="Y132" s="181">
        <f t="shared" si="43"/>
        <v>1.2807657247037376</v>
      </c>
      <c r="Z132" s="167">
        <f t="shared" si="56"/>
        <v>4.9909012031911057E-4</v>
      </c>
    </row>
    <row r="133" spans="1:26" x14ac:dyDescent="0.25">
      <c r="A133" s="169" t="s">
        <v>148</v>
      </c>
      <c r="B133" s="170" t="s">
        <v>148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20575</v>
      </c>
      <c r="G133" s="171">
        <f>G125-SUM(G126:G132)</f>
        <v>21359</v>
      </c>
      <c r="H133" s="172">
        <f t="shared" si="57"/>
        <v>3.8104495747266043E-2</v>
      </c>
      <c r="I133" s="182">
        <f t="shared" si="35"/>
        <v>0.10058226413149884</v>
      </c>
      <c r="J133" s="172">
        <f t="shared" si="58"/>
        <v>2.8109495295124038E-2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9.1875680409459239E-3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50712</v>
      </c>
      <c r="W133" s="171">
        <f>W125-SUM(W126:W132)</f>
        <v>53724</v>
      </c>
      <c r="X133" s="172">
        <f t="shared" si="61"/>
        <v>5.9394226218646429E-2</v>
      </c>
      <c r="Y133" s="182">
        <f t="shared" si="43"/>
        <v>0.9413167594131675</v>
      </c>
      <c r="Z133" s="172">
        <f t="shared" si="56"/>
        <v>1.513791964940309E-2</v>
      </c>
    </row>
    <row r="134" spans="1:26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71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6.9217608738566819E-2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182213</v>
      </c>
      <c r="O135" s="178">
        <f>O136+O139</f>
        <v>183875</v>
      </c>
      <c r="P135" s="179">
        <f>IFERROR(O135/N135-1,"-")</f>
        <v>9.1211933286867719E-3</v>
      </c>
      <c r="Q135" s="179" t="str">
        <f t="shared" si="42"/>
        <v>-</v>
      </c>
      <c r="R135" s="179">
        <f>O135/O$9</f>
        <v>5.2197252387731555E-2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231221</v>
      </c>
      <c r="W135" s="178">
        <f>W136+W139</f>
        <v>236470</v>
      </c>
      <c r="X135" s="179">
        <f>IFERROR(W135/V135-1,"-")</f>
        <v>2.2701225234732059E-2</v>
      </c>
      <c r="Y135" s="179">
        <f t="shared" si="43"/>
        <v>2.0672546857772875</v>
      </c>
      <c r="Z135" s="179">
        <f t="shared" ref="Z135:Z147" si="62">U135/U$9</f>
        <v>5.5945222410179005E-2</v>
      </c>
    </row>
    <row r="136" spans="1:26" x14ac:dyDescent="0.25">
      <c r="A136" s="1" t="s">
        <v>99</v>
      </c>
      <c r="B136" s="161" t="s">
        <v>100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8.8188458248338493E-3</v>
      </c>
      <c r="K136" s="162">
        <v>0</v>
      </c>
      <c r="L136" s="162">
        <v>28431</v>
      </c>
      <c r="M136" s="162">
        <v>15843</v>
      </c>
      <c r="N136" s="162">
        <v>16817</v>
      </c>
      <c r="O136" s="162">
        <v>14783</v>
      </c>
      <c r="P136" s="163">
        <f>IFERROR(O136/N136-1,"-")</f>
        <v>-0.12094903966224657</v>
      </c>
      <c r="Q136" s="180" t="str">
        <f t="shared" si="42"/>
        <v>-</v>
      </c>
      <c r="R136" s="163">
        <f>O136/O$9</f>
        <v>4.1965029615110023E-3</v>
      </c>
      <c r="S136" s="162">
        <v>22432</v>
      </c>
      <c r="T136" s="162">
        <v>37770</v>
      </c>
      <c r="U136" s="162">
        <v>21329</v>
      </c>
      <c r="V136" s="162">
        <v>24816</v>
      </c>
      <c r="W136" s="162">
        <v>21484</v>
      </c>
      <c r="X136" s="163">
        <f>IFERROR(W136/V136-1,"-")</f>
        <v>-0.13426821405544809</v>
      </c>
      <c r="Y136" s="180">
        <f t="shared" si="43"/>
        <v>-4.2261055634807421E-2</v>
      </c>
      <c r="Z136" s="163">
        <f t="shared" si="62"/>
        <v>5.6472642845020208E-3</v>
      </c>
    </row>
    <row r="137" spans="1:26" x14ac:dyDescent="0.25">
      <c r="A137" s="164" t="s">
        <v>106</v>
      </c>
      <c r="B137" s="165" t="s">
        <v>106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8.8188458248338493E-3</v>
      </c>
      <c r="K137" s="166">
        <v>0</v>
      </c>
      <c r="L137" s="166">
        <v>20185</v>
      </c>
      <c r="M137" s="166">
        <v>9264</v>
      </c>
      <c r="N137" s="166">
        <v>8253</v>
      </c>
      <c r="O137" s="166">
        <v>6321</v>
      </c>
      <c r="P137" s="167">
        <f>IFERROR(O137/N137-1,"-")</f>
        <v>-0.23409669211195927</v>
      </c>
      <c r="Q137" s="181" t="str">
        <f t="shared" si="42"/>
        <v>-</v>
      </c>
      <c r="R137" s="167">
        <f>O137/O$9</f>
        <v>1.7943648257938878E-3</v>
      </c>
      <c r="S137" s="166">
        <v>16366</v>
      </c>
      <c r="T137" s="166">
        <v>29524</v>
      </c>
      <c r="U137" s="166">
        <v>14679</v>
      </c>
      <c r="V137" s="166">
        <v>16252</v>
      </c>
      <c r="W137" s="166">
        <v>13022</v>
      </c>
      <c r="X137" s="167">
        <f>IFERROR(W137/V137-1,"-")</f>
        <v>-0.19874476987447698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103</v>
      </c>
      <c r="B138" s="165" t="s">
        <v>103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8564</v>
      </c>
      <c r="O138" s="166">
        <v>8462</v>
      </c>
      <c r="P138" s="167">
        <f>IFERROR(O138/N138-1,"-")</f>
        <v>-1.1910322279308772E-2</v>
      </c>
      <c r="Q138" s="181" t="str">
        <f t="shared" si="42"/>
        <v>-</v>
      </c>
      <c r="R138" s="167">
        <f>O138/O$9</f>
        <v>2.4021381357171145E-3</v>
      </c>
      <c r="S138" s="166">
        <v>6066</v>
      </c>
      <c r="T138" s="166">
        <v>8246</v>
      </c>
      <c r="U138" s="166">
        <v>6650</v>
      </c>
      <c r="V138" s="166">
        <v>8564</v>
      </c>
      <c r="W138" s="166">
        <v>8462</v>
      </c>
      <c r="X138" s="167">
        <f>IFERROR(W138/V138-1,"-")</f>
        <v>-1.1910322279308772E-2</v>
      </c>
      <c r="Y138" s="181">
        <f t="shared" si="43"/>
        <v>0.39498846027035928</v>
      </c>
      <c r="Z138" s="167">
        <f t="shared" si="62"/>
        <v>1.7607158090833343E-3</v>
      </c>
    </row>
    <row r="139" spans="1:26" x14ac:dyDescent="0.25">
      <c r="A139" s="1" t="s">
        <v>149</v>
      </c>
      <c r="B139" s="161" t="s">
        <v>110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6.0398762913732973E-2</v>
      </c>
      <c r="K139" s="162">
        <v>0</v>
      </c>
      <c r="L139" s="162">
        <v>58922</v>
      </c>
      <c r="M139" s="162">
        <v>148070</v>
      </c>
      <c r="N139" s="162">
        <v>165396</v>
      </c>
      <c r="O139" s="162">
        <v>169092</v>
      </c>
      <c r="P139" s="163">
        <f>IFERROR(O139/N139-1,"-")</f>
        <v>2.2346368715083775E-2</v>
      </c>
      <c r="Q139" s="180" t="str">
        <f t="shared" si="42"/>
        <v>-</v>
      </c>
      <c r="R139" s="163">
        <f>O139/O$9</f>
        <v>4.8000749426220547E-2</v>
      </c>
      <c r="S139" s="162">
        <v>54663</v>
      </c>
      <c r="T139" s="162">
        <v>78820</v>
      </c>
      <c r="U139" s="162">
        <v>189969</v>
      </c>
      <c r="V139" s="162">
        <v>206405</v>
      </c>
      <c r="W139" s="162">
        <v>214986</v>
      </c>
      <c r="X139" s="163">
        <f>IFERROR(W139/V139-1,"-")</f>
        <v>4.1573605290569526E-2</v>
      </c>
      <c r="Y139" s="180">
        <f t="shared" si="43"/>
        <v>2.9329345260962625</v>
      </c>
      <c r="Z139" s="163">
        <f t="shared" si="62"/>
        <v>5.0297958125676979E-2</v>
      </c>
    </row>
    <row r="140" spans="1:26" x14ac:dyDescent="0.25">
      <c r="A140" s="164" t="s">
        <v>113</v>
      </c>
      <c r="B140" s="165" t="s">
        <v>113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3.4817398170691585E-2</v>
      </c>
      <c r="K140" s="166">
        <v>0</v>
      </c>
      <c r="L140" s="166">
        <v>13586</v>
      </c>
      <c r="M140" s="166">
        <v>60071</v>
      </c>
      <c r="N140" s="166">
        <v>68833</v>
      </c>
      <c r="O140" s="166">
        <v>71052</v>
      </c>
      <c r="P140" s="167">
        <f t="shared" ref="P140:P147" si="66">IFERROR(O140/N140-1,"-")</f>
        <v>3.2237444249124669E-2</v>
      </c>
      <c r="Q140" s="181" t="str">
        <f t="shared" si="42"/>
        <v>-</v>
      </c>
      <c r="R140" s="167">
        <f t="shared" ref="R140:R147" si="67">O140/O$9</f>
        <v>2.0169784781254124E-2</v>
      </c>
      <c r="S140" s="166">
        <v>18862</v>
      </c>
      <c r="T140" s="166">
        <v>22202</v>
      </c>
      <c r="U140" s="166">
        <v>82145</v>
      </c>
      <c r="V140" s="166">
        <v>89762</v>
      </c>
      <c r="W140" s="166">
        <v>97508</v>
      </c>
      <c r="X140" s="167">
        <f t="shared" ref="X140:X147" si="68">IFERROR(W140/V140-1,"-")</f>
        <v>8.6294868652659229E-2</v>
      </c>
      <c r="Y140" s="181">
        <f t="shared" si="43"/>
        <v>4.1695472378326794</v>
      </c>
      <c r="Z140" s="167">
        <f t="shared" si="62"/>
        <v>2.1749473704834661E-2</v>
      </c>
    </row>
    <row r="141" spans="1:26" x14ac:dyDescent="0.25">
      <c r="A141" s="164" t="s">
        <v>116</v>
      </c>
      <c r="B141" s="165" t="s">
        <v>116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2.1899059024807527E-3</v>
      </c>
      <c r="K141" s="166">
        <v>0</v>
      </c>
      <c r="L141" s="166">
        <v>6291</v>
      </c>
      <c r="M141" s="166">
        <v>11965</v>
      </c>
      <c r="N141" s="166">
        <v>16264</v>
      </c>
      <c r="O141" s="166">
        <v>16937</v>
      </c>
      <c r="P141" s="167">
        <f t="shared" si="66"/>
        <v>4.1379734382685607E-2</v>
      </c>
      <c r="Q141" s="181" t="str">
        <f t="shared" si="42"/>
        <v>-</v>
      </c>
      <c r="R141" s="167">
        <f t="shared" si="67"/>
        <v>4.8079666278232997E-3</v>
      </c>
      <c r="S141" s="166">
        <v>5188</v>
      </c>
      <c r="T141" s="166">
        <v>7702</v>
      </c>
      <c r="U141" s="166">
        <v>13518</v>
      </c>
      <c r="V141" s="166">
        <v>18144</v>
      </c>
      <c r="W141" s="166">
        <v>18601</v>
      </c>
      <c r="X141" s="167">
        <f t="shared" si="68"/>
        <v>2.5187389770723101E-2</v>
      </c>
      <c r="Y141" s="181">
        <f t="shared" si="43"/>
        <v>2.5853893600616806</v>
      </c>
      <c r="Z141" s="167">
        <f t="shared" si="62"/>
        <v>3.5791513243892499E-3</v>
      </c>
    </row>
    <row r="142" spans="1:26" x14ac:dyDescent="0.25">
      <c r="A142" s="164" t="s">
        <v>119</v>
      </c>
      <c r="B142" s="165" t="s">
        <v>119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6.6157794301506872E-3</v>
      </c>
      <c r="K142" s="166">
        <v>0</v>
      </c>
      <c r="L142" s="166">
        <v>10850</v>
      </c>
      <c r="M142" s="166">
        <v>17158</v>
      </c>
      <c r="N142" s="166">
        <v>16033</v>
      </c>
      <c r="O142" s="166">
        <v>15511</v>
      </c>
      <c r="P142" s="167">
        <f t="shared" si="66"/>
        <v>-3.2557849435539188E-2</v>
      </c>
      <c r="Q142" s="181" t="str">
        <f t="shared" si="42"/>
        <v>-</v>
      </c>
      <c r="R142" s="167">
        <f t="shared" si="67"/>
        <v>4.4031629192990028E-3</v>
      </c>
      <c r="S142" s="166">
        <v>5864</v>
      </c>
      <c r="T142" s="166">
        <v>13038</v>
      </c>
      <c r="U142" s="166">
        <v>22971</v>
      </c>
      <c r="V142" s="166">
        <v>21076</v>
      </c>
      <c r="W142" s="166">
        <v>20538</v>
      </c>
      <c r="X142" s="167">
        <f t="shared" si="68"/>
        <v>-2.5526665401404469E-2</v>
      </c>
      <c r="Y142" s="181">
        <f t="shared" si="43"/>
        <v>2.5023874488403819</v>
      </c>
      <c r="Z142" s="167">
        <f t="shared" si="62"/>
        <v>6.0820154662335748E-3</v>
      </c>
    </row>
    <row r="143" spans="1:26" x14ac:dyDescent="0.25">
      <c r="A143" s="164" t="s">
        <v>126</v>
      </c>
      <c r="B143" s="165" t="s">
        <v>126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2.7150095413568469E-3</v>
      </c>
      <c r="K143" s="166">
        <v>0</v>
      </c>
      <c r="L143" s="166">
        <v>1210</v>
      </c>
      <c r="M143" s="166">
        <v>3896</v>
      </c>
      <c r="N143" s="166">
        <v>3830</v>
      </c>
      <c r="O143" s="166">
        <v>3069</v>
      </c>
      <c r="P143" s="167">
        <f t="shared" si="66"/>
        <v>-0.19869451697127938</v>
      </c>
      <c r="Q143" s="181" t="str">
        <f t="shared" si="42"/>
        <v>-</v>
      </c>
      <c r="R143" s="167">
        <f t="shared" si="67"/>
        <v>8.7120798138924887E-4</v>
      </c>
      <c r="S143" s="166">
        <v>782</v>
      </c>
      <c r="T143" s="166">
        <v>3759</v>
      </c>
      <c r="U143" s="166">
        <v>8266</v>
      </c>
      <c r="V143" s="166">
        <v>7399</v>
      </c>
      <c r="W143" s="166">
        <v>5132</v>
      </c>
      <c r="X143" s="167">
        <f t="shared" si="68"/>
        <v>-0.30639275577780778</v>
      </c>
      <c r="Y143" s="181">
        <f t="shared" si="43"/>
        <v>5.5626598465473149</v>
      </c>
      <c r="Z143" s="167">
        <f t="shared" si="62"/>
        <v>2.1885829891553146E-3</v>
      </c>
    </row>
    <row r="144" spans="1:26" x14ac:dyDescent="0.25">
      <c r="A144" s="164" t="s">
        <v>122</v>
      </c>
      <c r="B144" s="165" t="s">
        <v>122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1.0409949332105021E-3</v>
      </c>
      <c r="K144" s="166">
        <v>0</v>
      </c>
      <c r="L144" s="166">
        <v>1918</v>
      </c>
      <c r="M144" s="166">
        <v>3253</v>
      </c>
      <c r="N144" s="166">
        <v>3513</v>
      </c>
      <c r="O144" s="166">
        <v>3959</v>
      </c>
      <c r="P144" s="167">
        <f t="shared" si="66"/>
        <v>0.12695701679476223</v>
      </c>
      <c r="Q144" s="181" t="str">
        <f t="shared" si="42"/>
        <v>-</v>
      </c>
      <c r="R144" s="167">
        <f t="shared" si="67"/>
        <v>1.1238554572564471E-3</v>
      </c>
      <c r="S144" s="166">
        <v>1676</v>
      </c>
      <c r="T144" s="166">
        <v>2820</v>
      </c>
      <c r="U144" s="166">
        <v>3688</v>
      </c>
      <c r="V144" s="166">
        <v>4718</v>
      </c>
      <c r="W144" s="166">
        <v>4750</v>
      </c>
      <c r="X144" s="167">
        <f t="shared" si="68"/>
        <v>6.7825349724459638E-3</v>
      </c>
      <c r="Y144" s="181">
        <f t="shared" si="43"/>
        <v>1.8341288782816227</v>
      </c>
      <c r="Z144" s="167">
        <f t="shared" si="62"/>
        <v>9.7646915848110323E-4</v>
      </c>
    </row>
    <row r="145" spans="1:26" x14ac:dyDescent="0.25">
      <c r="A145" s="164" t="s">
        <v>131</v>
      </c>
      <c r="B145" s="165" t="s">
        <v>131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7.8962953214450213E-6</v>
      </c>
      <c r="K145" s="166">
        <v>0</v>
      </c>
      <c r="L145" s="166">
        <v>1104</v>
      </c>
      <c r="M145" s="166">
        <v>2826</v>
      </c>
      <c r="N145" s="166">
        <v>3108</v>
      </c>
      <c r="O145" s="166">
        <v>3024</v>
      </c>
      <c r="P145" s="167">
        <f t="shared" si="66"/>
        <v>-2.7027027027026973E-2</v>
      </c>
      <c r="Q145" s="181" t="str">
        <f t="shared" si="42"/>
        <v>-</v>
      </c>
      <c r="R145" s="167">
        <f t="shared" si="67"/>
        <v>8.5843367081169387E-4</v>
      </c>
      <c r="S145" s="166">
        <v>1597</v>
      </c>
      <c r="T145" s="166">
        <v>1197</v>
      </c>
      <c r="U145" s="166">
        <v>2905</v>
      </c>
      <c r="V145" s="166">
        <v>3247</v>
      </c>
      <c r="W145" s="166">
        <v>3030</v>
      </c>
      <c r="X145" s="167">
        <f t="shared" si="68"/>
        <v>-6.6830920850015407E-2</v>
      </c>
      <c r="Y145" s="181">
        <f t="shared" si="43"/>
        <v>0.89730745147150914</v>
      </c>
      <c r="Z145" s="167">
        <f t="shared" si="62"/>
        <v>7.6915480081008814E-4</v>
      </c>
    </row>
    <row r="146" spans="1:26" x14ac:dyDescent="0.25">
      <c r="A146" s="164" t="s">
        <v>134</v>
      </c>
      <c r="B146" s="165" t="s">
        <v>134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7.1066657893005197E-5</v>
      </c>
      <c r="K146" s="166">
        <v>0</v>
      </c>
      <c r="L146" s="166">
        <v>715</v>
      </c>
      <c r="M146" s="166">
        <v>1637</v>
      </c>
      <c r="N146" s="166">
        <v>2213</v>
      </c>
      <c r="O146" s="166">
        <v>2093</v>
      </c>
      <c r="P146" s="167">
        <f t="shared" si="66"/>
        <v>-5.4225033890646146E-2</v>
      </c>
      <c r="Q146" s="181" t="str">
        <f t="shared" si="42"/>
        <v>-</v>
      </c>
      <c r="R146" s="167">
        <f t="shared" si="67"/>
        <v>5.9414737864050106E-4</v>
      </c>
      <c r="S146" s="166">
        <v>3384</v>
      </c>
      <c r="T146" s="166">
        <v>790</v>
      </c>
      <c r="U146" s="166">
        <v>1686</v>
      </c>
      <c r="V146" s="166">
        <v>2306</v>
      </c>
      <c r="W146" s="166">
        <v>2147</v>
      </c>
      <c r="X146" s="167">
        <f t="shared" si="68"/>
        <v>-6.8950563746747573E-2</v>
      </c>
      <c r="Y146" s="181">
        <f t="shared" si="43"/>
        <v>-0.36554373522458627</v>
      </c>
      <c r="Z146" s="167">
        <f t="shared" si="62"/>
        <v>4.4640103069391E-4</v>
      </c>
    </row>
    <row r="147" spans="1:26" x14ac:dyDescent="0.25">
      <c r="A147" s="169" t="s">
        <v>148</v>
      </c>
      <c r="B147" s="170" t="s">
        <v>148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1.294071198262815E-2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51602</v>
      </c>
      <c r="O147" s="171">
        <f>O139-SUM(O140:O146)</f>
        <v>53447</v>
      </c>
      <c r="P147" s="172">
        <f t="shared" si="66"/>
        <v>3.575442812294094E-2</v>
      </c>
      <c r="Q147" s="182" t="str">
        <f t="shared" si="42"/>
        <v>-</v>
      </c>
      <c r="R147" s="172">
        <f t="shared" si="67"/>
        <v>1.5172190609746231E-2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59753</v>
      </c>
      <c r="W147" s="171">
        <f>W139-SUM(W140:W146)</f>
        <v>63280</v>
      </c>
      <c r="X147" s="172">
        <f t="shared" si="68"/>
        <v>5.9026325038073368E-2</v>
      </c>
      <c r="Y147" s="182">
        <f t="shared" si="43"/>
        <v>2.6556903523974582</v>
      </c>
      <c r="Z147" s="172">
        <f t="shared" si="62"/>
        <v>1.4506709651079081E-2</v>
      </c>
    </row>
    <row r="148" spans="1:26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71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30714</v>
      </c>
      <c r="G149" s="178">
        <f>G150+G153</f>
        <v>35796</v>
      </c>
      <c r="H149" s="179">
        <f>IFERROR(G149/F149-1,"-")</f>
        <v>0.1654620042977144</v>
      </c>
      <c r="I149" s="179">
        <f t="shared" si="63"/>
        <v>2.0217795036299173</v>
      </c>
      <c r="J149" s="179">
        <f>G149/G$9</f>
        <v>4.7109297887741E-2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83136</v>
      </c>
      <c r="O149" s="178">
        <f>O150+O153</f>
        <v>81318</v>
      </c>
      <c r="P149" s="179">
        <f>IFERROR(O149/N149-1,"-")</f>
        <v>-2.1867782909930744E-2</v>
      </c>
      <c r="Q149" s="179">
        <f t="shared" si="42"/>
        <v>1.6923815515015064</v>
      </c>
      <c r="R149" s="179">
        <f>O149/O$9</f>
        <v>2.3084030834347E-2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113850</v>
      </c>
      <c r="W149" s="178">
        <f>W150+W153</f>
        <v>117114</v>
      </c>
      <c r="X149" s="179">
        <f>IFERROR(W149/V149-1,"-")</f>
        <v>2.8669301712779927E-2</v>
      </c>
      <c r="Y149" s="179">
        <f t="shared" si="43"/>
        <v>1.7851791957002545</v>
      </c>
      <c r="Z149" s="179">
        <f t="shared" ref="Z149:Z161" si="69">U149/U$9</f>
        <v>2.8613088128724477E-2</v>
      </c>
    </row>
    <row r="150" spans="1:26" x14ac:dyDescent="0.25">
      <c r="A150" s="1" t="s">
        <v>99</v>
      </c>
      <c r="B150" s="161" t="s">
        <v>100</v>
      </c>
      <c r="C150" s="162">
        <v>8198</v>
      </c>
      <c r="D150" s="162">
        <v>8139</v>
      </c>
      <c r="E150" s="162">
        <v>18008</v>
      </c>
      <c r="F150" s="162">
        <v>17702</v>
      </c>
      <c r="G150" s="162">
        <v>18511</v>
      </c>
      <c r="H150" s="163">
        <f>IFERROR(G150/F150-1,"-")</f>
        <v>4.5701050728731207E-2</v>
      </c>
      <c r="I150" s="180">
        <f t="shared" si="63"/>
        <v>1.2579897535984386</v>
      </c>
      <c r="J150" s="163">
        <f>G150/G$9</f>
        <v>2.4361387115878135E-2</v>
      </c>
      <c r="K150" s="162">
        <v>13645</v>
      </c>
      <c r="L150" s="162">
        <v>31999</v>
      </c>
      <c r="M150" s="162">
        <v>38624</v>
      </c>
      <c r="N150" s="162">
        <v>39075</v>
      </c>
      <c r="O150" s="162">
        <v>34406</v>
      </c>
      <c r="P150" s="163">
        <f>IFERROR(O150/N150-1,"-")</f>
        <v>-0.11948816378758798</v>
      </c>
      <c r="Q150" s="180">
        <f t="shared" si="42"/>
        <v>1.5215097105166726</v>
      </c>
      <c r="R150" s="163">
        <f>O150/O$9</f>
        <v>9.7669539940301395E-3</v>
      </c>
      <c r="S150" s="162">
        <v>21843</v>
      </c>
      <c r="T150" s="162">
        <v>40138</v>
      </c>
      <c r="U150" s="162">
        <v>56632</v>
      </c>
      <c r="V150" s="162">
        <v>56777</v>
      </c>
      <c r="W150" s="162">
        <v>52917</v>
      </c>
      <c r="X150" s="163">
        <f>IFERROR(W150/V150-1,"-")</f>
        <v>-6.7985275727847516E-2</v>
      </c>
      <c r="Y150" s="180">
        <f t="shared" si="43"/>
        <v>1.4226067847823103</v>
      </c>
      <c r="Z150" s="163">
        <f t="shared" si="69"/>
        <v>1.4994414691730434E-2</v>
      </c>
    </row>
    <row r="151" spans="1:26" x14ac:dyDescent="0.25">
      <c r="A151" s="164" t="s">
        <v>106</v>
      </c>
      <c r="B151" s="165" t="s">
        <v>106</v>
      </c>
      <c r="C151" s="166">
        <v>3239</v>
      </c>
      <c r="D151" s="166">
        <v>4159</v>
      </c>
      <c r="E151" s="166">
        <v>6621</v>
      </c>
      <c r="F151" s="166">
        <v>5838</v>
      </c>
      <c r="G151" s="166">
        <v>5597</v>
      </c>
      <c r="H151" s="167">
        <f>IFERROR(G151/F151-1,"-")</f>
        <v>-4.1281260705721134E-2</v>
      </c>
      <c r="I151" s="181">
        <f t="shared" si="63"/>
        <v>0.72800246989811668</v>
      </c>
      <c r="J151" s="167">
        <f>G151/G$9</f>
        <v>7.3659274856879651E-3</v>
      </c>
      <c r="K151" s="166">
        <v>11144</v>
      </c>
      <c r="L151" s="166">
        <v>28141</v>
      </c>
      <c r="M151" s="166">
        <v>34603</v>
      </c>
      <c r="N151" s="166">
        <v>36787</v>
      </c>
      <c r="O151" s="166">
        <v>31192</v>
      </c>
      <c r="P151" s="167">
        <f>IFERROR(O151/N151-1,"-")</f>
        <v>-0.15209177154973219</v>
      </c>
      <c r="Q151" s="181">
        <f t="shared" ref="Q151:Q161" si="70">IFERROR(O151/K151-1,"-")</f>
        <v>1.7989949748743719</v>
      </c>
      <c r="R151" s="167">
        <f>O151/O$9</f>
        <v>8.8545843452243235E-3</v>
      </c>
      <c r="S151" s="166">
        <v>14383</v>
      </c>
      <c r="T151" s="166">
        <v>32300</v>
      </c>
      <c r="U151" s="166">
        <v>41224</v>
      </c>
      <c r="V151" s="166">
        <v>42625</v>
      </c>
      <c r="W151" s="166">
        <v>36789</v>
      </c>
      <c r="X151" s="167">
        <f>IFERROR(W151/V151-1,"-")</f>
        <v>-0.1369149560117302</v>
      </c>
      <c r="Y151" s="181">
        <f t="shared" ref="Y151:Y161" si="71">IFERROR(W151/S151-1,"-")</f>
        <v>1.5578113050128626</v>
      </c>
      <c r="Z151" s="167">
        <f t="shared" si="69"/>
        <v>1.0914849400549079E-2</v>
      </c>
    </row>
    <row r="152" spans="1:26" x14ac:dyDescent="0.25">
      <c r="A152" s="164" t="s">
        <v>103</v>
      </c>
      <c r="B152" s="165" t="s">
        <v>103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1.6995459630190168E-2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9.1236964880581485E-4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149</v>
      </c>
      <c r="B153" s="161" t="s">
        <v>110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2.2747910771862868E-2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1.331707684031686E-2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113</v>
      </c>
      <c r="B154" s="165" t="s">
        <v>113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1.8806343357241561E-3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5.212486462779207E-3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116</v>
      </c>
      <c r="B155" s="165" t="s">
        <v>116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3.898137790353359E-3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2.0268572783053882E-3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119</v>
      </c>
      <c r="B156" s="165" t="s">
        <v>119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3.7954859511745739E-3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2.5094423445685761E-3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126</v>
      </c>
      <c r="B157" s="165" t="s">
        <v>126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1.1818121997762717E-3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2.75073487770017E-4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122</v>
      </c>
      <c r="B158" s="165" t="s">
        <v>122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1.0159899980259261E-3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7.2103886371088039E-4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131</v>
      </c>
      <c r="B159" s="165" t="s">
        <v>131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1.4476541422649207E-4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7.4942622054989145E-5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134</v>
      </c>
      <c r="B160" s="165" t="s">
        <v>134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1.6582220175034547E-4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1.2944634718589035E-4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148</v>
      </c>
      <c r="B161" s="170" t="s">
        <v>148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1.0665262880831743E-2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2.367789433941911E-3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2A81F-1A9D-4C12-82D4-B3661DE79A54}">
  <sheetPr>
    <tabColor theme="8" tint="0.59999389629810485"/>
  </sheetPr>
  <dimension ref="A4:L76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230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45" x14ac:dyDescent="0.25">
      <c r="B6" s="4"/>
      <c r="C6" s="4"/>
      <c r="D6" s="4"/>
      <c r="E6" s="13" t="s">
        <v>231</v>
      </c>
      <c r="F6" s="13" t="s">
        <v>232</v>
      </c>
      <c r="G6" s="13" t="s">
        <v>233</v>
      </c>
      <c r="H6" s="13" t="s">
        <v>234</v>
      </c>
      <c r="I6" s="13" t="s">
        <v>235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diciembre 2025</v>
      </c>
    </row>
    <row r="7" spans="2:12" x14ac:dyDescent="0.25">
      <c r="B7" s="296" t="s">
        <v>51</v>
      </c>
      <c r="C7" s="286" t="s">
        <v>8</v>
      </c>
      <c r="D7" s="15" t="s">
        <v>33</v>
      </c>
      <c r="E7" s="16">
        <v>44151</v>
      </c>
      <c r="F7" s="16">
        <v>61100</v>
      </c>
      <c r="G7" s="16">
        <v>62539</v>
      </c>
      <c r="H7" s="16">
        <v>67921</v>
      </c>
      <c r="I7" s="16">
        <v>70034</v>
      </c>
      <c r="J7" s="17">
        <f>I7/H7-1</f>
        <v>3.1109671530159977E-2</v>
      </c>
      <c r="K7" s="16">
        <f>I7-H7</f>
        <v>2113</v>
      </c>
      <c r="L7" s="18">
        <f>I7/$I$7</f>
        <v>1</v>
      </c>
    </row>
    <row r="8" spans="2:12" x14ac:dyDescent="0.25">
      <c r="B8" s="284"/>
      <c r="C8" s="287"/>
      <c r="D8" s="19" t="s">
        <v>34</v>
      </c>
      <c r="E8" s="20">
        <v>35179</v>
      </c>
      <c r="F8" s="20">
        <v>50108</v>
      </c>
      <c r="G8" s="20">
        <v>50998</v>
      </c>
      <c r="H8" s="20">
        <v>56389</v>
      </c>
      <c r="I8" s="20">
        <v>57188</v>
      </c>
      <c r="J8" s="21">
        <f t="shared" ref="J8:J20" si="0">I8/H8-1</f>
        <v>1.4169430208019307E-2</v>
      </c>
      <c r="K8" s="20">
        <f t="shared" ref="K8:K17" si="1">I8-H8</f>
        <v>799</v>
      </c>
      <c r="L8" s="22">
        <f>I8/$I$7</f>
        <v>0.81657480652254621</v>
      </c>
    </row>
    <row r="9" spans="2:12" x14ac:dyDescent="0.25">
      <c r="B9" s="284"/>
      <c r="C9" s="288"/>
      <c r="D9" s="23" t="s">
        <v>35</v>
      </c>
      <c r="E9" s="24">
        <v>8972</v>
      </c>
      <c r="F9" s="24">
        <v>10992</v>
      </c>
      <c r="G9" s="24">
        <v>11541</v>
      </c>
      <c r="H9" s="24">
        <v>11532</v>
      </c>
      <c r="I9" s="24">
        <v>12846</v>
      </c>
      <c r="J9" s="25">
        <f>IFERROR(I9/H9-1,"-")</f>
        <v>0.11394380853277841</v>
      </c>
      <c r="K9" s="24">
        <f>IFERROR(I9-H9,"-")</f>
        <v>1314</v>
      </c>
      <c r="L9" s="25">
        <f>IFERROR(I9/$I$7,"-")</f>
        <v>0.18342519347745381</v>
      </c>
    </row>
    <row r="10" spans="2:12" x14ac:dyDescent="0.25">
      <c r="B10" s="284"/>
      <c r="C10" s="289" t="s">
        <v>36</v>
      </c>
      <c r="D10" s="26" t="s">
        <v>33</v>
      </c>
      <c r="E10" s="27">
        <v>51089</v>
      </c>
      <c r="F10" s="27">
        <v>71326</v>
      </c>
      <c r="G10" s="27">
        <v>74452</v>
      </c>
      <c r="H10" s="27">
        <v>79840</v>
      </c>
      <c r="I10" s="27">
        <v>81833</v>
      </c>
      <c r="J10" s="28">
        <f t="shared" si="0"/>
        <v>2.4962424849699349E-2</v>
      </c>
      <c r="K10" s="27">
        <f t="shared" si="1"/>
        <v>1993</v>
      </c>
      <c r="L10" s="18">
        <f>I10/$I$10</f>
        <v>1</v>
      </c>
    </row>
    <row r="11" spans="2:12" x14ac:dyDescent="0.25">
      <c r="B11" s="284"/>
      <c r="C11" s="290"/>
      <c r="D11" s="4" t="s">
        <v>34</v>
      </c>
      <c r="E11" s="29">
        <v>40393</v>
      </c>
      <c r="F11" s="29">
        <v>57919</v>
      </c>
      <c r="G11" s="29">
        <v>60301</v>
      </c>
      <c r="H11" s="29">
        <v>65911</v>
      </c>
      <c r="I11" s="29">
        <v>66403</v>
      </c>
      <c r="J11" s="30">
        <f t="shared" si="0"/>
        <v>7.4646113698775274E-3</v>
      </c>
      <c r="K11" s="29">
        <f t="shared" si="1"/>
        <v>492</v>
      </c>
      <c r="L11" s="31">
        <f>I11/$I$10</f>
        <v>0.81144526046949272</v>
      </c>
    </row>
    <row r="12" spans="2:12" x14ac:dyDescent="0.25">
      <c r="B12" s="284"/>
      <c r="C12" s="291"/>
      <c r="D12" s="32" t="s">
        <v>35</v>
      </c>
      <c r="E12" s="33">
        <v>10696</v>
      </c>
      <c r="F12" s="33">
        <v>13407</v>
      </c>
      <c r="G12" s="33">
        <v>14151</v>
      </c>
      <c r="H12" s="33">
        <v>13929</v>
      </c>
      <c r="I12" s="33">
        <v>15430</v>
      </c>
      <c r="J12" s="34">
        <f>IFERROR(I12/H12-1,"-")</f>
        <v>0.10776078684758428</v>
      </c>
      <c r="K12" s="33">
        <f>IFERROR(I12-H12,"-")</f>
        <v>1501</v>
      </c>
      <c r="L12" s="34">
        <f>IFERROR(I12/$I$10,"-")</f>
        <v>0.18855473953050725</v>
      </c>
    </row>
    <row r="13" spans="2:12" x14ac:dyDescent="0.25">
      <c r="B13" s="284"/>
      <c r="C13" s="286" t="s">
        <v>22</v>
      </c>
      <c r="D13" s="15" t="s">
        <v>33</v>
      </c>
      <c r="E13" s="16">
        <v>284082</v>
      </c>
      <c r="F13" s="16">
        <v>410037</v>
      </c>
      <c r="G13" s="16">
        <v>440835</v>
      </c>
      <c r="H13" s="16">
        <v>468874</v>
      </c>
      <c r="I13" s="16">
        <v>456509</v>
      </c>
      <c r="J13" s="17">
        <f t="shared" si="0"/>
        <v>-2.6371690475479603E-2</v>
      </c>
      <c r="K13" s="16">
        <f t="shared" si="1"/>
        <v>-12365</v>
      </c>
      <c r="L13" s="18">
        <f>I13/$I$13</f>
        <v>1</v>
      </c>
    </row>
    <row r="14" spans="2:12" x14ac:dyDescent="0.25">
      <c r="B14" s="284"/>
      <c r="C14" s="287"/>
      <c r="D14" s="19" t="s">
        <v>34</v>
      </c>
      <c r="E14" s="20">
        <v>216372</v>
      </c>
      <c r="F14" s="20">
        <v>318072</v>
      </c>
      <c r="G14" s="20">
        <v>348250</v>
      </c>
      <c r="H14" s="20">
        <v>374099</v>
      </c>
      <c r="I14" s="20">
        <v>361669</v>
      </c>
      <c r="J14" s="21">
        <f t="shared" si="0"/>
        <v>-3.3226498867946708E-2</v>
      </c>
      <c r="K14" s="20">
        <f t="shared" si="1"/>
        <v>-12430</v>
      </c>
      <c r="L14" s="22">
        <f>I14/$I$13</f>
        <v>0.79224944086534987</v>
      </c>
    </row>
    <row r="15" spans="2:12" x14ac:dyDescent="0.25">
      <c r="B15" s="284"/>
      <c r="C15" s="288"/>
      <c r="D15" s="23" t="s">
        <v>35</v>
      </c>
      <c r="E15" s="24">
        <v>67710</v>
      </c>
      <c r="F15" s="24">
        <v>91965</v>
      </c>
      <c r="G15" s="24">
        <v>92585</v>
      </c>
      <c r="H15" s="24">
        <v>94775</v>
      </c>
      <c r="I15" s="24">
        <v>94840</v>
      </c>
      <c r="J15" s="25">
        <f>IFERROR(I15/H15-1,"-")</f>
        <v>6.8583487206552718E-4</v>
      </c>
      <c r="K15" s="24">
        <f>IFERROR(I15-H15,"-")</f>
        <v>65</v>
      </c>
      <c r="L15" s="25">
        <f>IFERROR(I15/$I$13,"-")</f>
        <v>0.20775055913465013</v>
      </c>
    </row>
    <row r="16" spans="2:12" x14ac:dyDescent="0.25">
      <c r="B16" s="284"/>
      <c r="C16" s="289" t="s">
        <v>23</v>
      </c>
      <c r="D16" s="26" t="s">
        <v>33</v>
      </c>
      <c r="E16" s="35">
        <v>6.4343276482978871</v>
      </c>
      <c r="F16" s="35">
        <v>6.7109165302782321</v>
      </c>
      <c r="G16" s="35">
        <v>7.0489614480564127</v>
      </c>
      <c r="H16" s="35">
        <v>6.903225806451613</v>
      </c>
      <c r="I16" s="35">
        <v>6.5183910671959335</v>
      </c>
      <c r="J16" s="36">
        <f t="shared" si="0"/>
        <v>-5.5747088396850719E-2</v>
      </c>
      <c r="K16" s="37">
        <f t="shared" si="1"/>
        <v>-0.38483473925567946</v>
      </c>
      <c r="L16" s="38"/>
    </row>
    <row r="17" spans="2:12" x14ac:dyDescent="0.25">
      <c r="B17" s="284"/>
      <c r="C17" s="290"/>
      <c r="D17" s="4" t="s">
        <v>34</v>
      </c>
      <c r="E17" s="39">
        <f>E14/E8</f>
        <v>6.1506012109497146</v>
      </c>
      <c r="F17" s="39">
        <f t="shared" ref="F17:I17" si="2">F14/F8</f>
        <v>6.3477289055639821</v>
      </c>
      <c r="G17" s="39">
        <f t="shared" si="2"/>
        <v>6.8286991646731243</v>
      </c>
      <c r="H17" s="39">
        <f t="shared" si="2"/>
        <v>6.6342549078721031</v>
      </c>
      <c r="I17" s="39">
        <f t="shared" si="2"/>
        <v>6.3242113730153182</v>
      </c>
      <c r="J17" s="40">
        <f t="shared" si="0"/>
        <v>-4.673373862811514E-2</v>
      </c>
      <c r="K17" s="41">
        <f t="shared" si="1"/>
        <v>-0.31004353485678493</v>
      </c>
      <c r="L17" s="42"/>
    </row>
    <row r="18" spans="2:12" x14ac:dyDescent="0.25">
      <c r="B18" s="284"/>
      <c r="C18" s="291"/>
      <c r="D18" s="32" t="s">
        <v>35</v>
      </c>
      <c r="E18" s="43">
        <f>IFERROR(E15/E9,"-")</f>
        <v>7.5468123049487295</v>
      </c>
      <c r="F18" s="43">
        <f t="shared" ref="F18:I18" si="3">IFERROR(F15/F9,"-")</f>
        <v>8.3665393013100431</v>
      </c>
      <c r="G18" s="43">
        <f t="shared" si="3"/>
        <v>8.0222684342777928</v>
      </c>
      <c r="H18" s="43">
        <f t="shared" si="3"/>
        <v>8.2184356573014217</v>
      </c>
      <c r="I18" s="43">
        <f t="shared" si="3"/>
        <v>7.3828429082983034</v>
      </c>
      <c r="J18" s="34"/>
      <c r="K18" s="44">
        <f>IFERROR(I18-H18,"-")</f>
        <v>-0.83559274900311831</v>
      </c>
      <c r="L18" s="34"/>
    </row>
    <row r="19" spans="2:12" x14ac:dyDescent="0.25">
      <c r="B19" s="284"/>
      <c r="C19" s="292" t="s">
        <v>37</v>
      </c>
      <c r="D19" s="15" t="s">
        <v>33</v>
      </c>
      <c r="E19" s="18">
        <v>0.53079999999999994</v>
      </c>
      <c r="F19" s="18">
        <v>0.47649999999999998</v>
      </c>
      <c r="G19" s="18">
        <v>0.73170000000000002</v>
      </c>
      <c r="H19" s="18">
        <v>0.76200000000000001</v>
      </c>
      <c r="I19" s="18">
        <v>0.73219999999999996</v>
      </c>
      <c r="J19" s="17">
        <f t="shared" si="0"/>
        <v>-3.9107611548556465E-2</v>
      </c>
      <c r="K19" s="45">
        <f>(I19-H19)*100</f>
        <v>-2.9800000000000049</v>
      </c>
      <c r="L19" s="18"/>
    </row>
    <row r="20" spans="2:12" x14ac:dyDescent="0.25">
      <c r="B20" s="284"/>
      <c r="C20" s="293"/>
      <c r="D20" s="19" t="s">
        <v>34</v>
      </c>
      <c r="E20" s="22">
        <v>0.52300000000000002</v>
      </c>
      <c r="F20" s="22">
        <v>0.69739999999999991</v>
      </c>
      <c r="G20" s="22">
        <v>0.74459999999999993</v>
      </c>
      <c r="H20" s="22">
        <v>0.7831999999999999</v>
      </c>
      <c r="I20" s="22">
        <v>0.7451000000000001</v>
      </c>
      <c r="J20" s="21">
        <f t="shared" si="0"/>
        <v>-4.8646578140959962E-2</v>
      </c>
      <c r="K20" s="46">
        <f>(I20-H20)*100</f>
        <v>-3.8099999999999801</v>
      </c>
      <c r="L20" s="22"/>
    </row>
    <row r="21" spans="2:12" x14ac:dyDescent="0.25">
      <c r="B21" s="284"/>
      <c r="C21" s="294"/>
      <c r="D21" s="23" t="s">
        <v>35</v>
      </c>
      <c r="E21" s="25">
        <v>0.55759999999999998</v>
      </c>
      <c r="F21" s="25">
        <v>0.22739999999999999</v>
      </c>
      <c r="G21" s="25">
        <v>0.68709999999999993</v>
      </c>
      <c r="H21" s="25">
        <v>0.68840000000000001</v>
      </c>
      <c r="I21" s="25">
        <v>0.68700000000000006</v>
      </c>
      <c r="J21" s="25">
        <f>IFERROR(I21/H21-1,"-")</f>
        <v>-2.0337013364322143E-3</v>
      </c>
      <c r="K21" s="47">
        <f>IFERROR(I21-H21,"-")</f>
        <v>-1.3999999999999568E-3</v>
      </c>
      <c r="L21" s="48"/>
    </row>
    <row r="22" spans="2:12" x14ac:dyDescent="0.25">
      <c r="B22" s="284"/>
      <c r="C22" s="295" t="s">
        <v>38</v>
      </c>
      <c r="D22" s="26" t="s">
        <v>33</v>
      </c>
      <c r="E22" s="27">
        <v>17263</v>
      </c>
      <c r="F22" s="27">
        <v>27757</v>
      </c>
      <c r="G22" s="27">
        <v>19434</v>
      </c>
      <c r="H22" s="27">
        <v>19850</v>
      </c>
      <c r="I22" s="27">
        <v>20110.999999999996</v>
      </c>
      <c r="J22" s="36">
        <f>I22/H22-1</f>
        <v>1.3148614609571618E-2</v>
      </c>
      <c r="K22" s="27">
        <f>I22-H22</f>
        <v>260.99999999999636</v>
      </c>
      <c r="L22" s="38">
        <f>I22/$I$22</f>
        <v>1</v>
      </c>
    </row>
    <row r="23" spans="2:12" x14ac:dyDescent="0.25">
      <c r="B23" s="284"/>
      <c r="C23" s="297"/>
      <c r="D23" s="4" t="s">
        <v>34</v>
      </c>
      <c r="E23" s="29">
        <v>13346</v>
      </c>
      <c r="F23" s="29">
        <v>14712</v>
      </c>
      <c r="G23" s="29">
        <v>15087</v>
      </c>
      <c r="H23" s="29">
        <v>15409</v>
      </c>
      <c r="I23" s="29">
        <v>15658</v>
      </c>
      <c r="J23" s="40">
        <f>I23/H23-1</f>
        <v>1.6159387371016853E-2</v>
      </c>
      <c r="K23" s="29">
        <f>I23-H23</f>
        <v>249</v>
      </c>
      <c r="L23" s="42">
        <f>I23/$I$22</f>
        <v>0.77857888717617241</v>
      </c>
    </row>
    <row r="24" spans="2:12" x14ac:dyDescent="0.25">
      <c r="B24" s="285"/>
      <c r="C24" s="298"/>
      <c r="D24" s="32" t="s">
        <v>35</v>
      </c>
      <c r="E24" s="33">
        <v>3916.9999999999995</v>
      </c>
      <c r="F24" s="33">
        <v>13045</v>
      </c>
      <c r="G24" s="33">
        <v>4347</v>
      </c>
      <c r="H24" s="33">
        <v>4441</v>
      </c>
      <c r="I24" s="33">
        <v>4453</v>
      </c>
      <c r="J24" s="34">
        <f>IFERROR(I24/H24-1,"-")</f>
        <v>2.7020941229451978E-3</v>
      </c>
      <c r="K24" s="33">
        <f>IFERROR(I24-H24,"-")</f>
        <v>12</v>
      </c>
      <c r="L24" s="34">
        <f>IFERROR(I24/$I$22,"-")</f>
        <v>0.22142111282382779</v>
      </c>
    </row>
    <row r="25" spans="2:12" ht="7.5" customHeight="1" x14ac:dyDescent="0.25">
      <c r="B25" s="280" t="s">
        <v>12</v>
      </c>
      <c r="C25" s="280"/>
      <c r="D25" s="280"/>
      <c r="E25" s="280"/>
      <c r="F25" s="280"/>
      <c r="G25" s="280"/>
      <c r="H25" s="280"/>
      <c r="I25" s="280"/>
      <c r="J25" s="280"/>
      <c r="K25" s="280"/>
      <c r="L25" s="49"/>
    </row>
    <row r="26" spans="2:12" ht="24.75" customHeight="1" x14ac:dyDescent="0.25">
      <c r="B26" s="281" t="s">
        <v>39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230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236</v>
      </c>
      <c r="F31" s="13" t="s">
        <v>237</v>
      </c>
      <c r="G31" s="13" t="s">
        <v>238</v>
      </c>
      <c r="H31" s="13" t="s">
        <v>239</v>
      </c>
      <c r="I31" s="13" t="s">
        <v>240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diciembre 2025</v>
      </c>
    </row>
    <row r="32" spans="2:12" ht="15" customHeight="1" x14ac:dyDescent="0.25">
      <c r="B32" s="296" t="s">
        <v>51</v>
      </c>
      <c r="C32" s="286" t="s">
        <v>8</v>
      </c>
      <c r="D32" s="15" t="s">
        <v>33</v>
      </c>
      <c r="E32" s="51">
        <v>354204</v>
      </c>
      <c r="F32" s="51">
        <v>710225</v>
      </c>
      <c r="G32" s="51">
        <v>800263</v>
      </c>
      <c r="H32" s="51">
        <v>915958</v>
      </c>
      <c r="I32" s="51">
        <v>937396</v>
      </c>
      <c r="J32" s="17">
        <f>I32/H32-1</f>
        <v>2.3405003286176784E-2</v>
      </c>
      <c r="K32" s="16">
        <f>I32-H32</f>
        <v>21438</v>
      </c>
      <c r="L32" s="18">
        <f>I32/$I$32</f>
        <v>1</v>
      </c>
    </row>
    <row r="33" spans="1:12" x14ac:dyDescent="0.25">
      <c r="B33" s="284"/>
      <c r="C33" s="287"/>
      <c r="D33" s="19" t="s">
        <v>34</v>
      </c>
      <c r="E33" s="52">
        <v>285256</v>
      </c>
      <c r="F33" s="52">
        <v>574800</v>
      </c>
      <c r="G33" s="52">
        <v>655063</v>
      </c>
      <c r="H33" s="52">
        <v>742545</v>
      </c>
      <c r="I33" s="52">
        <v>747127</v>
      </c>
      <c r="J33" s="21">
        <f t="shared" ref="J33:J45" si="4">I33/H33-1</f>
        <v>6.1706697910564046E-3</v>
      </c>
      <c r="K33" s="20">
        <f t="shared" ref="K33:K42" si="5">I33-H33</f>
        <v>4582</v>
      </c>
      <c r="L33" s="22">
        <f>I33/$I$32</f>
        <v>0.7970238831827744</v>
      </c>
    </row>
    <row r="34" spans="1:12" x14ac:dyDescent="0.25">
      <c r="B34" s="284"/>
      <c r="C34" s="288"/>
      <c r="D34" s="23" t="s">
        <v>35</v>
      </c>
      <c r="E34" s="24">
        <v>68948</v>
      </c>
      <c r="F34" s="24">
        <v>135425</v>
      </c>
      <c r="G34" s="24">
        <v>145200</v>
      </c>
      <c r="H34" s="24">
        <v>173413</v>
      </c>
      <c r="I34" s="24">
        <v>190269</v>
      </c>
      <c r="J34" s="25">
        <f>IFERROR(I34/H34-1,"-")</f>
        <v>9.7201478551204312E-2</v>
      </c>
      <c r="K34" s="24">
        <f>IFERROR(I34-H34,"-")</f>
        <v>16856</v>
      </c>
      <c r="L34" s="25">
        <f>IFERROR(I34/I32,"-")</f>
        <v>0.2029761168172256</v>
      </c>
    </row>
    <row r="35" spans="1:12" x14ac:dyDescent="0.25">
      <c r="B35" s="284"/>
      <c r="C35" s="289" t="s">
        <v>36</v>
      </c>
      <c r="D35" s="26" t="s">
        <v>33</v>
      </c>
      <c r="E35" s="53">
        <v>355287</v>
      </c>
      <c r="F35" s="53">
        <v>720575</v>
      </c>
      <c r="G35" s="53">
        <v>813714</v>
      </c>
      <c r="H35" s="53">
        <v>930653</v>
      </c>
      <c r="I35" s="53">
        <v>952676</v>
      </c>
      <c r="J35" s="28">
        <f t="shared" si="4"/>
        <v>2.3664029450289226E-2</v>
      </c>
      <c r="K35" s="27">
        <f t="shared" si="5"/>
        <v>22023</v>
      </c>
      <c r="L35" s="18">
        <f>I35/$I$35</f>
        <v>1</v>
      </c>
    </row>
    <row r="36" spans="1:12" x14ac:dyDescent="0.25">
      <c r="B36" s="284"/>
      <c r="C36" s="290"/>
      <c r="D36" s="4" t="s">
        <v>34</v>
      </c>
      <c r="E36" s="54">
        <v>285943</v>
      </c>
      <c r="F36" s="54">
        <v>582583</v>
      </c>
      <c r="G36" s="54">
        <v>665683</v>
      </c>
      <c r="H36" s="54">
        <v>754295</v>
      </c>
      <c r="I36" s="54">
        <v>759262</v>
      </c>
      <c r="J36" s="30">
        <f t="shared" si="4"/>
        <v>6.5849568139786374E-3</v>
      </c>
      <c r="K36" s="29">
        <f t="shared" si="5"/>
        <v>4967</v>
      </c>
      <c r="L36" s="31">
        <f>I36/$I$35</f>
        <v>0.79697819615483123</v>
      </c>
    </row>
    <row r="37" spans="1:12" x14ac:dyDescent="0.25">
      <c r="B37" s="284"/>
      <c r="C37" s="291"/>
      <c r="D37" s="32" t="s">
        <v>35</v>
      </c>
      <c r="E37" s="33">
        <v>69344</v>
      </c>
      <c r="F37" s="33">
        <v>137992</v>
      </c>
      <c r="G37" s="33">
        <v>148031</v>
      </c>
      <c r="H37" s="33">
        <v>176358</v>
      </c>
      <c r="I37" s="33">
        <v>193414</v>
      </c>
      <c r="J37" s="34">
        <f>IFERROR(I37/H37-1,"-")</f>
        <v>9.6712369158189482E-2</v>
      </c>
      <c r="K37" s="33">
        <f>IFERROR(I37-H37,"-")</f>
        <v>17056</v>
      </c>
      <c r="L37" s="34">
        <f>IFERROR(I37/I35,"-")</f>
        <v>0.20302180384516877</v>
      </c>
    </row>
    <row r="38" spans="1:12" x14ac:dyDescent="0.25">
      <c r="B38" s="284"/>
      <c r="C38" s="286" t="s">
        <v>22</v>
      </c>
      <c r="D38" s="15" t="s">
        <v>33</v>
      </c>
      <c r="E38" s="51">
        <v>1967362</v>
      </c>
      <c r="F38" s="51">
        <v>4352393</v>
      </c>
      <c r="G38" s="51">
        <v>5136286</v>
      </c>
      <c r="H38" s="51">
        <v>5762502</v>
      </c>
      <c r="I38" s="51">
        <v>5666416</v>
      </c>
      <c r="J38" s="17">
        <f t="shared" si="4"/>
        <v>-1.6674354299573313E-2</v>
      </c>
      <c r="K38" s="16">
        <f t="shared" si="5"/>
        <v>-96086</v>
      </c>
      <c r="L38" s="18">
        <f>I38/$I$38</f>
        <v>1</v>
      </c>
    </row>
    <row r="39" spans="1:12" x14ac:dyDescent="0.25">
      <c r="B39" s="284"/>
      <c r="C39" s="287"/>
      <c r="D39" s="19" t="s">
        <v>34</v>
      </c>
      <c r="E39" s="52">
        <v>1534896</v>
      </c>
      <c r="F39" s="52">
        <v>3454999</v>
      </c>
      <c r="G39" s="52">
        <v>4119998</v>
      </c>
      <c r="H39" s="52">
        <v>4650166</v>
      </c>
      <c r="I39" s="52">
        <v>4469475</v>
      </c>
      <c r="J39" s="21">
        <f t="shared" si="4"/>
        <v>-3.885689242061463E-2</v>
      </c>
      <c r="K39" s="20">
        <f t="shared" si="5"/>
        <v>-180691</v>
      </c>
      <c r="L39" s="22">
        <f>I39/$I$38</f>
        <v>0.78876577363892808</v>
      </c>
    </row>
    <row r="40" spans="1:12" x14ac:dyDescent="0.25">
      <c r="B40" s="284"/>
      <c r="C40" s="288"/>
      <c r="D40" s="23" t="s">
        <v>35</v>
      </c>
      <c r="E40" s="24">
        <v>432466</v>
      </c>
      <c r="F40" s="24">
        <v>897394</v>
      </c>
      <c r="G40" s="24">
        <v>1016288</v>
      </c>
      <c r="H40" s="24">
        <v>1112336</v>
      </c>
      <c r="I40" s="24">
        <v>1196941</v>
      </c>
      <c r="J40" s="25">
        <f>IFERROR(I40/H40-1,"-")</f>
        <v>7.6060650738625668E-2</v>
      </c>
      <c r="K40" s="24">
        <f>IFERROR(I40-H40,"-")</f>
        <v>84605</v>
      </c>
      <c r="L40" s="25">
        <f>IFERROR(I40/I38,"-")</f>
        <v>0.21123422636107198</v>
      </c>
    </row>
    <row r="41" spans="1:12" x14ac:dyDescent="0.25">
      <c r="B41" s="284"/>
      <c r="C41" s="289" t="s">
        <v>23</v>
      </c>
      <c r="D41" s="26" t="s">
        <v>33</v>
      </c>
      <c r="E41" s="55">
        <v>5.5543189800228117</v>
      </c>
      <c r="F41" s="55">
        <v>6.1281889542046537</v>
      </c>
      <c r="G41" s="55">
        <v>6.4182475011340019</v>
      </c>
      <c r="H41" s="55">
        <v>6.291229510523408</v>
      </c>
      <c r="I41" s="55">
        <v>6.0448476417650596</v>
      </c>
      <c r="J41" s="36">
        <f t="shared" si="4"/>
        <v>-3.9162753217987456E-2</v>
      </c>
      <c r="K41" s="37">
        <f t="shared" si="5"/>
        <v>-0.24638186875834833</v>
      </c>
      <c r="L41" s="38"/>
    </row>
    <row r="42" spans="1:12" x14ac:dyDescent="0.25">
      <c r="B42" s="284"/>
      <c r="C42" s="290"/>
      <c r="D42" s="4" t="s">
        <v>34</v>
      </c>
      <c r="E42" s="56">
        <f t="shared" ref="E42:I42" si="6">E39/E33</f>
        <v>5.3807667498667859</v>
      </c>
      <c r="F42" s="56">
        <f t="shared" si="6"/>
        <v>6.0107846207376481</v>
      </c>
      <c r="G42" s="56">
        <f t="shared" si="6"/>
        <v>6.2894683412129826</v>
      </c>
      <c r="H42" s="56">
        <f t="shared" si="6"/>
        <v>6.2624702879960141</v>
      </c>
      <c r="I42" s="56">
        <f t="shared" si="6"/>
        <v>5.9822158749449557</v>
      </c>
      <c r="J42" s="40">
        <f t="shared" si="4"/>
        <v>-4.4751416000847755E-2</v>
      </c>
      <c r="K42" s="41">
        <f t="shared" si="5"/>
        <v>-0.28025441305105847</v>
      </c>
      <c r="L42" s="42"/>
    </row>
    <row r="43" spans="1:12" x14ac:dyDescent="0.25">
      <c r="B43" s="284"/>
      <c r="C43" s="291"/>
      <c r="D43" s="32" t="s">
        <v>35</v>
      </c>
      <c r="E43" s="43">
        <f>IFERROR(E40/E34,"-")</f>
        <v>6.2723501769449443</v>
      </c>
      <c r="F43" s="43">
        <f t="shared" ref="F43:I43" si="7">IFERROR(F40/F34,"-")</f>
        <v>6.6265017537382311</v>
      </c>
      <c r="G43" s="43">
        <f t="shared" si="7"/>
        <v>6.9992286501377414</v>
      </c>
      <c r="H43" s="43">
        <f t="shared" si="7"/>
        <v>6.4143749315218583</v>
      </c>
      <c r="I43" s="43">
        <f t="shared" si="7"/>
        <v>6.2907830492618348</v>
      </c>
      <c r="J43" s="34">
        <f>IFERROR(I43/H43-1,"-")</f>
        <v>-1.9267954177836111E-2</v>
      </c>
      <c r="K43" s="44">
        <f>IFERROR(I43-H43,"-")</f>
        <v>-0.12359188226002349</v>
      </c>
      <c r="L43" s="57"/>
    </row>
    <row r="44" spans="1:12" x14ac:dyDescent="0.25">
      <c r="A44" s="58"/>
      <c r="B44" s="284"/>
      <c r="C44" s="292" t="s">
        <v>37</v>
      </c>
      <c r="D44" s="15" t="s">
        <v>33</v>
      </c>
      <c r="E44" s="59">
        <v>0.48615455783025679</v>
      </c>
      <c r="F44" s="59">
        <v>0.62422273216206525</v>
      </c>
      <c r="G44" s="59">
        <v>0.73256253105658276</v>
      </c>
      <c r="H44" s="59">
        <v>0.73648588804063642</v>
      </c>
      <c r="I44" s="59">
        <v>0.77515282700025978</v>
      </c>
      <c r="J44" s="59">
        <f t="shared" si="4"/>
        <v>5.2501941432297805E-2</v>
      </c>
      <c r="K44" s="45">
        <f>(I44-H44)*100</f>
        <v>3.8666938959623365</v>
      </c>
      <c r="L44" s="18"/>
    </row>
    <row r="45" spans="1:12" x14ac:dyDescent="0.25">
      <c r="B45" s="284"/>
      <c r="C45" s="293"/>
      <c r="D45" s="19" t="s">
        <v>34</v>
      </c>
      <c r="E45" s="60">
        <v>0.51651565552296963</v>
      </c>
      <c r="F45" s="60">
        <v>0.66840723443186234</v>
      </c>
      <c r="G45" s="60">
        <v>0.75949941590410985</v>
      </c>
      <c r="H45" s="60">
        <v>0.81177708593951026</v>
      </c>
      <c r="I45" s="60">
        <v>0.78612842731573673</v>
      </c>
      <c r="J45" s="60">
        <f t="shared" si="4"/>
        <v>-3.1595691807547177E-2</v>
      </c>
      <c r="K45" s="46">
        <f>(I45-H45)*100</f>
        <v>-2.5648658623773524</v>
      </c>
      <c r="L45" s="22"/>
    </row>
    <row r="46" spans="1:12" x14ac:dyDescent="0.25">
      <c r="B46" s="284"/>
      <c r="C46" s="294"/>
      <c r="D46" s="23" t="s">
        <v>35</v>
      </c>
      <c r="E46" s="61">
        <v>0.40223857552634612</v>
      </c>
      <c r="F46" s="61">
        <v>0.49758552412341134</v>
      </c>
      <c r="G46" s="61">
        <v>0.6404747244880018</v>
      </c>
      <c r="H46" s="61">
        <v>0.69224373559298402</v>
      </c>
      <c r="I46" s="61">
        <v>0.73674365412088982</v>
      </c>
      <c r="J46" s="25">
        <f>IFERROR(I46/H46-1,"-")</f>
        <v>6.4283598738219982E-2</v>
      </c>
      <c r="K46" s="47">
        <f>IFERROR(I46-H46,"-")</f>
        <v>4.4499918527905802E-2</v>
      </c>
      <c r="L46" s="48"/>
    </row>
    <row r="47" spans="1:12" x14ac:dyDescent="0.25">
      <c r="B47" s="284"/>
      <c r="C47" s="295" t="s">
        <v>40</v>
      </c>
      <c r="D47" s="26" t="s">
        <v>33</v>
      </c>
      <c r="E47" s="53">
        <v>11050.166666666666</v>
      </c>
      <c r="F47" s="53">
        <v>19088.333333333332</v>
      </c>
      <c r="G47" s="53">
        <v>19209.333333333332</v>
      </c>
      <c r="H47" s="53">
        <v>21355.25</v>
      </c>
      <c r="I47" s="53">
        <v>20029.166666666668</v>
      </c>
      <c r="J47" s="36">
        <f>I47/H47-1</f>
        <v>-6.2096361940662481E-2</v>
      </c>
      <c r="K47" s="27">
        <f>I47-H47</f>
        <v>-1326.0833333333321</v>
      </c>
      <c r="L47" s="38">
        <f>I47/$I$22</f>
        <v>0.99593091674539658</v>
      </c>
    </row>
    <row r="48" spans="1:12" x14ac:dyDescent="0.25">
      <c r="B48" s="284"/>
      <c r="C48" s="290"/>
      <c r="D48" s="4" t="s">
        <v>34</v>
      </c>
      <c r="E48" s="54">
        <v>8110.666666666667</v>
      </c>
      <c r="F48" s="54">
        <v>14162</v>
      </c>
      <c r="G48" s="54">
        <v>14862</v>
      </c>
      <c r="H48" s="54">
        <v>15650.333333333334</v>
      </c>
      <c r="I48" s="54">
        <v>15578.166666666666</v>
      </c>
      <c r="J48" s="40">
        <f>I48/H48-1</f>
        <v>-4.6111903899811457E-3</v>
      </c>
      <c r="K48" s="29">
        <f>I48-H48</f>
        <v>-72.166666666667879</v>
      </c>
      <c r="L48" s="42">
        <f>I48/$I$22</f>
        <v>0.77460925198481767</v>
      </c>
    </row>
    <row r="49" spans="2:12" x14ac:dyDescent="0.25">
      <c r="B49" s="285"/>
      <c r="C49" s="291"/>
      <c r="D49" s="32" t="s">
        <v>35</v>
      </c>
      <c r="E49" s="33">
        <v>2939.5</v>
      </c>
      <c r="F49" s="33">
        <v>4926.333333333333</v>
      </c>
      <c r="G49" s="33">
        <v>4347.333333333333</v>
      </c>
      <c r="H49" s="33">
        <v>4390.166666666667</v>
      </c>
      <c r="I49" s="33">
        <v>4451</v>
      </c>
      <c r="J49" s="34">
        <f>IFERROR(I49/H49-1,"-")</f>
        <v>1.3856725257203495E-2</v>
      </c>
      <c r="K49" s="33">
        <f>IFERROR(I49-H49,"-")</f>
        <v>60.83333333333303</v>
      </c>
      <c r="L49" s="34">
        <f>IFERROR(I49/I47,"-")</f>
        <v>0.22222592053255669</v>
      </c>
    </row>
    <row r="50" spans="2:12" ht="6" customHeight="1" x14ac:dyDescent="0.25"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49"/>
    </row>
    <row r="51" spans="2:12" ht="28.5" customHeight="1" x14ac:dyDescent="0.25">
      <c r="B51" s="281" t="s">
        <v>41</v>
      </c>
      <c r="C51" s="282"/>
      <c r="D51" s="282"/>
      <c r="E51" s="282"/>
      <c r="F51" s="282"/>
      <c r="G51" s="282"/>
      <c r="H51" s="282"/>
      <c r="I51" s="282"/>
      <c r="J51" s="282"/>
      <c r="K51" s="282"/>
    </row>
    <row r="52" spans="2:12" x14ac:dyDescent="0.25">
      <c r="B52" s="62"/>
    </row>
    <row r="54" spans="2:12" ht="21.75" thickBot="1" x14ac:dyDescent="0.3">
      <c r="B54" s="283" t="s">
        <v>230</v>
      </c>
      <c r="C54" s="283"/>
      <c r="D54" s="283"/>
      <c r="E54" s="283"/>
      <c r="F54" s="283"/>
      <c r="G54" s="283"/>
      <c r="H54" s="283"/>
      <c r="I54" s="283"/>
      <c r="J54" s="283"/>
      <c r="K54" s="283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2021</v>
      </c>
      <c r="F56" s="14">
        <v>2022</v>
      </c>
      <c r="G56" s="14">
        <v>2023</v>
      </c>
      <c r="H56" s="14">
        <v>2024</v>
      </c>
      <c r="I56" s="14">
        <v>2025</v>
      </c>
      <c r="J56" s="14" t="str">
        <f>CONCATENATE("var. ",RIGHT(I56,2),"/",RIGHT(H56,2))</f>
        <v>var. 25/24</v>
      </c>
      <c r="K56" s="14" t="str">
        <f>CONCATENATE("dif. ",RIGHT(I56,2),"/",RIGHT(H56,2))</f>
        <v>dif. 25/24</v>
      </c>
      <c r="L56" s="14" t="str">
        <f>CONCATENATE("cuota ",I56)</f>
        <v>cuota 2025</v>
      </c>
    </row>
    <row r="57" spans="2:12" x14ac:dyDescent="0.25">
      <c r="B57" s="284"/>
      <c r="C57" s="286" t="s">
        <v>8</v>
      </c>
      <c r="D57" s="15" t="s">
        <v>33</v>
      </c>
      <c r="E57" s="51">
        <v>354204</v>
      </c>
      <c r="F57" s="51">
        <v>710225</v>
      </c>
      <c r="G57" s="51">
        <v>800263</v>
      </c>
      <c r="H57" s="51">
        <v>915958</v>
      </c>
      <c r="I57" s="51">
        <v>937396</v>
      </c>
      <c r="J57" s="17">
        <f>I57/H57-1</f>
        <v>2.3405003286176784E-2</v>
      </c>
      <c r="K57" s="16">
        <f>I57-H57</f>
        <v>21438</v>
      </c>
      <c r="L57" s="17">
        <f>I57/$I$57</f>
        <v>1</v>
      </c>
    </row>
    <row r="58" spans="2:12" x14ac:dyDescent="0.25">
      <c r="B58" s="284"/>
      <c r="C58" s="287"/>
      <c r="D58" s="19" t="s">
        <v>34</v>
      </c>
      <c r="E58" s="52">
        <v>285256</v>
      </c>
      <c r="F58" s="52">
        <v>574800</v>
      </c>
      <c r="G58" s="52">
        <v>655063</v>
      </c>
      <c r="H58" s="52">
        <v>742545</v>
      </c>
      <c r="I58" s="52">
        <v>747127</v>
      </c>
      <c r="J58" s="21">
        <f>I58/H58-1</f>
        <v>6.1706697910564046E-3</v>
      </c>
      <c r="K58" s="20">
        <f>I58-H58</f>
        <v>4582</v>
      </c>
      <c r="L58" s="21">
        <f>I58/$I$57</f>
        <v>0.7970238831827744</v>
      </c>
    </row>
    <row r="59" spans="2:12" x14ac:dyDescent="0.25">
      <c r="B59" s="284"/>
      <c r="C59" s="288"/>
      <c r="D59" s="23" t="s">
        <v>35</v>
      </c>
      <c r="E59" s="24">
        <v>68948</v>
      </c>
      <c r="F59" s="24">
        <v>135425</v>
      </c>
      <c r="G59" s="24">
        <v>145200</v>
      </c>
      <c r="H59" s="24">
        <v>173413</v>
      </c>
      <c r="I59" s="24">
        <v>190269</v>
      </c>
      <c r="J59" s="25">
        <f>IFERROR(I59/H59-1,"-")</f>
        <v>9.7201478551204312E-2</v>
      </c>
      <c r="K59" s="24">
        <f>IFERROR(I59-H59,"-")</f>
        <v>16856</v>
      </c>
      <c r="L59" s="25">
        <f>IFERROR(I59/I57,"-")</f>
        <v>0.2029761168172256</v>
      </c>
    </row>
    <row r="60" spans="2:12" x14ac:dyDescent="0.25">
      <c r="B60" s="284"/>
      <c r="C60" s="289" t="s">
        <v>36</v>
      </c>
      <c r="D60" s="26" t="s">
        <v>33</v>
      </c>
      <c r="E60" s="53">
        <v>355287</v>
      </c>
      <c r="F60" s="53">
        <v>720575</v>
      </c>
      <c r="G60" s="53">
        <v>813714</v>
      </c>
      <c r="H60" s="53">
        <v>930653</v>
      </c>
      <c r="I60" s="53">
        <v>952676</v>
      </c>
      <c r="J60" s="36">
        <f t="shared" ref="J60:J73" si="8">I60/H60-1</f>
        <v>2.3664029450289226E-2</v>
      </c>
      <c r="K60" s="53">
        <f t="shared" ref="K60:K73" si="9">I60-H60</f>
        <v>22023</v>
      </c>
      <c r="L60" s="36">
        <f>I60/$I$60</f>
        <v>1</v>
      </c>
    </row>
    <row r="61" spans="2:12" x14ac:dyDescent="0.25">
      <c r="B61" s="284"/>
      <c r="C61" s="290"/>
      <c r="D61" s="4" t="s">
        <v>34</v>
      </c>
      <c r="E61" s="54">
        <v>285943</v>
      </c>
      <c r="F61" s="54">
        <v>582583</v>
      </c>
      <c r="G61" s="54">
        <v>665683</v>
      </c>
      <c r="H61" s="54">
        <v>754295</v>
      </c>
      <c r="I61" s="54">
        <v>759262</v>
      </c>
      <c r="J61" s="40">
        <f t="shared" si="8"/>
        <v>6.5849568139786374E-3</v>
      </c>
      <c r="K61" s="54">
        <f t="shared" si="9"/>
        <v>4967</v>
      </c>
      <c r="L61" s="40">
        <f>I61/$I$60</f>
        <v>0.79697819615483123</v>
      </c>
    </row>
    <row r="62" spans="2:12" x14ac:dyDescent="0.25">
      <c r="B62" s="284"/>
      <c r="C62" s="291"/>
      <c r="D62" s="32" t="s">
        <v>35</v>
      </c>
      <c r="E62" s="33">
        <v>69344</v>
      </c>
      <c r="F62" s="33">
        <v>137992</v>
      </c>
      <c r="G62" s="33">
        <v>148031</v>
      </c>
      <c r="H62" s="33">
        <v>176358</v>
      </c>
      <c r="I62" s="33">
        <v>193414</v>
      </c>
      <c r="J62" s="34">
        <f>IFERROR(I62/H62-1,"-")</f>
        <v>9.6712369158189482E-2</v>
      </c>
      <c r="K62" s="33">
        <f>IFERROR(I62-H62,"-")</f>
        <v>17056</v>
      </c>
      <c r="L62" s="63">
        <f>IFERROR(I62/I60,"-")</f>
        <v>0.20302180384516877</v>
      </c>
    </row>
    <row r="63" spans="2:12" x14ac:dyDescent="0.25">
      <c r="B63" s="284"/>
      <c r="C63" s="286" t="s">
        <v>22</v>
      </c>
      <c r="D63" s="15" t="s">
        <v>33</v>
      </c>
      <c r="E63" s="51">
        <v>1967362</v>
      </c>
      <c r="F63" s="51">
        <v>4352393</v>
      </c>
      <c r="G63" s="51">
        <v>5136286</v>
      </c>
      <c r="H63" s="51">
        <v>5762502</v>
      </c>
      <c r="I63" s="51">
        <v>5666416</v>
      </c>
      <c r="J63" s="17">
        <f t="shared" si="8"/>
        <v>-1.6674354299573313E-2</v>
      </c>
      <c r="K63" s="16">
        <f t="shared" si="9"/>
        <v>-96086</v>
      </c>
      <c r="L63" s="17">
        <f>I63/$I$63</f>
        <v>1</v>
      </c>
    </row>
    <row r="64" spans="2:12" x14ac:dyDescent="0.25">
      <c r="B64" s="284"/>
      <c r="C64" s="287"/>
      <c r="D64" s="19" t="s">
        <v>34</v>
      </c>
      <c r="E64" s="52">
        <v>1534896</v>
      </c>
      <c r="F64" s="52">
        <v>3454999</v>
      </c>
      <c r="G64" s="52">
        <v>4119998</v>
      </c>
      <c r="H64" s="52">
        <v>4650166</v>
      </c>
      <c r="I64" s="52">
        <v>4469475</v>
      </c>
      <c r="J64" s="21">
        <f t="shared" si="8"/>
        <v>-3.885689242061463E-2</v>
      </c>
      <c r="K64" s="20">
        <f t="shared" si="9"/>
        <v>-180691</v>
      </c>
      <c r="L64" s="21">
        <f t="shared" ref="L64" si="10">I64/$I$63</f>
        <v>0.78876577363892808</v>
      </c>
    </row>
    <row r="65" spans="2:12" x14ac:dyDescent="0.25">
      <c r="B65" s="284"/>
      <c r="C65" s="288"/>
      <c r="D65" s="23" t="s">
        <v>35</v>
      </c>
      <c r="E65" s="24">
        <v>432466</v>
      </c>
      <c r="F65" s="24">
        <v>897394</v>
      </c>
      <c r="G65" s="24">
        <v>1016288</v>
      </c>
      <c r="H65" s="24">
        <v>1112336</v>
      </c>
      <c r="I65" s="24">
        <v>1196941</v>
      </c>
      <c r="J65" s="25">
        <f>IFERROR(I65/H65-1,"-")</f>
        <v>7.6060650738625668E-2</v>
      </c>
      <c r="K65" s="24">
        <f>IFERROR(I65-H65,"-")</f>
        <v>84605</v>
      </c>
      <c r="L65" s="25">
        <f>IFERROR(I65/I63,"-")</f>
        <v>0.21123422636107198</v>
      </c>
    </row>
    <row r="66" spans="2:12" x14ac:dyDescent="0.25">
      <c r="B66" s="284"/>
      <c r="C66" s="289" t="s">
        <v>23</v>
      </c>
      <c r="D66" s="26" t="s">
        <v>33</v>
      </c>
      <c r="E66" s="55">
        <v>5.5543189800228117</v>
      </c>
      <c r="F66" s="55">
        <v>6.1281889542046537</v>
      </c>
      <c r="G66" s="55">
        <v>6.4182475011340019</v>
      </c>
      <c r="H66" s="55">
        <v>6.291229510523408</v>
      </c>
      <c r="I66" s="55">
        <v>6.0448476417650596</v>
      </c>
      <c r="J66" s="36">
        <f t="shared" si="8"/>
        <v>-3.9162753217987456E-2</v>
      </c>
      <c r="K66" s="37">
        <f t="shared" si="9"/>
        <v>-0.24638186875834833</v>
      </c>
      <c r="L66" s="36"/>
    </row>
    <row r="67" spans="2:12" x14ac:dyDescent="0.25">
      <c r="B67" s="284"/>
      <c r="C67" s="290"/>
      <c r="D67" s="4" t="s">
        <v>34</v>
      </c>
      <c r="E67" s="56">
        <f t="shared" ref="E67:I67" si="11">E64/E57</f>
        <v>4.3333672121150526</v>
      </c>
      <c r="F67" s="56">
        <f t="shared" si="11"/>
        <v>4.8646541588933081</v>
      </c>
      <c r="G67" s="56">
        <f t="shared" si="11"/>
        <v>5.1483049947329818</v>
      </c>
      <c r="H67" s="56">
        <f t="shared" si="11"/>
        <v>5.0768332172435855</v>
      </c>
      <c r="I67" s="56">
        <f t="shared" si="11"/>
        <v>4.767968926686267</v>
      </c>
      <c r="J67" s="40">
        <f t="shared" si="8"/>
        <v>-6.083798252584971E-2</v>
      </c>
      <c r="K67" s="41">
        <f t="shared" si="9"/>
        <v>-0.30886429055731845</v>
      </c>
      <c r="L67" s="40"/>
    </row>
    <row r="68" spans="2:12" x14ac:dyDescent="0.25">
      <c r="B68" s="284"/>
      <c r="C68" s="291"/>
      <c r="D68" s="32" t="s">
        <v>35</v>
      </c>
      <c r="E68" s="43">
        <f>IFERROR(E65/E59,"-")</f>
        <v>6.2723501769449443</v>
      </c>
      <c r="F68" s="43">
        <f t="shared" ref="F68:I68" si="12">IFERROR(F65/F59,"-")</f>
        <v>6.6265017537382311</v>
      </c>
      <c r="G68" s="43">
        <f t="shared" si="12"/>
        <v>6.9992286501377414</v>
      </c>
      <c r="H68" s="43">
        <f t="shared" si="12"/>
        <v>6.4143749315218583</v>
      </c>
      <c r="I68" s="43">
        <f t="shared" si="12"/>
        <v>6.2907830492618348</v>
      </c>
      <c r="J68" s="34">
        <f>IFERROR(I68/H68-1,"-")</f>
        <v>-1.9267954177836111E-2</v>
      </c>
      <c r="K68" s="44">
        <f>IFERROR(I68-H68,"-")</f>
        <v>-0.12359188226002349</v>
      </c>
      <c r="L68" s="63"/>
    </row>
    <row r="69" spans="2:12" x14ac:dyDescent="0.25">
      <c r="B69" s="284"/>
      <c r="C69" s="292" t="s">
        <v>37</v>
      </c>
      <c r="D69" s="15" t="s">
        <v>33</v>
      </c>
      <c r="E69" s="59">
        <v>0.48615455783025679</v>
      </c>
      <c r="F69" s="59">
        <v>0.62422273216206525</v>
      </c>
      <c r="G69" s="59">
        <v>0.73256253105658276</v>
      </c>
      <c r="H69" s="59">
        <v>0.73648588804063642</v>
      </c>
      <c r="I69" s="59">
        <v>0.77515282700025978</v>
      </c>
      <c r="J69" s="59">
        <f t="shared" si="8"/>
        <v>5.2501941432297805E-2</v>
      </c>
      <c r="K69" s="45">
        <f t="shared" si="9"/>
        <v>3.8666938959623365E-2</v>
      </c>
      <c r="L69" s="17"/>
    </row>
    <row r="70" spans="2:12" x14ac:dyDescent="0.25">
      <c r="B70" s="284"/>
      <c r="C70" s="293"/>
      <c r="D70" s="19" t="s">
        <v>34</v>
      </c>
      <c r="E70" s="60">
        <v>0.51651565552296963</v>
      </c>
      <c r="F70" s="60">
        <v>0.66840723443186234</v>
      </c>
      <c r="G70" s="60">
        <v>0.75949941590410985</v>
      </c>
      <c r="H70" s="60">
        <v>0.81177708593951026</v>
      </c>
      <c r="I70" s="60">
        <v>0.78612842731573673</v>
      </c>
      <c r="J70" s="60">
        <f t="shared" si="8"/>
        <v>-3.1595691807547177E-2</v>
      </c>
      <c r="K70" s="46">
        <f t="shared" si="9"/>
        <v>-2.5648658623773524E-2</v>
      </c>
      <c r="L70" s="21"/>
    </row>
    <row r="71" spans="2:12" x14ac:dyDescent="0.25">
      <c r="B71" s="284"/>
      <c r="C71" s="294"/>
      <c r="D71" s="23" t="s">
        <v>35</v>
      </c>
      <c r="E71" s="61">
        <v>0.40223857552634612</v>
      </c>
      <c r="F71" s="61">
        <v>0.49758552412341134</v>
      </c>
      <c r="G71" s="61">
        <v>0.6404747244880018</v>
      </c>
      <c r="H71" s="61">
        <v>0.69224373559298402</v>
      </c>
      <c r="I71" s="61">
        <v>0.73674365412088982</v>
      </c>
      <c r="J71" s="25">
        <f>IFERROR(I71/H71-1,"-")</f>
        <v>6.4283598738219982E-2</v>
      </c>
      <c r="K71" s="47">
        <f>IFERROR(I71-H71,"-")</f>
        <v>4.4499918527905802E-2</v>
      </c>
      <c r="L71" s="25"/>
    </row>
    <row r="72" spans="2:12" x14ac:dyDescent="0.25">
      <c r="B72" s="284"/>
      <c r="C72" s="295" t="s">
        <v>42</v>
      </c>
      <c r="D72" s="26" t="s">
        <v>33</v>
      </c>
      <c r="E72" s="53">
        <v>11050</v>
      </c>
      <c r="F72" s="53">
        <v>19088</v>
      </c>
      <c r="G72" s="53">
        <v>19209</v>
      </c>
      <c r="H72" s="53">
        <v>21355</v>
      </c>
      <c r="I72" s="53">
        <v>20029</v>
      </c>
      <c r="J72" s="36">
        <f t="shared" si="8"/>
        <v>-6.2093186607351858E-2</v>
      </c>
      <c r="K72" s="27">
        <f t="shared" si="9"/>
        <v>-1326</v>
      </c>
      <c r="L72" s="36">
        <f>I72/$I$72</f>
        <v>1</v>
      </c>
    </row>
    <row r="73" spans="2:12" x14ac:dyDescent="0.25">
      <c r="B73" s="284"/>
      <c r="C73" s="290"/>
      <c r="D73" s="4" t="s">
        <v>34</v>
      </c>
      <c r="E73" s="54">
        <v>8111</v>
      </c>
      <c r="F73" s="54">
        <v>14162</v>
      </c>
      <c r="G73" s="54">
        <v>14862</v>
      </c>
      <c r="H73" s="54">
        <v>16965</v>
      </c>
      <c r="I73" s="54">
        <v>15578</v>
      </c>
      <c r="J73" s="40">
        <f t="shared" si="8"/>
        <v>-8.1756557618626546E-2</v>
      </c>
      <c r="K73" s="29">
        <f t="shared" si="9"/>
        <v>-1387</v>
      </c>
      <c r="L73" s="40">
        <f t="shared" ref="L73" si="13">I73/$I$72</f>
        <v>0.77777223026611408</v>
      </c>
    </row>
    <row r="74" spans="2:12" x14ac:dyDescent="0.25">
      <c r="B74" s="285"/>
      <c r="C74" s="291"/>
      <c r="D74" s="32" t="s">
        <v>35</v>
      </c>
      <c r="E74" s="33">
        <v>2940</v>
      </c>
      <c r="F74" s="33">
        <v>4926.0000000000009</v>
      </c>
      <c r="G74" s="33">
        <v>4347</v>
      </c>
      <c r="H74" s="33">
        <v>4390</v>
      </c>
      <c r="I74" s="33">
        <v>4451</v>
      </c>
      <c r="J74" s="34">
        <f>IFERROR(I74/H74-1,"-")</f>
        <v>1.3895216400911181E-2</v>
      </c>
      <c r="K74" s="33">
        <f>IFERROR(I74-H74,"-")</f>
        <v>61</v>
      </c>
      <c r="L74" s="63">
        <f>IFERROR(I74/I72,"-")</f>
        <v>0.22222776973388586</v>
      </c>
    </row>
    <row r="75" spans="2:12" x14ac:dyDescent="0.25">
      <c r="B75" s="280"/>
      <c r="C75" s="280"/>
      <c r="D75" s="280"/>
      <c r="E75" s="280"/>
      <c r="F75" s="280"/>
      <c r="G75" s="280"/>
      <c r="H75" s="280"/>
      <c r="I75" s="280"/>
      <c r="J75" s="280"/>
      <c r="K75" s="280"/>
      <c r="L75" s="49"/>
    </row>
    <row r="76" spans="2:12" ht="27" customHeight="1" x14ac:dyDescent="0.25">
      <c r="B76" s="281" t="s">
        <v>39</v>
      </c>
      <c r="C76" s="282"/>
      <c r="D76" s="282"/>
      <c r="E76" s="282"/>
      <c r="F76" s="282"/>
      <c r="G76" s="282"/>
      <c r="H76" s="282"/>
      <c r="I76" s="282"/>
      <c r="J76" s="282"/>
      <c r="K76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1BE8E-5BE3-411A-9D3A-546B4C3E4C35}">
  <sheetPr>
    <tabColor rgb="FFFFC000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988C7-0A3F-45E0-B037-598A63082B04}">
  <sheetPr>
    <tabColor rgb="FFFFC000"/>
  </sheetPr>
  <dimension ref="A1:V164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275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46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231</v>
      </c>
      <c r="D8" s="174" t="s">
        <v>232</v>
      </c>
      <c r="E8" s="174" t="s">
        <v>233</v>
      </c>
      <c r="F8" s="174" t="s">
        <v>234</v>
      </c>
      <c r="G8" s="174" t="s">
        <v>235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231</v>
      </c>
      <c r="M8" s="174" t="s">
        <v>232</v>
      </c>
      <c r="N8" s="174" t="s">
        <v>233</v>
      </c>
      <c r="O8" s="174" t="s">
        <v>234</v>
      </c>
      <c r="P8" s="174" t="s">
        <v>235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46</v>
      </c>
      <c r="C9" s="155"/>
      <c r="D9" s="155"/>
      <c r="E9" s="155"/>
      <c r="F9" s="155"/>
      <c r="G9" s="155"/>
      <c r="H9" s="156"/>
      <c r="I9" s="156"/>
      <c r="K9" s="157" t="s">
        <v>51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71</v>
      </c>
      <c r="C10" s="178">
        <v>370663</v>
      </c>
      <c r="D10" s="178">
        <v>494720</v>
      </c>
      <c r="E10" s="178">
        <v>510044</v>
      </c>
      <c r="F10" s="178">
        <v>517738</v>
      </c>
      <c r="G10" s="178">
        <v>513220</v>
      </c>
      <c r="H10" s="179">
        <f t="shared" ref="H10:H22" si="0">IFERROR(G10/F10-1,"-")</f>
        <v>-8.7264214718641986E-3</v>
      </c>
      <c r="I10" s="179">
        <f t="shared" ref="I10:I22" si="1">G10/G$10</f>
        <v>1</v>
      </c>
      <c r="K10" s="158" t="s">
        <v>71</v>
      </c>
      <c r="L10" s="178">
        <v>51089</v>
      </c>
      <c r="M10" s="178">
        <v>71326</v>
      </c>
      <c r="N10" s="178">
        <v>74452</v>
      </c>
      <c r="O10" s="178">
        <v>79840</v>
      </c>
      <c r="P10" s="178">
        <v>81833</v>
      </c>
      <c r="Q10" s="179">
        <f t="shared" ref="Q10:Q22" si="2">IFERROR(P10/O10-1,"-")</f>
        <v>2.4962424849699349E-2</v>
      </c>
      <c r="R10" s="179">
        <f t="shared" ref="R10:R22" si="3">P10/P$10</f>
        <v>1</v>
      </c>
    </row>
    <row r="11" spans="1:18" x14ac:dyDescent="0.25">
      <c r="B11" s="161" t="s">
        <v>100</v>
      </c>
      <c r="C11" s="162">
        <v>63685</v>
      </c>
      <c r="D11" s="162">
        <v>74177</v>
      </c>
      <c r="E11" s="162">
        <v>71872</v>
      </c>
      <c r="F11" s="162">
        <v>73314</v>
      </c>
      <c r="G11" s="162">
        <v>73009</v>
      </c>
      <c r="H11" s="163">
        <f t="shared" si="0"/>
        <v>-4.1601876858444742E-3</v>
      </c>
      <c r="I11" s="163">
        <f t="shared" si="1"/>
        <v>0.14225673200576749</v>
      </c>
      <c r="J11" s="81"/>
      <c r="K11" s="161" t="s">
        <v>100</v>
      </c>
      <c r="L11" s="162">
        <v>17161</v>
      </c>
      <c r="M11" s="162">
        <v>24742</v>
      </c>
      <c r="N11" s="162">
        <v>20881</v>
      </c>
      <c r="O11" s="162">
        <v>22516</v>
      </c>
      <c r="P11" s="162">
        <v>25263</v>
      </c>
      <c r="Q11" s="163">
        <f t="shared" si="2"/>
        <v>0.12200213181737429</v>
      </c>
      <c r="R11" s="163">
        <f t="shared" si="3"/>
        <v>0.30871408844842546</v>
      </c>
    </row>
    <row r="12" spans="1:18" x14ac:dyDescent="0.25">
      <c r="B12" s="165" t="s">
        <v>106</v>
      </c>
      <c r="C12" s="166">
        <v>28042</v>
      </c>
      <c r="D12" s="166">
        <v>26909</v>
      </c>
      <c r="E12" s="166">
        <v>27496</v>
      </c>
      <c r="F12" s="166">
        <v>27000</v>
      </c>
      <c r="G12" s="166">
        <v>29092</v>
      </c>
      <c r="H12" s="167">
        <f t="shared" si="0"/>
        <v>7.7481481481481485E-2</v>
      </c>
      <c r="I12" s="167">
        <f t="shared" si="1"/>
        <v>5.6685242196329061E-2</v>
      </c>
      <c r="J12" s="81"/>
      <c r="K12" s="165" t="s">
        <v>106</v>
      </c>
      <c r="L12" s="166">
        <v>6495</v>
      </c>
      <c r="M12" s="166">
        <v>5994</v>
      </c>
      <c r="N12" s="166">
        <v>5109</v>
      </c>
      <c r="O12" s="166">
        <v>5683</v>
      </c>
      <c r="P12" s="166">
        <v>7202</v>
      </c>
      <c r="Q12" s="167">
        <f t="shared" si="2"/>
        <v>0.26728840401196541</v>
      </c>
      <c r="R12" s="167">
        <f t="shared" si="3"/>
        <v>8.8008505126293796E-2</v>
      </c>
    </row>
    <row r="13" spans="1:18" x14ac:dyDescent="0.25">
      <c r="B13" s="165" t="s">
        <v>103</v>
      </c>
      <c r="C13" s="166">
        <v>35643</v>
      </c>
      <c r="D13" s="166">
        <v>47268</v>
      </c>
      <c r="E13" s="166">
        <v>44376</v>
      </c>
      <c r="F13" s="166">
        <v>46314</v>
      </c>
      <c r="G13" s="166">
        <v>43917</v>
      </c>
      <c r="H13" s="167">
        <f t="shared" si="0"/>
        <v>-5.1755408731701036E-2</v>
      </c>
      <c r="I13" s="167">
        <f t="shared" si="1"/>
        <v>8.5571489809438447E-2</v>
      </c>
      <c r="J13" s="81"/>
      <c r="K13" s="165" t="s">
        <v>103</v>
      </c>
      <c r="L13" s="166">
        <v>10666</v>
      </c>
      <c r="M13" s="166">
        <v>18748</v>
      </c>
      <c r="N13" s="166">
        <v>15772</v>
      </c>
      <c r="O13" s="166">
        <v>16833</v>
      </c>
      <c r="P13" s="166">
        <v>18061</v>
      </c>
      <c r="Q13" s="167">
        <f t="shared" si="2"/>
        <v>7.2951939642369235E-2</v>
      </c>
      <c r="R13" s="167">
        <f>P13/P$10</f>
        <v>0.22070558332213167</v>
      </c>
    </row>
    <row r="14" spans="1:18" x14ac:dyDescent="0.25">
      <c r="B14" s="161" t="s">
        <v>110</v>
      </c>
      <c r="C14" s="162">
        <v>306978</v>
      </c>
      <c r="D14" s="162">
        <v>420543</v>
      </c>
      <c r="E14" s="162">
        <v>438172</v>
      </c>
      <c r="F14" s="162">
        <v>444424</v>
      </c>
      <c r="G14" s="162">
        <v>440211</v>
      </c>
      <c r="H14" s="163">
        <f t="shared" si="0"/>
        <v>-9.4796860655590454E-3</v>
      </c>
      <c r="I14" s="163">
        <f t="shared" si="1"/>
        <v>0.85774326799423251</v>
      </c>
      <c r="J14" s="81"/>
      <c r="K14" s="161" t="s">
        <v>110</v>
      </c>
      <c r="L14" s="162">
        <v>33928</v>
      </c>
      <c r="M14" s="162">
        <v>46584</v>
      </c>
      <c r="N14" s="162">
        <v>53571</v>
      </c>
      <c r="O14" s="162">
        <v>57324</v>
      </c>
      <c r="P14" s="162">
        <v>56570</v>
      </c>
      <c r="Q14" s="163">
        <f t="shared" si="2"/>
        <v>-1.3153304026236823E-2</v>
      </c>
      <c r="R14" s="163">
        <f t="shared" si="3"/>
        <v>0.69128591155157459</v>
      </c>
    </row>
    <row r="15" spans="1:18" x14ac:dyDescent="0.25">
      <c r="B15" s="165" t="s">
        <v>113</v>
      </c>
      <c r="C15" s="166">
        <v>98582</v>
      </c>
      <c r="D15" s="166">
        <v>176212</v>
      </c>
      <c r="E15" s="166">
        <v>183489</v>
      </c>
      <c r="F15" s="166">
        <v>188380</v>
      </c>
      <c r="G15" s="166">
        <v>179206</v>
      </c>
      <c r="H15" s="167">
        <f t="shared" si="0"/>
        <v>-4.869943730756976E-2</v>
      </c>
      <c r="I15" s="167">
        <f t="shared" si="1"/>
        <v>0.34917968902225166</v>
      </c>
      <c r="J15" s="81"/>
      <c r="K15" s="165" t="s">
        <v>113</v>
      </c>
      <c r="L15" s="166">
        <v>3274</v>
      </c>
      <c r="M15" s="166">
        <v>7693</v>
      </c>
      <c r="N15" s="166">
        <v>10029</v>
      </c>
      <c r="O15" s="166">
        <v>10687</v>
      </c>
      <c r="P15" s="166">
        <v>9967</v>
      </c>
      <c r="Q15" s="167">
        <f t="shared" si="2"/>
        <v>-6.7371572939084912E-2</v>
      </c>
      <c r="R15" s="167">
        <f t="shared" si="3"/>
        <v>0.1217968301296543</v>
      </c>
    </row>
    <row r="16" spans="1:18" x14ac:dyDescent="0.25">
      <c r="B16" s="165" t="s">
        <v>116</v>
      </c>
      <c r="C16" s="166">
        <v>44325</v>
      </c>
      <c r="D16" s="166">
        <v>49706</v>
      </c>
      <c r="E16" s="166">
        <v>53926</v>
      </c>
      <c r="F16" s="166">
        <v>53434</v>
      </c>
      <c r="G16" s="166">
        <v>53954</v>
      </c>
      <c r="H16" s="167">
        <f t="shared" si="0"/>
        <v>9.7316315454578639E-3</v>
      </c>
      <c r="I16" s="167">
        <f t="shared" si="1"/>
        <v>0.1051284049725264</v>
      </c>
      <c r="J16" s="81"/>
      <c r="K16" s="165" t="s">
        <v>116</v>
      </c>
      <c r="L16" s="166">
        <v>13019</v>
      </c>
      <c r="M16" s="166">
        <v>16107</v>
      </c>
      <c r="N16" s="166">
        <v>16817</v>
      </c>
      <c r="O16" s="166">
        <v>18023</v>
      </c>
      <c r="P16" s="166">
        <v>17501</v>
      </c>
      <c r="Q16" s="167">
        <f t="shared" si="2"/>
        <v>-2.8962991732785937E-2</v>
      </c>
      <c r="R16" s="167">
        <f t="shared" si="3"/>
        <v>0.2138623782581599</v>
      </c>
    </row>
    <row r="17" spans="2:22" x14ac:dyDescent="0.25">
      <c r="B17" s="165" t="s">
        <v>119</v>
      </c>
      <c r="C17" s="166">
        <v>17014</v>
      </c>
      <c r="D17" s="166">
        <v>21044</v>
      </c>
      <c r="E17" s="166">
        <v>18453</v>
      </c>
      <c r="F17" s="166">
        <v>18497</v>
      </c>
      <c r="G17" s="166">
        <v>19149</v>
      </c>
      <c r="H17" s="167">
        <f t="shared" si="0"/>
        <v>3.5248959290695714E-2</v>
      </c>
      <c r="I17" s="167">
        <f t="shared" si="1"/>
        <v>3.7311484353688473E-2</v>
      </c>
      <c r="J17" s="81"/>
      <c r="K17" s="165" t="s">
        <v>119</v>
      </c>
      <c r="L17" s="166">
        <v>2303</v>
      </c>
      <c r="M17" s="166">
        <v>3074</v>
      </c>
      <c r="N17" s="166">
        <v>4120</v>
      </c>
      <c r="O17" s="166">
        <v>4353</v>
      </c>
      <c r="P17" s="166">
        <v>4254</v>
      </c>
      <c r="Q17" s="167">
        <f t="shared" si="2"/>
        <v>-2.2742935906271522E-2</v>
      </c>
      <c r="R17" s="167">
        <f t="shared" si="3"/>
        <v>5.1983918468099667E-2</v>
      </c>
    </row>
    <row r="18" spans="2:22" x14ac:dyDescent="0.25">
      <c r="B18" s="165" t="s">
        <v>126</v>
      </c>
      <c r="C18" s="166">
        <v>16793</v>
      </c>
      <c r="D18" s="166">
        <v>14051</v>
      </c>
      <c r="E18" s="166">
        <v>16422</v>
      </c>
      <c r="F18" s="166">
        <v>15950</v>
      </c>
      <c r="G18" s="166">
        <v>15108</v>
      </c>
      <c r="H18" s="167">
        <f t="shared" si="0"/>
        <v>-5.2789968652037667E-2</v>
      </c>
      <c r="I18" s="167">
        <f t="shared" si="1"/>
        <v>2.9437668056583922E-2</v>
      </c>
      <c r="J18" s="81"/>
      <c r="K18" s="165" t="s">
        <v>126</v>
      </c>
      <c r="L18" s="166">
        <v>1264</v>
      </c>
      <c r="M18" s="166">
        <v>1183</v>
      </c>
      <c r="N18" s="166">
        <v>1526</v>
      </c>
      <c r="O18" s="166">
        <v>2010</v>
      </c>
      <c r="P18" s="166">
        <v>1482</v>
      </c>
      <c r="Q18" s="167">
        <f t="shared" si="2"/>
        <v>-0.26268656716417915</v>
      </c>
      <c r="R18" s="167">
        <f t="shared" si="3"/>
        <v>1.8110053401439518E-2</v>
      </c>
    </row>
    <row r="19" spans="2:22" x14ac:dyDescent="0.25">
      <c r="B19" s="165" t="s">
        <v>122</v>
      </c>
      <c r="C19" s="166">
        <v>18106</v>
      </c>
      <c r="D19" s="166">
        <v>16505</v>
      </c>
      <c r="E19" s="166">
        <v>17446</v>
      </c>
      <c r="F19" s="166">
        <v>17683</v>
      </c>
      <c r="G19" s="166">
        <v>17909</v>
      </c>
      <c r="H19" s="167">
        <f t="shared" si="0"/>
        <v>1.2780636769778919E-2</v>
      </c>
      <c r="I19" s="167">
        <f t="shared" si="1"/>
        <v>3.4895366509489108E-2</v>
      </c>
      <c r="J19" s="81"/>
      <c r="K19" s="165" t="s">
        <v>122</v>
      </c>
      <c r="L19" s="166">
        <v>754</v>
      </c>
      <c r="M19" s="166">
        <v>761</v>
      </c>
      <c r="N19" s="166">
        <v>700</v>
      </c>
      <c r="O19" s="166">
        <v>943</v>
      </c>
      <c r="P19" s="166">
        <v>1083</v>
      </c>
      <c r="Q19" s="167">
        <f t="shared" si="2"/>
        <v>0.1484623541887593</v>
      </c>
      <c r="R19" s="167">
        <f t="shared" si="3"/>
        <v>1.3234269793359647E-2</v>
      </c>
    </row>
    <row r="20" spans="2:22" x14ac:dyDescent="0.25">
      <c r="B20" s="165" t="s">
        <v>131</v>
      </c>
      <c r="C20" s="166">
        <v>8711</v>
      </c>
      <c r="D20" s="166">
        <v>10052</v>
      </c>
      <c r="E20" s="166">
        <v>9909</v>
      </c>
      <c r="F20" s="166">
        <v>9178</v>
      </c>
      <c r="G20" s="166">
        <v>8931</v>
      </c>
      <c r="H20" s="167">
        <f t="shared" si="0"/>
        <v>-2.6912181303116123E-2</v>
      </c>
      <c r="I20" s="167">
        <f t="shared" si="1"/>
        <v>1.7401893924632712E-2</v>
      </c>
      <c r="J20" s="81"/>
      <c r="K20" s="165" t="s">
        <v>131</v>
      </c>
      <c r="L20" s="166">
        <v>839</v>
      </c>
      <c r="M20" s="166">
        <v>1387</v>
      </c>
      <c r="N20" s="166">
        <v>1516</v>
      </c>
      <c r="O20" s="166">
        <v>1023</v>
      </c>
      <c r="P20" s="166">
        <v>1070</v>
      </c>
      <c r="Q20" s="167">
        <f t="shared" si="2"/>
        <v>4.5943304007820096E-2</v>
      </c>
      <c r="R20" s="167">
        <f t="shared" si="3"/>
        <v>1.307540967580316E-2</v>
      </c>
    </row>
    <row r="21" spans="2:22" x14ac:dyDescent="0.25">
      <c r="B21" s="165" t="s">
        <v>134</v>
      </c>
      <c r="C21" s="166">
        <v>9345</v>
      </c>
      <c r="D21" s="166">
        <v>13825</v>
      </c>
      <c r="E21" s="166">
        <v>15442</v>
      </c>
      <c r="F21" s="166">
        <v>13034</v>
      </c>
      <c r="G21" s="166">
        <v>12253</v>
      </c>
      <c r="H21" s="167">
        <f t="shared" si="0"/>
        <v>-5.9920208684977716E-2</v>
      </c>
      <c r="I21" s="167">
        <f t="shared" si="1"/>
        <v>2.3874751568528117E-2</v>
      </c>
      <c r="J21" s="81"/>
      <c r="K21" s="165" t="s">
        <v>134</v>
      </c>
      <c r="L21" s="166">
        <v>1182</v>
      </c>
      <c r="M21" s="166">
        <v>2067</v>
      </c>
      <c r="N21" s="166">
        <v>2178</v>
      </c>
      <c r="O21" s="166">
        <v>1721</v>
      </c>
      <c r="P21" s="166">
        <v>1696</v>
      </c>
      <c r="Q21" s="167">
        <f t="shared" si="2"/>
        <v>-1.4526438117373641E-2</v>
      </c>
      <c r="R21" s="167">
        <f t="shared" si="3"/>
        <v>2.0725135336600149E-2</v>
      </c>
    </row>
    <row r="22" spans="2:22" x14ac:dyDescent="0.25">
      <c r="B22" s="170" t="s">
        <v>148</v>
      </c>
      <c r="C22" s="171">
        <f>C14-SUM(C15:C21)</f>
        <v>94102</v>
      </c>
      <c r="D22" s="171">
        <f>D14-SUM(D15:D21)</f>
        <v>119148</v>
      </c>
      <c r="E22" s="171">
        <f>E14-SUM(E15:E21)</f>
        <v>123085</v>
      </c>
      <c r="F22" s="171">
        <f>F14-SUM(F15:F21)</f>
        <v>128268</v>
      </c>
      <c r="G22" s="171">
        <f>G14-SUM(G15:G21)</f>
        <v>133701</v>
      </c>
      <c r="H22" s="172">
        <f t="shared" si="0"/>
        <v>4.2356628309476951E-2</v>
      </c>
      <c r="I22" s="172">
        <f t="shared" si="1"/>
        <v>0.26051400958653209</v>
      </c>
      <c r="J22" s="81"/>
      <c r="K22" s="170" t="s">
        <v>148</v>
      </c>
      <c r="L22" s="171">
        <f>L14-SUM(L15:L21)</f>
        <v>11293</v>
      </c>
      <c r="M22" s="171">
        <f>M14-SUM(M15:M21)</f>
        <v>14312</v>
      </c>
      <c r="N22" s="171">
        <f>N14-SUM(N15:N21)</f>
        <v>16685</v>
      </c>
      <c r="O22" s="171">
        <f>O14-SUM(O15:O21)</f>
        <v>18564</v>
      </c>
      <c r="P22" s="171">
        <f>P14-SUM(P15:P21)</f>
        <v>19517</v>
      </c>
      <c r="Q22" s="172">
        <f t="shared" si="2"/>
        <v>5.1335918982977846E-2</v>
      </c>
      <c r="R22" s="172">
        <f t="shared" si="3"/>
        <v>0.23849791648845819</v>
      </c>
    </row>
    <row r="23" spans="2:22" x14ac:dyDescent="0.25">
      <c r="B23" s="157" t="s">
        <v>47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71</v>
      </c>
      <c r="C24" s="178">
        <v>138324</v>
      </c>
      <c r="D24" s="178">
        <v>183582</v>
      </c>
      <c r="E24" s="178">
        <v>191226</v>
      </c>
      <c r="F24" s="178">
        <v>188893</v>
      </c>
      <c r="G24" s="178">
        <v>184725</v>
      </c>
      <c r="H24" s="179">
        <f t="shared" ref="H24:H36" si="4">IFERROR(G24/F24-1,"-")</f>
        <v>-2.2065402105954202E-2</v>
      </c>
      <c r="I24" s="179">
        <f t="shared" ref="I24:I36" si="5">G24/G$10</f>
        <v>0.35993336191107128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12</v>
      </c>
      <c r="C25" s="162">
        <v>14724</v>
      </c>
      <c r="D25" s="162">
        <v>13898</v>
      </c>
      <c r="E25" s="162">
        <v>12676</v>
      </c>
      <c r="F25" s="162">
        <v>11833</v>
      </c>
      <c r="G25" s="162">
        <v>10691</v>
      </c>
      <c r="H25" s="163">
        <f t="shared" si="4"/>
        <v>-9.6509760838333514E-2</v>
      </c>
      <c r="I25" s="163">
        <f t="shared" si="5"/>
        <v>2.0831222477689881E-2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106</v>
      </c>
      <c r="C26" s="166">
        <v>5642</v>
      </c>
      <c r="D26" s="166">
        <v>4802</v>
      </c>
      <c r="E26" s="166">
        <v>4381</v>
      </c>
      <c r="F26" s="166">
        <v>3470</v>
      </c>
      <c r="G26" s="166">
        <v>3528</v>
      </c>
      <c r="H26" s="167">
        <f t="shared" si="4"/>
        <v>1.6714697406340129E-2</v>
      </c>
      <c r="I26" s="167">
        <f t="shared" si="5"/>
        <v>6.8742449631736873E-3</v>
      </c>
    </row>
    <row r="27" spans="2:22" x14ac:dyDescent="0.25">
      <c r="B27" s="165" t="s">
        <v>103</v>
      </c>
      <c r="C27" s="166">
        <v>9082</v>
      </c>
      <c r="D27" s="166">
        <v>9096</v>
      </c>
      <c r="E27" s="166">
        <v>8295</v>
      </c>
      <c r="F27" s="166">
        <v>8363</v>
      </c>
      <c r="G27" s="166">
        <v>7163</v>
      </c>
      <c r="H27" s="167">
        <f t="shared" si="4"/>
        <v>-0.14348917852445298</v>
      </c>
      <c r="I27" s="167">
        <f t="shared" si="5"/>
        <v>1.3956977514516192E-2</v>
      </c>
    </row>
    <row r="28" spans="2:22" x14ac:dyDescent="0.25">
      <c r="B28" s="161" t="s">
        <v>110</v>
      </c>
      <c r="C28" s="162">
        <v>123600</v>
      </c>
      <c r="D28" s="162">
        <v>169684</v>
      </c>
      <c r="E28" s="162">
        <v>178550</v>
      </c>
      <c r="F28" s="162">
        <v>177060</v>
      </c>
      <c r="G28" s="162">
        <v>174034</v>
      </c>
      <c r="H28" s="163">
        <f t="shared" si="4"/>
        <v>-1.7090251892013963E-2</v>
      </c>
      <c r="I28" s="163">
        <f t="shared" si="5"/>
        <v>0.33910213943338141</v>
      </c>
    </row>
    <row r="29" spans="2:22" x14ac:dyDescent="0.25">
      <c r="B29" s="165" t="s">
        <v>113</v>
      </c>
      <c r="C29" s="166">
        <v>46456</v>
      </c>
      <c r="D29" s="166">
        <v>81345</v>
      </c>
      <c r="E29" s="166">
        <v>84217</v>
      </c>
      <c r="F29" s="166">
        <v>87505</v>
      </c>
      <c r="G29" s="166">
        <v>83611</v>
      </c>
      <c r="H29" s="167">
        <f t="shared" si="4"/>
        <v>-4.4500314267756136E-2</v>
      </c>
      <c r="I29" s="167">
        <f t="shared" si="5"/>
        <v>0.16291453957367211</v>
      </c>
    </row>
    <row r="30" spans="2:22" x14ac:dyDescent="0.25">
      <c r="B30" s="165" t="s">
        <v>116</v>
      </c>
      <c r="C30" s="166">
        <v>17963</v>
      </c>
      <c r="D30" s="166">
        <v>19026</v>
      </c>
      <c r="E30" s="166">
        <v>20673</v>
      </c>
      <c r="F30" s="166">
        <v>19549</v>
      </c>
      <c r="G30" s="166">
        <v>19046</v>
      </c>
      <c r="H30" s="167">
        <f t="shared" si="4"/>
        <v>-2.5730216379354465E-2</v>
      </c>
      <c r="I30" s="167">
        <f t="shared" si="5"/>
        <v>3.7110790694049337E-2</v>
      </c>
    </row>
    <row r="31" spans="2:22" x14ac:dyDescent="0.25">
      <c r="B31" s="165" t="s">
        <v>119</v>
      </c>
      <c r="C31" s="166">
        <v>6058</v>
      </c>
      <c r="D31" s="166">
        <v>6680</v>
      </c>
      <c r="E31" s="166">
        <v>5621</v>
      </c>
      <c r="F31" s="166">
        <v>4990</v>
      </c>
      <c r="G31" s="166">
        <v>4852</v>
      </c>
      <c r="H31" s="167">
        <f t="shared" si="4"/>
        <v>-2.765531062124249E-2</v>
      </c>
      <c r="I31" s="167">
        <f t="shared" si="5"/>
        <v>9.4540353064962394E-3</v>
      </c>
    </row>
    <row r="32" spans="2:22" x14ac:dyDescent="0.25">
      <c r="B32" s="165" t="s">
        <v>126</v>
      </c>
      <c r="C32" s="166">
        <v>6762</v>
      </c>
      <c r="D32" s="166">
        <v>5674</v>
      </c>
      <c r="E32" s="166">
        <v>6281</v>
      </c>
      <c r="F32" s="166">
        <v>6190</v>
      </c>
      <c r="G32" s="166">
        <v>6269</v>
      </c>
      <c r="H32" s="167">
        <f t="shared" si="4"/>
        <v>1.2762520193861038E-2</v>
      </c>
      <c r="I32" s="167">
        <f t="shared" si="5"/>
        <v>1.2215034488133743E-2</v>
      </c>
    </row>
    <row r="33" spans="2:9" x14ac:dyDescent="0.25">
      <c r="B33" s="165" t="s">
        <v>122</v>
      </c>
      <c r="C33" s="166">
        <v>10255</v>
      </c>
      <c r="D33" s="166">
        <v>8814</v>
      </c>
      <c r="E33" s="166">
        <v>9304</v>
      </c>
      <c r="F33" s="166">
        <v>9184</v>
      </c>
      <c r="G33" s="166">
        <v>9856</v>
      </c>
      <c r="H33" s="167">
        <f t="shared" si="4"/>
        <v>7.3170731707317138E-2</v>
      </c>
      <c r="I33" s="167">
        <f t="shared" si="5"/>
        <v>1.9204239897120143E-2</v>
      </c>
    </row>
    <row r="34" spans="2:9" x14ac:dyDescent="0.25">
      <c r="B34" s="165" t="s">
        <v>131</v>
      </c>
      <c r="C34" s="166">
        <v>2682</v>
      </c>
      <c r="D34" s="166">
        <v>3144</v>
      </c>
      <c r="E34" s="166">
        <v>3168</v>
      </c>
      <c r="F34" s="166">
        <v>2938</v>
      </c>
      <c r="G34" s="166">
        <v>3360</v>
      </c>
      <c r="H34" s="167">
        <f t="shared" si="4"/>
        <v>0.14363512593601091</v>
      </c>
      <c r="I34" s="167">
        <f t="shared" si="5"/>
        <v>6.5468999649273213E-3</v>
      </c>
    </row>
    <row r="35" spans="2:9" x14ac:dyDescent="0.25">
      <c r="B35" s="165" t="s">
        <v>134</v>
      </c>
      <c r="C35" s="166">
        <v>2364</v>
      </c>
      <c r="D35" s="166">
        <v>4911</v>
      </c>
      <c r="E35" s="166">
        <v>5778</v>
      </c>
      <c r="F35" s="166">
        <v>4099</v>
      </c>
      <c r="G35" s="166">
        <v>4509</v>
      </c>
      <c r="H35" s="167">
        <f t="shared" si="4"/>
        <v>0.10002439619419379</v>
      </c>
      <c r="I35" s="167">
        <f t="shared" si="5"/>
        <v>8.7857059350765748E-3</v>
      </c>
    </row>
    <row r="36" spans="2:9" x14ac:dyDescent="0.25">
      <c r="B36" s="170" t="s">
        <v>148</v>
      </c>
      <c r="C36" s="171">
        <f>C28-SUM(C29:C35)</f>
        <v>31060</v>
      </c>
      <c r="D36" s="171">
        <f>D28-SUM(D29:D35)</f>
        <v>40090</v>
      </c>
      <c r="E36" s="171">
        <f>E28-SUM(E29:E35)</f>
        <v>43508</v>
      </c>
      <c r="F36" s="171">
        <f>F28-SUM(F29:F35)</f>
        <v>42605</v>
      </c>
      <c r="G36" s="171">
        <f>G28-SUM(G29:G35)</f>
        <v>42531</v>
      </c>
      <c r="H36" s="172">
        <f t="shared" si="4"/>
        <v>-1.7368853420960395E-3</v>
      </c>
      <c r="I36" s="172">
        <f t="shared" si="5"/>
        <v>8.2870893573905924E-2</v>
      </c>
    </row>
    <row r="37" spans="2:9" x14ac:dyDescent="0.25">
      <c r="B37" s="157" t="s">
        <v>48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71</v>
      </c>
      <c r="C38" s="178">
        <v>95019</v>
      </c>
      <c r="D38" s="178">
        <v>129320</v>
      </c>
      <c r="E38" s="178">
        <v>133580</v>
      </c>
      <c r="F38" s="178">
        <v>136620</v>
      </c>
      <c r="G38" s="178">
        <v>131894</v>
      </c>
      <c r="H38" s="179">
        <f t="shared" ref="H38:H50" si="6">IFERROR(G38/F38-1,"-")</f>
        <v>-3.459229980969114E-2</v>
      </c>
      <c r="I38" s="179">
        <f t="shared" ref="I38:I50" si="7">G38/G$10</f>
        <v>0.25699310237325124</v>
      </c>
    </row>
    <row r="39" spans="2:9" x14ac:dyDescent="0.25">
      <c r="B39" s="161" t="s">
        <v>100</v>
      </c>
      <c r="C39" s="162">
        <v>8040</v>
      </c>
      <c r="D39" s="162">
        <v>8569</v>
      </c>
      <c r="E39" s="162">
        <v>8464</v>
      </c>
      <c r="F39" s="162">
        <v>8382</v>
      </c>
      <c r="G39" s="162">
        <v>8427</v>
      </c>
      <c r="H39" s="163">
        <f t="shared" si="6"/>
        <v>5.3686471009306569E-3</v>
      </c>
      <c r="I39" s="163">
        <f t="shared" si="7"/>
        <v>1.6419858929893612E-2</v>
      </c>
    </row>
    <row r="40" spans="2:9" x14ac:dyDescent="0.25">
      <c r="B40" s="165" t="s">
        <v>106</v>
      </c>
      <c r="C40" s="166">
        <v>2767</v>
      </c>
      <c r="D40" s="166">
        <v>2051</v>
      </c>
      <c r="E40" s="166">
        <v>3093</v>
      </c>
      <c r="F40" s="166">
        <v>3103</v>
      </c>
      <c r="G40" s="166">
        <v>3602</v>
      </c>
      <c r="H40" s="167">
        <f t="shared" si="6"/>
        <v>0.160812117305833</v>
      </c>
      <c r="I40" s="167">
        <f t="shared" si="7"/>
        <v>7.0184326409726827E-3</v>
      </c>
    </row>
    <row r="41" spans="2:9" x14ac:dyDescent="0.25">
      <c r="B41" s="165" t="s">
        <v>103</v>
      </c>
      <c r="C41" s="166">
        <v>5273</v>
      </c>
      <c r="D41" s="166">
        <v>6518</v>
      </c>
      <c r="E41" s="166">
        <v>5371</v>
      </c>
      <c r="F41" s="166">
        <v>5279</v>
      </c>
      <c r="G41" s="166">
        <v>4825</v>
      </c>
      <c r="H41" s="167">
        <f t="shared" si="6"/>
        <v>-8.6001136578897519E-2</v>
      </c>
      <c r="I41" s="167">
        <f t="shared" si="7"/>
        <v>9.4014262889209298E-3</v>
      </c>
    </row>
    <row r="42" spans="2:9" x14ac:dyDescent="0.25">
      <c r="B42" s="161" t="s">
        <v>110</v>
      </c>
      <c r="C42" s="162">
        <v>86979</v>
      </c>
      <c r="D42" s="162">
        <v>120751</v>
      </c>
      <c r="E42" s="162">
        <v>125116</v>
      </c>
      <c r="F42" s="162">
        <v>128238</v>
      </c>
      <c r="G42" s="162">
        <v>123467</v>
      </c>
      <c r="H42" s="163">
        <f t="shared" si="6"/>
        <v>-3.7204260827523816E-2</v>
      </c>
      <c r="I42" s="163">
        <f t="shared" si="7"/>
        <v>0.24057324344335762</v>
      </c>
    </row>
    <row r="43" spans="2:9" x14ac:dyDescent="0.25">
      <c r="B43" s="165" t="s">
        <v>113</v>
      </c>
      <c r="C43" s="166">
        <v>30640</v>
      </c>
      <c r="D43" s="166">
        <v>56865</v>
      </c>
      <c r="E43" s="166">
        <v>58084</v>
      </c>
      <c r="F43" s="166">
        <v>59353</v>
      </c>
      <c r="G43" s="166">
        <v>55486</v>
      </c>
      <c r="H43" s="167">
        <f t="shared" si="6"/>
        <v>-6.5152561791316344E-2</v>
      </c>
      <c r="I43" s="167">
        <f t="shared" si="7"/>
        <v>0.10811347959939208</v>
      </c>
    </row>
    <row r="44" spans="2:9" x14ac:dyDescent="0.25">
      <c r="B44" s="165" t="s">
        <v>116</v>
      </c>
      <c r="C44" s="166">
        <v>4886</v>
      </c>
      <c r="D44" s="166">
        <v>5775</v>
      </c>
      <c r="E44" s="166">
        <v>6051</v>
      </c>
      <c r="F44" s="166">
        <v>6345</v>
      </c>
      <c r="G44" s="166">
        <v>6862</v>
      </c>
      <c r="H44" s="167">
        <f t="shared" si="6"/>
        <v>8.1481481481481488E-2</v>
      </c>
      <c r="I44" s="167">
        <f t="shared" si="7"/>
        <v>1.337048439265812E-2</v>
      </c>
    </row>
    <row r="45" spans="2:9" x14ac:dyDescent="0.25">
      <c r="B45" s="165" t="s">
        <v>119</v>
      </c>
      <c r="C45" s="166">
        <v>2691</v>
      </c>
      <c r="D45" s="166">
        <v>3147</v>
      </c>
      <c r="E45" s="166">
        <v>2579</v>
      </c>
      <c r="F45" s="166">
        <v>2748</v>
      </c>
      <c r="G45" s="166">
        <v>3318</v>
      </c>
      <c r="H45" s="167">
        <f t="shared" si="6"/>
        <v>0.2074235807860263</v>
      </c>
      <c r="I45" s="167">
        <f t="shared" si="7"/>
        <v>6.4650637153657303E-3</v>
      </c>
    </row>
    <row r="46" spans="2:9" x14ac:dyDescent="0.25">
      <c r="B46" s="165" t="s">
        <v>126</v>
      </c>
      <c r="C46" s="166">
        <v>5438</v>
      </c>
      <c r="D46" s="166">
        <v>4711</v>
      </c>
      <c r="E46" s="166">
        <v>5766</v>
      </c>
      <c r="F46" s="166">
        <v>5340</v>
      </c>
      <c r="G46" s="166">
        <v>4898</v>
      </c>
      <c r="H46" s="167">
        <f t="shared" si="6"/>
        <v>-8.2771535580524302E-2</v>
      </c>
      <c r="I46" s="167">
        <f t="shared" si="7"/>
        <v>9.5436654845875071E-3</v>
      </c>
    </row>
    <row r="47" spans="2:9" x14ac:dyDescent="0.25">
      <c r="B47" s="165" t="s">
        <v>122</v>
      </c>
      <c r="C47" s="166">
        <v>4793</v>
      </c>
      <c r="D47" s="166">
        <v>5091</v>
      </c>
      <c r="E47" s="166">
        <v>5487</v>
      </c>
      <c r="F47" s="166">
        <v>5338</v>
      </c>
      <c r="G47" s="166">
        <v>4709</v>
      </c>
      <c r="H47" s="167">
        <f t="shared" si="6"/>
        <v>-0.11783439490445857</v>
      </c>
      <c r="I47" s="167">
        <f t="shared" si="7"/>
        <v>9.1754023615603451E-3</v>
      </c>
    </row>
    <row r="48" spans="2:9" x14ac:dyDescent="0.25">
      <c r="B48" s="165" t="s">
        <v>131</v>
      </c>
      <c r="C48" s="166">
        <v>3427</v>
      </c>
      <c r="D48" s="166">
        <v>3447</v>
      </c>
      <c r="E48" s="166">
        <v>3646</v>
      </c>
      <c r="F48" s="166">
        <v>3640</v>
      </c>
      <c r="G48" s="166">
        <v>3175</v>
      </c>
      <c r="H48" s="167">
        <f t="shared" si="6"/>
        <v>-0.12774725274725274</v>
      </c>
      <c r="I48" s="167">
        <f t="shared" si="7"/>
        <v>6.1864307704298351E-3</v>
      </c>
    </row>
    <row r="49" spans="2:9" x14ac:dyDescent="0.25">
      <c r="B49" s="165" t="s">
        <v>134</v>
      </c>
      <c r="C49" s="166">
        <v>4433</v>
      </c>
      <c r="D49" s="166">
        <v>5080</v>
      </c>
      <c r="E49" s="166">
        <v>5831</v>
      </c>
      <c r="F49" s="166">
        <v>4809</v>
      </c>
      <c r="G49" s="166">
        <v>4146</v>
      </c>
      <c r="H49" s="167">
        <f t="shared" si="6"/>
        <v>-0.13786650031191516</v>
      </c>
      <c r="I49" s="167">
        <f t="shared" si="7"/>
        <v>8.0784069210085348E-3</v>
      </c>
    </row>
    <row r="50" spans="2:9" x14ac:dyDescent="0.25">
      <c r="B50" s="170" t="s">
        <v>148</v>
      </c>
      <c r="C50" s="171">
        <f>C42-SUM(C43:C49)</f>
        <v>30671</v>
      </c>
      <c r="D50" s="171">
        <f>D42-SUM(D43:D49)</f>
        <v>36635</v>
      </c>
      <c r="E50" s="171">
        <f>E42-SUM(E43:E49)</f>
        <v>37672</v>
      </c>
      <c r="F50" s="171">
        <f>F42-SUM(F43:F49)</f>
        <v>40665</v>
      </c>
      <c r="G50" s="171">
        <f>G42-SUM(G43:G49)</f>
        <v>40873</v>
      </c>
      <c r="H50" s="172">
        <f t="shared" si="6"/>
        <v>5.1149637280216709E-3</v>
      </c>
      <c r="I50" s="172">
        <f t="shared" si="7"/>
        <v>7.9640310198355477E-2</v>
      </c>
    </row>
    <row r="51" spans="2:9" x14ac:dyDescent="0.25">
      <c r="B51" s="157" t="s">
        <v>49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71</v>
      </c>
      <c r="C52" s="178">
        <v>2907</v>
      </c>
      <c r="D52" s="178">
        <v>5119</v>
      </c>
      <c r="E52" s="178">
        <v>5933</v>
      </c>
      <c r="F52" s="178">
        <v>4890</v>
      </c>
      <c r="G52" s="178">
        <v>3918</v>
      </c>
      <c r="H52" s="179">
        <f t="shared" ref="H52:H64" si="8">IFERROR(G52/F52-1,"-")</f>
        <v>-0.19877300613496929</v>
      </c>
      <c r="I52" s="179">
        <f t="shared" ref="I52:I64" si="9">G52/G$10</f>
        <v>7.6341529948170377E-3</v>
      </c>
    </row>
    <row r="53" spans="2:9" x14ac:dyDescent="0.25">
      <c r="B53" s="161" t="s">
        <v>100</v>
      </c>
      <c r="C53" s="162">
        <v>224</v>
      </c>
      <c r="D53" s="162">
        <v>1277</v>
      </c>
      <c r="E53" s="162">
        <v>2069</v>
      </c>
      <c r="F53" s="162">
        <v>1022</v>
      </c>
      <c r="G53" s="162">
        <v>673</v>
      </c>
      <c r="H53" s="163">
        <f t="shared" si="8"/>
        <v>-0.34148727984344418</v>
      </c>
      <c r="I53" s="163">
        <f t="shared" si="9"/>
        <v>1.3113284751178832E-3</v>
      </c>
    </row>
    <row r="54" spans="2:9" x14ac:dyDescent="0.25">
      <c r="B54" s="165" t="s">
        <v>106</v>
      </c>
      <c r="C54" s="166">
        <v>67</v>
      </c>
      <c r="D54" s="166">
        <v>779</v>
      </c>
      <c r="E54" s="166">
        <v>1543</v>
      </c>
      <c r="F54" s="166">
        <v>559</v>
      </c>
      <c r="G54" s="166">
        <v>415</v>
      </c>
      <c r="H54" s="167">
        <f t="shared" si="8"/>
        <v>-0.25760286225402507</v>
      </c>
      <c r="I54" s="167">
        <f t="shared" si="9"/>
        <v>8.0862008495382102E-4</v>
      </c>
    </row>
    <row r="55" spans="2:9" x14ac:dyDescent="0.25">
      <c r="B55" s="165" t="s">
        <v>103</v>
      </c>
      <c r="C55" s="166">
        <v>157</v>
      </c>
      <c r="D55" s="166">
        <v>498</v>
      </c>
      <c r="E55" s="166">
        <v>526</v>
      </c>
      <c r="F55" s="166">
        <v>463</v>
      </c>
      <c r="G55" s="166">
        <v>258</v>
      </c>
      <c r="H55" s="167">
        <f t="shared" si="8"/>
        <v>-0.44276457883369336</v>
      </c>
      <c r="I55" s="167">
        <f t="shared" si="9"/>
        <v>5.0270839016406223E-4</v>
      </c>
    </row>
    <row r="56" spans="2:9" x14ac:dyDescent="0.25">
      <c r="B56" s="161" t="s">
        <v>110</v>
      </c>
      <c r="C56" s="162">
        <v>2683</v>
      </c>
      <c r="D56" s="162">
        <v>3842</v>
      </c>
      <c r="E56" s="162">
        <v>3864</v>
      </c>
      <c r="F56" s="162">
        <v>3868</v>
      </c>
      <c r="G56" s="162">
        <v>3245</v>
      </c>
      <c r="H56" s="163">
        <f t="shared" si="8"/>
        <v>-0.16106514994829368</v>
      </c>
      <c r="I56" s="163">
        <f t="shared" si="9"/>
        <v>6.3228245196991547E-3</v>
      </c>
    </row>
    <row r="57" spans="2:9" x14ac:dyDescent="0.25">
      <c r="B57" s="165" t="s">
        <v>113</v>
      </c>
      <c r="C57" s="166">
        <v>607</v>
      </c>
      <c r="D57" s="166">
        <v>1055</v>
      </c>
      <c r="E57" s="166">
        <v>993</v>
      </c>
      <c r="F57" s="166">
        <v>1063</v>
      </c>
      <c r="G57" s="166">
        <v>957</v>
      </c>
      <c r="H57" s="167">
        <f t="shared" si="8"/>
        <v>-9.9717779868297218E-2</v>
      </c>
      <c r="I57" s="167">
        <f t="shared" si="9"/>
        <v>1.8646974007248353E-3</v>
      </c>
    </row>
    <row r="58" spans="2:9" x14ac:dyDescent="0.25">
      <c r="B58" s="165" t="s">
        <v>116</v>
      </c>
      <c r="C58" s="166">
        <v>1096</v>
      </c>
      <c r="D58" s="166">
        <v>910</v>
      </c>
      <c r="E58" s="166">
        <v>1013</v>
      </c>
      <c r="F58" s="166">
        <v>884</v>
      </c>
      <c r="G58" s="166">
        <v>832</v>
      </c>
      <c r="H58" s="167">
        <f t="shared" si="8"/>
        <v>-5.8823529411764719E-2</v>
      </c>
      <c r="I58" s="167">
        <f t="shared" si="9"/>
        <v>1.6211371341724797E-3</v>
      </c>
    </row>
    <row r="59" spans="2:9" x14ac:dyDescent="0.25">
      <c r="B59" s="165" t="s">
        <v>119</v>
      </c>
      <c r="C59" s="166">
        <v>110</v>
      </c>
      <c r="D59" s="166">
        <v>374</v>
      </c>
      <c r="E59" s="166">
        <v>313</v>
      </c>
      <c r="F59" s="166">
        <v>170</v>
      </c>
      <c r="G59" s="166">
        <v>221</v>
      </c>
      <c r="H59" s="167">
        <f t="shared" si="8"/>
        <v>0.30000000000000004</v>
      </c>
      <c r="I59" s="167">
        <f t="shared" si="9"/>
        <v>4.3061455126456493E-4</v>
      </c>
    </row>
    <row r="60" spans="2:9" x14ac:dyDescent="0.25">
      <c r="B60" s="165" t="s">
        <v>126</v>
      </c>
      <c r="C60" s="166">
        <v>73</v>
      </c>
      <c r="D60" s="166">
        <v>69</v>
      </c>
      <c r="E60" s="166">
        <v>95</v>
      </c>
      <c r="F60" s="166">
        <v>123</v>
      </c>
      <c r="G60" s="166">
        <v>132</v>
      </c>
      <c r="H60" s="167">
        <f t="shared" si="8"/>
        <v>7.3170731707317138E-2</v>
      </c>
      <c r="I60" s="167">
        <f t="shared" si="9"/>
        <v>2.5719964147928766E-4</v>
      </c>
    </row>
    <row r="61" spans="2:9" x14ac:dyDescent="0.25">
      <c r="B61" s="165" t="s">
        <v>122</v>
      </c>
      <c r="C61" s="166">
        <v>62</v>
      </c>
      <c r="D61" s="166">
        <v>75</v>
      </c>
      <c r="E61" s="166">
        <v>92</v>
      </c>
      <c r="F61" s="166">
        <v>127</v>
      </c>
      <c r="G61" s="166">
        <v>131</v>
      </c>
      <c r="H61" s="167">
        <f t="shared" si="8"/>
        <v>3.1496062992125928E-2</v>
      </c>
      <c r="I61" s="167">
        <f t="shared" si="9"/>
        <v>2.5525115934686878E-4</v>
      </c>
    </row>
    <row r="62" spans="2:9" x14ac:dyDescent="0.25">
      <c r="B62" s="165" t="s">
        <v>131</v>
      </c>
      <c r="C62" s="166">
        <v>23</v>
      </c>
      <c r="D62" s="166">
        <v>47</v>
      </c>
      <c r="E62" s="166">
        <v>46</v>
      </c>
      <c r="F62" s="166">
        <v>36</v>
      </c>
      <c r="G62" s="166">
        <v>18</v>
      </c>
      <c r="H62" s="167">
        <f t="shared" si="8"/>
        <v>-0.5</v>
      </c>
      <c r="I62" s="167">
        <f t="shared" si="9"/>
        <v>3.5072678383539223E-5</v>
      </c>
    </row>
    <row r="63" spans="2:9" x14ac:dyDescent="0.25">
      <c r="B63" s="165" t="s">
        <v>134</v>
      </c>
      <c r="C63" s="166">
        <v>28</v>
      </c>
      <c r="D63" s="166">
        <v>43</v>
      </c>
      <c r="E63" s="166">
        <v>28</v>
      </c>
      <c r="F63" s="166">
        <v>45</v>
      </c>
      <c r="G63" s="166">
        <v>23</v>
      </c>
      <c r="H63" s="167">
        <f t="shared" si="8"/>
        <v>-0.48888888888888893</v>
      </c>
      <c r="I63" s="167">
        <f t="shared" si="9"/>
        <v>4.4815089045633453E-5</v>
      </c>
    </row>
    <row r="64" spans="2:9" x14ac:dyDescent="0.25">
      <c r="B64" s="170" t="s">
        <v>148</v>
      </c>
      <c r="C64" s="171">
        <f>C56-SUM(C57:C63)</f>
        <v>684</v>
      </c>
      <c r="D64" s="171">
        <f>D56-SUM(D57:D63)</f>
        <v>1269</v>
      </c>
      <c r="E64" s="171">
        <f>E56-SUM(E57:E63)</f>
        <v>1284</v>
      </c>
      <c r="F64" s="171">
        <f>F56-SUM(F57:F63)</f>
        <v>1420</v>
      </c>
      <c r="G64" s="171">
        <f>G56-SUM(G57:G63)</f>
        <v>931</v>
      </c>
      <c r="H64" s="172">
        <f t="shared" si="8"/>
        <v>-0.34436619718309858</v>
      </c>
      <c r="I64" s="172">
        <f t="shared" si="9"/>
        <v>1.8140368652819453E-3</v>
      </c>
    </row>
    <row r="65" spans="2:9" x14ac:dyDescent="0.25">
      <c r="B65" s="157" t="s">
        <v>50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71</v>
      </c>
      <c r="C66" s="178">
        <v>10801</v>
      </c>
      <c r="D66" s="178">
        <v>15987</v>
      </c>
      <c r="E66" s="178">
        <v>14525</v>
      </c>
      <c r="F66" s="178">
        <v>17482</v>
      </c>
      <c r="G66" s="178">
        <v>17177</v>
      </c>
      <c r="H66" s="179">
        <f t="shared" ref="H66:H78" si="10">IFERROR(G66/F66-1,"-")</f>
        <v>-1.7446516416885993E-2</v>
      </c>
      <c r="I66" s="179">
        <f t="shared" ref="I66:I78" si="11">G66/G$10</f>
        <v>3.3469077588558514E-2</v>
      </c>
    </row>
    <row r="67" spans="2:9" x14ac:dyDescent="0.25">
      <c r="B67" s="161" t="s">
        <v>100</v>
      </c>
      <c r="C67" s="162">
        <v>901</v>
      </c>
      <c r="D67" s="162">
        <v>913</v>
      </c>
      <c r="E67" s="162">
        <v>3913</v>
      </c>
      <c r="F67" s="162">
        <v>4285</v>
      </c>
      <c r="G67" s="162">
        <v>3188</v>
      </c>
      <c r="H67" s="163">
        <f t="shared" si="10"/>
        <v>-0.25600933488914823</v>
      </c>
      <c r="I67" s="163">
        <f t="shared" si="11"/>
        <v>6.2117610381512804E-3</v>
      </c>
    </row>
    <row r="68" spans="2:9" x14ac:dyDescent="0.25">
      <c r="B68" s="165" t="s">
        <v>106</v>
      </c>
      <c r="C68" s="166">
        <v>186</v>
      </c>
      <c r="D68" s="166">
        <v>154</v>
      </c>
      <c r="E68" s="166">
        <v>1878</v>
      </c>
      <c r="F68" s="166">
        <v>1587</v>
      </c>
      <c r="G68" s="166">
        <v>1321</v>
      </c>
      <c r="H68" s="167">
        <f t="shared" si="10"/>
        <v>-0.16761184625078762</v>
      </c>
      <c r="I68" s="167">
        <f t="shared" si="11"/>
        <v>2.5739448969252952E-3</v>
      </c>
    </row>
    <row r="69" spans="2:9" x14ac:dyDescent="0.25">
      <c r="B69" s="165" t="s">
        <v>103</v>
      </c>
      <c r="C69" s="166">
        <v>715</v>
      </c>
      <c r="D69" s="166">
        <v>759</v>
      </c>
      <c r="E69" s="166">
        <v>2035</v>
      </c>
      <c r="F69" s="166">
        <v>2698</v>
      </c>
      <c r="G69" s="166">
        <v>1867</v>
      </c>
      <c r="H69" s="167">
        <f t="shared" si="10"/>
        <v>-0.30800593031875467</v>
      </c>
      <c r="I69" s="167">
        <f t="shared" si="11"/>
        <v>3.6378161412259848E-3</v>
      </c>
    </row>
    <row r="70" spans="2:9" x14ac:dyDescent="0.25">
      <c r="B70" s="161" t="s">
        <v>110</v>
      </c>
      <c r="C70" s="162">
        <v>9900</v>
      </c>
      <c r="D70" s="162">
        <v>15074</v>
      </c>
      <c r="E70" s="162">
        <v>10612</v>
      </c>
      <c r="F70" s="162">
        <v>13197</v>
      </c>
      <c r="G70" s="162">
        <v>13989</v>
      </c>
      <c r="H70" s="163">
        <f t="shared" si="10"/>
        <v>6.0013639463514457E-2</v>
      </c>
      <c r="I70" s="163">
        <f t="shared" si="11"/>
        <v>2.7257316550407234E-2</v>
      </c>
    </row>
    <row r="71" spans="2:9" x14ac:dyDescent="0.25">
      <c r="B71" s="165" t="s">
        <v>113</v>
      </c>
      <c r="C71" s="166">
        <v>2011</v>
      </c>
      <c r="D71" s="166">
        <v>5041</v>
      </c>
      <c r="E71" s="166">
        <v>4805</v>
      </c>
      <c r="F71" s="166">
        <v>5370</v>
      </c>
      <c r="G71" s="166">
        <v>6087</v>
      </c>
      <c r="H71" s="167">
        <f t="shared" si="10"/>
        <v>0.13351955307262564</v>
      </c>
      <c r="I71" s="167">
        <f t="shared" si="11"/>
        <v>1.1860410740033514E-2</v>
      </c>
    </row>
    <row r="72" spans="2:9" x14ac:dyDescent="0.25">
      <c r="B72" s="165" t="s">
        <v>116</v>
      </c>
      <c r="C72" s="166">
        <v>466</v>
      </c>
      <c r="D72" s="166">
        <v>667</v>
      </c>
      <c r="E72" s="166">
        <v>1561</v>
      </c>
      <c r="F72" s="166">
        <v>1331</v>
      </c>
      <c r="G72" s="166">
        <v>1126</v>
      </c>
      <c r="H72" s="167">
        <f t="shared" si="10"/>
        <v>-0.15401953418482339</v>
      </c>
      <c r="I72" s="167">
        <f t="shared" si="11"/>
        <v>2.1939908811036204E-3</v>
      </c>
    </row>
    <row r="73" spans="2:9" x14ac:dyDescent="0.25">
      <c r="B73" s="165" t="s">
        <v>119</v>
      </c>
      <c r="C73" s="166">
        <v>1207</v>
      </c>
      <c r="D73" s="166">
        <v>2185</v>
      </c>
      <c r="E73" s="166">
        <v>582</v>
      </c>
      <c r="F73" s="166">
        <v>764</v>
      </c>
      <c r="G73" s="166">
        <v>733</v>
      </c>
      <c r="H73" s="167">
        <f t="shared" si="10"/>
        <v>-4.0575916230366493E-2</v>
      </c>
      <c r="I73" s="167">
        <f t="shared" si="11"/>
        <v>1.4282374030630139E-3</v>
      </c>
    </row>
    <row r="74" spans="2:9" x14ac:dyDescent="0.25">
      <c r="B74" s="165" t="s">
        <v>126</v>
      </c>
      <c r="C74" s="166">
        <v>1120</v>
      </c>
      <c r="D74" s="166">
        <v>379</v>
      </c>
      <c r="E74" s="166">
        <v>391</v>
      </c>
      <c r="F74" s="166">
        <v>532</v>
      </c>
      <c r="G74" s="166">
        <v>529</v>
      </c>
      <c r="H74" s="167">
        <f t="shared" si="10"/>
        <v>-5.6390977443608881E-3</v>
      </c>
      <c r="I74" s="167">
        <f t="shared" si="11"/>
        <v>1.0307470480495694E-3</v>
      </c>
    </row>
    <row r="75" spans="2:9" x14ac:dyDescent="0.25">
      <c r="B75" s="165" t="s">
        <v>122</v>
      </c>
      <c r="C75" s="166">
        <v>350</v>
      </c>
      <c r="D75" s="166">
        <v>267</v>
      </c>
      <c r="E75" s="166">
        <v>122</v>
      </c>
      <c r="F75" s="166">
        <v>318</v>
      </c>
      <c r="G75" s="166">
        <v>455</v>
      </c>
      <c r="H75" s="167">
        <f t="shared" si="10"/>
        <v>0.4308176100628931</v>
      </c>
      <c r="I75" s="167">
        <f t="shared" si="11"/>
        <v>8.8655937025057475E-4</v>
      </c>
    </row>
    <row r="76" spans="2:9" x14ac:dyDescent="0.25">
      <c r="B76" s="165" t="s">
        <v>131</v>
      </c>
      <c r="C76" s="166">
        <v>714</v>
      </c>
      <c r="D76" s="166">
        <v>896</v>
      </c>
      <c r="E76" s="166">
        <v>180</v>
      </c>
      <c r="F76" s="166">
        <v>384</v>
      </c>
      <c r="G76" s="166">
        <v>322</v>
      </c>
      <c r="H76" s="167">
        <f t="shared" si="10"/>
        <v>-0.16145833333333337</v>
      </c>
      <c r="I76" s="167">
        <f t="shared" si="11"/>
        <v>6.2741124663886832E-4</v>
      </c>
    </row>
    <row r="77" spans="2:9" x14ac:dyDescent="0.25">
      <c r="B77" s="165" t="s">
        <v>134</v>
      </c>
      <c r="C77" s="166">
        <v>175</v>
      </c>
      <c r="D77" s="166">
        <v>367</v>
      </c>
      <c r="E77" s="166">
        <v>50</v>
      </c>
      <c r="F77" s="166">
        <v>869</v>
      </c>
      <c r="G77" s="166">
        <v>616</v>
      </c>
      <c r="H77" s="167">
        <f t="shared" si="10"/>
        <v>-0.29113924050632911</v>
      </c>
      <c r="I77" s="167">
        <f t="shared" si="11"/>
        <v>1.200264993570009E-3</v>
      </c>
    </row>
    <row r="78" spans="2:9" x14ac:dyDescent="0.25">
      <c r="B78" s="170" t="s">
        <v>148</v>
      </c>
      <c r="C78" s="171">
        <f>C70-SUM(C71:C77)</f>
        <v>3857</v>
      </c>
      <c r="D78" s="171">
        <f>D70-SUM(D71:D77)</f>
        <v>5272</v>
      </c>
      <c r="E78" s="171">
        <f>E70-SUM(E71:E77)</f>
        <v>2921</v>
      </c>
      <c r="F78" s="171">
        <f>F70-SUM(F71:F77)</f>
        <v>3629</v>
      </c>
      <c r="G78" s="171">
        <f>G70-SUM(G71:G77)</f>
        <v>4121</v>
      </c>
      <c r="H78" s="172">
        <f t="shared" si="10"/>
        <v>0.13557453844034173</v>
      </c>
      <c r="I78" s="172">
        <f t="shared" si="11"/>
        <v>8.0296948676980631E-3</v>
      </c>
    </row>
    <row r="79" spans="2:9" x14ac:dyDescent="0.25">
      <c r="B79" s="157" t="s">
        <v>51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71</v>
      </c>
      <c r="C80" s="178">
        <v>51089</v>
      </c>
      <c r="D80" s="178">
        <v>71326</v>
      </c>
      <c r="E80" s="178">
        <v>74452</v>
      </c>
      <c r="F80" s="178">
        <v>79840</v>
      </c>
      <c r="G80" s="178">
        <v>81833</v>
      </c>
      <c r="H80" s="179">
        <f t="shared" ref="H80:H92" si="12">IFERROR(G80/F80-1,"-")</f>
        <v>2.4962424849699349E-2</v>
      </c>
      <c r="I80" s="179">
        <f t="shared" ref="I80:I92" si="13">G80/G$10</f>
        <v>0.1594501383422314</v>
      </c>
    </row>
    <row r="81" spans="2:9" x14ac:dyDescent="0.25">
      <c r="B81" s="161" t="s">
        <v>100</v>
      </c>
      <c r="C81" s="162">
        <v>17161</v>
      </c>
      <c r="D81" s="162">
        <v>24742</v>
      </c>
      <c r="E81" s="162">
        <v>20881</v>
      </c>
      <c r="F81" s="162">
        <v>22516</v>
      </c>
      <c r="G81" s="162">
        <v>25263</v>
      </c>
      <c r="H81" s="163">
        <f t="shared" si="12"/>
        <v>0.12200213181737429</v>
      </c>
      <c r="I81" s="163">
        <f t="shared" si="13"/>
        <v>4.92245041112973E-2</v>
      </c>
    </row>
    <row r="82" spans="2:9" x14ac:dyDescent="0.25">
      <c r="B82" s="165" t="s">
        <v>106</v>
      </c>
      <c r="C82" s="166">
        <v>6495</v>
      </c>
      <c r="D82" s="166">
        <v>5994</v>
      </c>
      <c r="E82" s="166">
        <v>5109</v>
      </c>
      <c r="F82" s="166">
        <v>5683</v>
      </c>
      <c r="G82" s="166">
        <v>7202</v>
      </c>
      <c r="H82" s="167">
        <f t="shared" si="12"/>
        <v>0.26728840401196541</v>
      </c>
      <c r="I82" s="167">
        <f t="shared" si="13"/>
        <v>1.4032968317680528E-2</v>
      </c>
    </row>
    <row r="83" spans="2:9" x14ac:dyDescent="0.25">
      <c r="B83" s="165" t="s">
        <v>103</v>
      </c>
      <c r="C83" s="166">
        <v>10666</v>
      </c>
      <c r="D83" s="166">
        <v>18748</v>
      </c>
      <c r="E83" s="166">
        <v>15772</v>
      </c>
      <c r="F83" s="166">
        <v>16833</v>
      </c>
      <c r="G83" s="166">
        <v>18061</v>
      </c>
      <c r="H83" s="167">
        <f t="shared" si="12"/>
        <v>7.2951939642369235E-2</v>
      </c>
      <c r="I83" s="167">
        <f t="shared" si="13"/>
        <v>3.5191535793616772E-2</v>
      </c>
    </row>
    <row r="84" spans="2:9" x14ac:dyDescent="0.25">
      <c r="B84" s="161" t="s">
        <v>110</v>
      </c>
      <c r="C84" s="162">
        <v>33928</v>
      </c>
      <c r="D84" s="162">
        <v>46584</v>
      </c>
      <c r="E84" s="162">
        <v>53571</v>
      </c>
      <c r="F84" s="162">
        <v>57324</v>
      </c>
      <c r="G84" s="162">
        <v>56570</v>
      </c>
      <c r="H84" s="163">
        <f t="shared" si="12"/>
        <v>-1.3153304026236823E-2</v>
      </c>
      <c r="I84" s="163">
        <f t="shared" si="13"/>
        <v>0.11022563423093411</v>
      </c>
    </row>
    <row r="85" spans="2:9" x14ac:dyDescent="0.25">
      <c r="B85" s="165" t="s">
        <v>113</v>
      </c>
      <c r="C85" s="166">
        <v>3274</v>
      </c>
      <c r="D85" s="166">
        <v>7693</v>
      </c>
      <c r="E85" s="166">
        <v>10029</v>
      </c>
      <c r="F85" s="166">
        <v>10687</v>
      </c>
      <c r="G85" s="166">
        <v>9967</v>
      </c>
      <c r="H85" s="167">
        <f t="shared" si="12"/>
        <v>-6.7371572939084912E-2</v>
      </c>
      <c r="I85" s="167">
        <f t="shared" si="13"/>
        <v>1.9420521413818635E-2</v>
      </c>
    </row>
    <row r="86" spans="2:9" x14ac:dyDescent="0.25">
      <c r="B86" s="165" t="s">
        <v>116</v>
      </c>
      <c r="C86" s="166">
        <v>13019</v>
      </c>
      <c r="D86" s="166">
        <v>16107</v>
      </c>
      <c r="E86" s="166">
        <v>16817</v>
      </c>
      <c r="F86" s="166">
        <v>18023</v>
      </c>
      <c r="G86" s="166">
        <v>17501</v>
      </c>
      <c r="H86" s="167">
        <f t="shared" si="12"/>
        <v>-2.8962991732785937E-2</v>
      </c>
      <c r="I86" s="167">
        <f t="shared" si="13"/>
        <v>3.4100385799462216E-2</v>
      </c>
    </row>
    <row r="87" spans="2:9" x14ac:dyDescent="0.25">
      <c r="B87" s="165" t="s">
        <v>119</v>
      </c>
      <c r="C87" s="166">
        <v>2303</v>
      </c>
      <c r="D87" s="166">
        <v>3074</v>
      </c>
      <c r="E87" s="166">
        <v>4120</v>
      </c>
      <c r="F87" s="166">
        <v>4353</v>
      </c>
      <c r="G87" s="166">
        <v>4254</v>
      </c>
      <c r="H87" s="167">
        <f t="shared" si="12"/>
        <v>-2.2742935906271522E-2</v>
      </c>
      <c r="I87" s="167">
        <f t="shared" si="13"/>
        <v>8.2888429913097698E-3</v>
      </c>
    </row>
    <row r="88" spans="2:9" x14ac:dyDescent="0.25">
      <c r="B88" s="165" t="s">
        <v>126</v>
      </c>
      <c r="C88" s="166">
        <v>1264</v>
      </c>
      <c r="D88" s="166">
        <v>1183</v>
      </c>
      <c r="E88" s="166">
        <v>1526</v>
      </c>
      <c r="F88" s="166">
        <v>2010</v>
      </c>
      <c r="G88" s="166">
        <v>1482</v>
      </c>
      <c r="H88" s="167">
        <f t="shared" si="12"/>
        <v>-0.26268656716417915</v>
      </c>
      <c r="I88" s="167">
        <f t="shared" si="13"/>
        <v>2.8876505202447295E-3</v>
      </c>
    </row>
    <row r="89" spans="2:9" x14ac:dyDescent="0.25">
      <c r="B89" s="165" t="s">
        <v>122</v>
      </c>
      <c r="C89" s="166">
        <v>754</v>
      </c>
      <c r="D89" s="166">
        <v>761</v>
      </c>
      <c r="E89" s="166">
        <v>700</v>
      </c>
      <c r="F89" s="166">
        <v>943</v>
      </c>
      <c r="G89" s="166">
        <v>1083</v>
      </c>
      <c r="H89" s="167">
        <f t="shared" si="12"/>
        <v>0.1484623541887593</v>
      </c>
      <c r="I89" s="167">
        <f t="shared" si="13"/>
        <v>2.11020614940961E-3</v>
      </c>
    </row>
    <row r="90" spans="2:9" x14ac:dyDescent="0.25">
      <c r="B90" s="165" t="s">
        <v>131</v>
      </c>
      <c r="C90" s="166">
        <v>839</v>
      </c>
      <c r="D90" s="166">
        <v>1387</v>
      </c>
      <c r="E90" s="166">
        <v>1516</v>
      </c>
      <c r="F90" s="166">
        <v>1023</v>
      </c>
      <c r="G90" s="166">
        <v>1070</v>
      </c>
      <c r="H90" s="167">
        <f t="shared" si="12"/>
        <v>4.5943304007820096E-2</v>
      </c>
      <c r="I90" s="167">
        <f t="shared" si="13"/>
        <v>2.0848758816881651E-3</v>
      </c>
    </row>
    <row r="91" spans="2:9" x14ac:dyDescent="0.25">
      <c r="B91" s="165" t="s">
        <v>134</v>
      </c>
      <c r="C91" s="166">
        <v>1182</v>
      </c>
      <c r="D91" s="166">
        <v>2067</v>
      </c>
      <c r="E91" s="166">
        <v>2178</v>
      </c>
      <c r="F91" s="166">
        <v>1721</v>
      </c>
      <c r="G91" s="166">
        <v>1696</v>
      </c>
      <c r="H91" s="167">
        <f t="shared" si="12"/>
        <v>-1.4526438117373641E-2</v>
      </c>
      <c r="I91" s="167">
        <f t="shared" si="13"/>
        <v>3.3046256965823624E-3</v>
      </c>
    </row>
    <row r="92" spans="2:9" x14ac:dyDescent="0.25">
      <c r="B92" s="170" t="s">
        <v>148</v>
      </c>
      <c r="C92" s="171">
        <f>C84-SUM(C85:C91)</f>
        <v>11293</v>
      </c>
      <c r="D92" s="171">
        <f>D84-SUM(D85:D91)</f>
        <v>14312</v>
      </c>
      <c r="E92" s="171">
        <f>E84-SUM(E85:E91)</f>
        <v>16685</v>
      </c>
      <c r="F92" s="171">
        <f>F84-SUM(F85:F91)</f>
        <v>18564</v>
      </c>
      <c r="G92" s="171">
        <f>G84-SUM(G85:G91)</f>
        <v>19517</v>
      </c>
      <c r="H92" s="172">
        <f t="shared" si="12"/>
        <v>5.1335918982977846E-2</v>
      </c>
      <c r="I92" s="172">
        <f t="shared" si="13"/>
        <v>3.8028525778418615E-2</v>
      </c>
    </row>
    <row r="93" spans="2:9" x14ac:dyDescent="0.25">
      <c r="B93" s="157" t="s">
        <v>52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71</v>
      </c>
      <c r="C94" s="178">
        <v>4794</v>
      </c>
      <c r="D94" s="178">
        <v>5361</v>
      </c>
      <c r="E94" s="178">
        <v>4792</v>
      </c>
      <c r="F94" s="178">
        <v>5436</v>
      </c>
      <c r="G94" s="178">
        <v>5469</v>
      </c>
      <c r="H94" s="179">
        <f t="shared" ref="H94:H106" si="14">IFERROR(G94/F94-1,"-")</f>
        <v>6.070640176600417E-3</v>
      </c>
      <c r="I94" s="179">
        <f t="shared" ref="I94:I106" si="15">G94/G$10</f>
        <v>1.0656248782198667E-2</v>
      </c>
    </row>
    <row r="95" spans="2:9" x14ac:dyDescent="0.25">
      <c r="B95" s="161" t="s">
        <v>100</v>
      </c>
      <c r="C95" s="162">
        <v>3022</v>
      </c>
      <c r="D95" s="162">
        <v>3424</v>
      </c>
      <c r="E95" s="162">
        <v>2617</v>
      </c>
      <c r="F95" s="162">
        <v>3274</v>
      </c>
      <c r="G95" s="162">
        <v>3366</v>
      </c>
      <c r="H95" s="163">
        <f t="shared" si="14"/>
        <v>2.8100183262064649E-2</v>
      </c>
      <c r="I95" s="163">
        <f t="shared" si="15"/>
        <v>6.558590857721835E-3</v>
      </c>
    </row>
    <row r="96" spans="2:9" x14ac:dyDescent="0.25">
      <c r="B96" s="165" t="s">
        <v>106</v>
      </c>
      <c r="C96" s="166">
        <v>1498</v>
      </c>
      <c r="D96" s="166">
        <v>1825</v>
      </c>
      <c r="E96" s="166">
        <v>1173</v>
      </c>
      <c r="F96" s="166">
        <v>1487</v>
      </c>
      <c r="G96" s="166">
        <v>1803</v>
      </c>
      <c r="H96" s="167">
        <f t="shared" si="14"/>
        <v>0.21250840618695355</v>
      </c>
      <c r="I96" s="167">
        <f t="shared" si="15"/>
        <v>3.5131132847511788E-3</v>
      </c>
    </row>
    <row r="97" spans="2:9" x14ac:dyDescent="0.25">
      <c r="B97" s="165" t="s">
        <v>103</v>
      </c>
      <c r="C97" s="166">
        <v>1524</v>
      </c>
      <c r="D97" s="166">
        <v>1599</v>
      </c>
      <c r="E97" s="166">
        <v>1444</v>
      </c>
      <c r="F97" s="166">
        <v>1787</v>
      </c>
      <c r="G97" s="166">
        <v>1563</v>
      </c>
      <c r="H97" s="167">
        <f t="shared" si="14"/>
        <v>-0.12534974818130951</v>
      </c>
      <c r="I97" s="167">
        <f t="shared" si="15"/>
        <v>3.0454775729706557E-3</v>
      </c>
    </row>
    <row r="98" spans="2:9" x14ac:dyDescent="0.25">
      <c r="B98" s="161" t="s">
        <v>110</v>
      </c>
      <c r="C98" s="162">
        <v>1772</v>
      </c>
      <c r="D98" s="162">
        <v>1937</v>
      </c>
      <c r="E98" s="162">
        <v>2175</v>
      </c>
      <c r="F98" s="162">
        <v>2162</v>
      </c>
      <c r="G98" s="162">
        <v>2103</v>
      </c>
      <c r="H98" s="163">
        <f t="shared" si="14"/>
        <v>-2.7289546716003699E-2</v>
      </c>
      <c r="I98" s="163">
        <f t="shared" si="15"/>
        <v>4.097657924476833E-3</v>
      </c>
    </row>
    <row r="99" spans="2:9" x14ac:dyDescent="0.25">
      <c r="B99" s="165" t="s">
        <v>113</v>
      </c>
      <c r="C99" s="166">
        <v>197</v>
      </c>
      <c r="D99" s="166">
        <v>318</v>
      </c>
      <c r="E99" s="166">
        <v>352</v>
      </c>
      <c r="F99" s="166">
        <v>296</v>
      </c>
      <c r="G99" s="166">
        <v>288</v>
      </c>
      <c r="H99" s="167">
        <f t="shared" si="14"/>
        <v>-2.7027027027026973E-2</v>
      </c>
      <c r="I99" s="167">
        <f t="shared" si="15"/>
        <v>5.6116285413662756E-4</v>
      </c>
    </row>
    <row r="100" spans="2:9" x14ac:dyDescent="0.25">
      <c r="B100" s="165" t="s">
        <v>116</v>
      </c>
      <c r="C100" s="166">
        <v>406</v>
      </c>
      <c r="D100" s="166">
        <v>412</v>
      </c>
      <c r="E100" s="166">
        <v>481</v>
      </c>
      <c r="F100" s="166">
        <v>512</v>
      </c>
      <c r="G100" s="166">
        <v>464</v>
      </c>
      <c r="H100" s="167">
        <f t="shared" si="14"/>
        <v>-9.375E-2</v>
      </c>
      <c r="I100" s="167">
        <f t="shared" si="15"/>
        <v>9.0409570944234444E-4</v>
      </c>
    </row>
    <row r="101" spans="2:9" x14ac:dyDescent="0.25">
      <c r="B101" s="165" t="s">
        <v>119</v>
      </c>
      <c r="C101" s="166">
        <v>371</v>
      </c>
      <c r="D101" s="166">
        <v>358</v>
      </c>
      <c r="E101" s="166">
        <v>313</v>
      </c>
      <c r="F101" s="166">
        <v>299</v>
      </c>
      <c r="G101" s="166">
        <v>355</v>
      </c>
      <c r="H101" s="167">
        <f t="shared" si="14"/>
        <v>0.18729096989966565</v>
      </c>
      <c r="I101" s="167">
        <f t="shared" si="15"/>
        <v>6.9171115700869025E-4</v>
      </c>
    </row>
    <row r="102" spans="2:9" x14ac:dyDescent="0.25">
      <c r="B102" s="165" t="s">
        <v>126</v>
      </c>
      <c r="C102" s="166">
        <v>111</v>
      </c>
      <c r="D102" s="166">
        <v>126</v>
      </c>
      <c r="E102" s="166">
        <v>117</v>
      </c>
      <c r="F102" s="166">
        <v>83</v>
      </c>
      <c r="G102" s="166">
        <v>92</v>
      </c>
      <c r="H102" s="167">
        <f t="shared" si="14"/>
        <v>0.10843373493975905</v>
      </c>
      <c r="I102" s="167">
        <f t="shared" si="15"/>
        <v>1.7926035618253381E-4</v>
      </c>
    </row>
    <row r="103" spans="2:9" x14ac:dyDescent="0.25">
      <c r="B103" s="165" t="s">
        <v>122</v>
      </c>
      <c r="C103" s="166">
        <v>75</v>
      </c>
      <c r="D103" s="166">
        <v>53</v>
      </c>
      <c r="E103" s="166">
        <v>82</v>
      </c>
      <c r="F103" s="166">
        <v>143</v>
      </c>
      <c r="G103" s="166">
        <v>99</v>
      </c>
      <c r="H103" s="167">
        <f t="shared" si="14"/>
        <v>-0.30769230769230771</v>
      </c>
      <c r="I103" s="167">
        <f t="shared" si="15"/>
        <v>1.9289973110946573E-4</v>
      </c>
    </row>
    <row r="104" spans="2:9" x14ac:dyDescent="0.25">
      <c r="B104" s="165" t="s">
        <v>131</v>
      </c>
      <c r="C104" s="166">
        <v>33</v>
      </c>
      <c r="D104" s="166">
        <v>24</v>
      </c>
      <c r="E104" s="166">
        <v>18</v>
      </c>
      <c r="F104" s="166">
        <v>4</v>
      </c>
      <c r="G104" s="166">
        <v>10</v>
      </c>
      <c r="H104" s="167">
        <f t="shared" si="14"/>
        <v>1.5</v>
      </c>
      <c r="I104" s="167">
        <f t="shared" si="15"/>
        <v>1.9484821324188458E-5</v>
      </c>
    </row>
    <row r="105" spans="2:9" x14ac:dyDescent="0.25">
      <c r="B105" s="165" t="s">
        <v>134</v>
      </c>
      <c r="C105" s="166">
        <v>17</v>
      </c>
      <c r="D105" s="166">
        <v>35</v>
      </c>
      <c r="E105" s="166">
        <v>36</v>
      </c>
      <c r="F105" s="166">
        <v>42</v>
      </c>
      <c r="G105" s="166">
        <v>8</v>
      </c>
      <c r="H105" s="167">
        <f t="shared" si="14"/>
        <v>-0.80952380952380953</v>
      </c>
      <c r="I105" s="167">
        <f t="shared" si="15"/>
        <v>1.5587857059350764E-5</v>
      </c>
    </row>
    <row r="106" spans="2:9" x14ac:dyDescent="0.25">
      <c r="B106" s="170" t="s">
        <v>148</v>
      </c>
      <c r="C106" s="171">
        <f>C98-SUM(C99:C105)</f>
        <v>562</v>
      </c>
      <c r="D106" s="171">
        <f>D98-SUM(D99:D105)</f>
        <v>611</v>
      </c>
      <c r="E106" s="171">
        <f>E98-SUM(E99:E105)</f>
        <v>776</v>
      </c>
      <c r="F106" s="171">
        <f>F98-SUM(F99:F105)</f>
        <v>783</v>
      </c>
      <c r="G106" s="171">
        <f>G98-SUM(G99:G105)</f>
        <v>787</v>
      </c>
      <c r="H106" s="172">
        <f t="shared" si="14"/>
        <v>5.1085568326947328E-3</v>
      </c>
      <c r="I106" s="172">
        <f t="shared" si="15"/>
        <v>1.5334554382136316E-3</v>
      </c>
    </row>
    <row r="107" spans="2:9" x14ac:dyDescent="0.25">
      <c r="B107" s="157" t="s">
        <v>53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71</v>
      </c>
      <c r="C108" s="178">
        <v>15768</v>
      </c>
      <c r="D108" s="178">
        <v>20517</v>
      </c>
      <c r="E108" s="178">
        <v>23002</v>
      </c>
      <c r="F108" s="178">
        <v>20336</v>
      </c>
      <c r="G108" s="178">
        <v>23286</v>
      </c>
      <c r="H108" s="179">
        <f t="shared" ref="H108:H120" si="16">IFERROR(G108/F108-1,"-")</f>
        <v>0.14506294256490948</v>
      </c>
      <c r="I108" s="179">
        <f t="shared" ref="I108:I120" si="17">G108/G$10</f>
        <v>4.5372354935505239E-2</v>
      </c>
    </row>
    <row r="109" spans="2:9" x14ac:dyDescent="0.25">
      <c r="B109" s="161" t="s">
        <v>100</v>
      </c>
      <c r="C109" s="162">
        <v>3394</v>
      </c>
      <c r="D109" s="162">
        <v>3573</v>
      </c>
      <c r="E109" s="162">
        <v>3901</v>
      </c>
      <c r="F109" s="162">
        <v>3242</v>
      </c>
      <c r="G109" s="162">
        <v>2967</v>
      </c>
      <c r="H109" s="163">
        <f t="shared" si="16"/>
        <v>-8.4824182603331244E-2</v>
      </c>
      <c r="I109" s="163">
        <f t="shared" si="17"/>
        <v>5.781146486886715E-3</v>
      </c>
    </row>
    <row r="110" spans="2:9" x14ac:dyDescent="0.25">
      <c r="B110" s="165" t="s">
        <v>106</v>
      </c>
      <c r="C110" s="166">
        <v>1391</v>
      </c>
      <c r="D110" s="166">
        <v>1018</v>
      </c>
      <c r="E110" s="166">
        <v>680</v>
      </c>
      <c r="F110" s="166">
        <v>747</v>
      </c>
      <c r="G110" s="166">
        <v>1485</v>
      </c>
      <c r="H110" s="167">
        <f t="shared" si="16"/>
        <v>0.98795180722891573</v>
      </c>
      <c r="I110" s="167">
        <f t="shared" si="17"/>
        <v>2.8934959666419859E-3</v>
      </c>
    </row>
    <row r="111" spans="2:9" x14ac:dyDescent="0.25">
      <c r="B111" s="165" t="s">
        <v>103</v>
      </c>
      <c r="C111" s="166">
        <v>2003</v>
      </c>
      <c r="D111" s="166">
        <v>2555</v>
      </c>
      <c r="E111" s="166">
        <v>3221</v>
      </c>
      <c r="F111" s="166">
        <v>2495</v>
      </c>
      <c r="G111" s="166">
        <v>1482</v>
      </c>
      <c r="H111" s="167">
        <f t="shared" si="16"/>
        <v>-0.40601202404809622</v>
      </c>
      <c r="I111" s="167">
        <f t="shared" si="17"/>
        <v>2.8876505202447295E-3</v>
      </c>
    </row>
    <row r="112" spans="2:9" x14ac:dyDescent="0.25">
      <c r="B112" s="161" t="s">
        <v>110</v>
      </c>
      <c r="C112" s="162">
        <v>12374</v>
      </c>
      <c r="D112" s="162">
        <v>16944</v>
      </c>
      <c r="E112" s="162">
        <v>19101</v>
      </c>
      <c r="F112" s="162">
        <v>17094</v>
      </c>
      <c r="G112" s="162">
        <v>20319</v>
      </c>
      <c r="H112" s="163">
        <f t="shared" si="16"/>
        <v>0.18866268866268876</v>
      </c>
      <c r="I112" s="163">
        <f t="shared" si="17"/>
        <v>3.9591208448618527E-2</v>
      </c>
    </row>
    <row r="113" spans="2:9" x14ac:dyDescent="0.25">
      <c r="B113" s="165" t="s">
        <v>113</v>
      </c>
      <c r="C113" s="166">
        <v>6174</v>
      </c>
      <c r="D113" s="166">
        <v>10334</v>
      </c>
      <c r="E113" s="166">
        <v>11424</v>
      </c>
      <c r="F113" s="166">
        <v>10129</v>
      </c>
      <c r="G113" s="166">
        <v>9512</v>
      </c>
      <c r="H113" s="167">
        <f t="shared" si="16"/>
        <v>-6.0914206733142517E-2</v>
      </c>
      <c r="I113" s="167">
        <f t="shared" si="17"/>
        <v>1.853396204356806E-2</v>
      </c>
    </row>
    <row r="114" spans="2:9" x14ac:dyDescent="0.25">
      <c r="B114" s="165" t="s">
        <v>116</v>
      </c>
      <c r="C114" s="166">
        <v>895</v>
      </c>
      <c r="D114" s="166">
        <v>940</v>
      </c>
      <c r="E114" s="166">
        <v>1248</v>
      </c>
      <c r="F114" s="166">
        <v>928</v>
      </c>
      <c r="G114" s="166">
        <v>1224</v>
      </c>
      <c r="H114" s="167">
        <f t="shared" si="16"/>
        <v>0.31896551724137923</v>
      </c>
      <c r="I114" s="167">
        <f t="shared" si="17"/>
        <v>2.3849421300806673E-3</v>
      </c>
    </row>
    <row r="115" spans="2:9" x14ac:dyDescent="0.25">
      <c r="B115" s="165" t="s">
        <v>119</v>
      </c>
      <c r="C115" s="166">
        <v>790</v>
      </c>
      <c r="D115" s="166">
        <v>1062</v>
      </c>
      <c r="E115" s="166">
        <v>920</v>
      </c>
      <c r="F115" s="166">
        <v>1168</v>
      </c>
      <c r="G115" s="166">
        <v>1380</v>
      </c>
      <c r="H115" s="167">
        <f t="shared" si="16"/>
        <v>0.18150684931506844</v>
      </c>
      <c r="I115" s="167">
        <f t="shared" si="17"/>
        <v>2.6889053427380069E-3</v>
      </c>
    </row>
    <row r="116" spans="2:9" x14ac:dyDescent="0.25">
      <c r="B116" s="165" t="s">
        <v>126</v>
      </c>
      <c r="C116" s="166">
        <v>631</v>
      </c>
      <c r="D116" s="166">
        <v>648</v>
      </c>
      <c r="E116" s="166">
        <v>769</v>
      </c>
      <c r="F116" s="166">
        <v>565</v>
      </c>
      <c r="G116" s="166">
        <v>538</v>
      </c>
      <c r="H116" s="167">
        <f t="shared" si="16"/>
        <v>-4.7787610619469012E-2</v>
      </c>
      <c r="I116" s="167">
        <f t="shared" si="17"/>
        <v>1.0482833872413389E-3</v>
      </c>
    </row>
    <row r="117" spans="2:9" x14ac:dyDescent="0.25">
      <c r="B117" s="165" t="s">
        <v>122</v>
      </c>
      <c r="C117" s="166">
        <v>679</v>
      </c>
      <c r="D117" s="166">
        <v>400</v>
      </c>
      <c r="E117" s="166">
        <v>553</v>
      </c>
      <c r="F117" s="166">
        <v>436</v>
      </c>
      <c r="G117" s="166">
        <v>406</v>
      </c>
      <c r="H117" s="167">
        <f t="shared" si="16"/>
        <v>-6.8807339449541316E-2</v>
      </c>
      <c r="I117" s="167">
        <f t="shared" si="17"/>
        <v>7.9108374576205133E-4</v>
      </c>
    </row>
    <row r="118" spans="2:9" x14ac:dyDescent="0.25">
      <c r="B118" s="165" t="s">
        <v>131</v>
      </c>
      <c r="C118" s="166">
        <v>134</v>
      </c>
      <c r="D118" s="166">
        <v>164</v>
      </c>
      <c r="E118" s="166">
        <v>249</v>
      </c>
      <c r="F118" s="166">
        <v>155</v>
      </c>
      <c r="G118" s="166">
        <v>177</v>
      </c>
      <c r="H118" s="167">
        <f t="shared" si="16"/>
        <v>0.14193548387096766</v>
      </c>
      <c r="I118" s="167">
        <f t="shared" si="17"/>
        <v>3.4488133743813571E-4</v>
      </c>
    </row>
    <row r="119" spans="2:9" x14ac:dyDescent="0.25">
      <c r="B119" s="165" t="s">
        <v>134</v>
      </c>
      <c r="C119" s="166">
        <v>223</v>
      </c>
      <c r="D119" s="166">
        <v>149</v>
      </c>
      <c r="E119" s="166">
        <v>250</v>
      </c>
      <c r="F119" s="166">
        <v>220</v>
      </c>
      <c r="G119" s="166">
        <v>182</v>
      </c>
      <c r="H119" s="167">
        <f t="shared" si="16"/>
        <v>-0.17272727272727273</v>
      </c>
      <c r="I119" s="167">
        <f t="shared" si="17"/>
        <v>3.5462374810022991E-4</v>
      </c>
    </row>
    <row r="120" spans="2:9" x14ac:dyDescent="0.25">
      <c r="B120" s="170" t="s">
        <v>148</v>
      </c>
      <c r="C120" s="171">
        <f>C112-SUM(C113:C119)</f>
        <v>2848</v>
      </c>
      <c r="D120" s="171">
        <f>D112-SUM(D113:D119)</f>
        <v>3247</v>
      </c>
      <c r="E120" s="171">
        <f>E112-SUM(E113:E119)</f>
        <v>3688</v>
      </c>
      <c r="F120" s="171">
        <f>F112-SUM(F113:F119)</f>
        <v>3493</v>
      </c>
      <c r="G120" s="171">
        <f>G112-SUM(G113:G119)</f>
        <v>6900</v>
      </c>
      <c r="H120" s="172">
        <f t="shared" si="16"/>
        <v>0.975379330088749</v>
      </c>
      <c r="I120" s="172">
        <f t="shared" si="17"/>
        <v>1.3444526713690036E-2</v>
      </c>
    </row>
    <row r="121" spans="2:9" x14ac:dyDescent="0.25">
      <c r="B121" s="157" t="s">
        <v>54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71</v>
      </c>
      <c r="C122" s="178">
        <v>19039</v>
      </c>
      <c r="D122" s="178">
        <v>24713</v>
      </c>
      <c r="E122" s="178">
        <v>21639</v>
      </c>
      <c r="F122" s="178">
        <v>25345</v>
      </c>
      <c r="G122" s="178">
        <v>26933</v>
      </c>
      <c r="H122" s="179">
        <f t="shared" ref="H122:H134" si="18">IFERROR(G122/F122-1,"-")</f>
        <v>6.2655356086013025E-2</v>
      </c>
      <c r="I122" s="179">
        <f t="shared" ref="I122:I134" si="19">G122/G$10</f>
        <v>5.2478469272436774E-2</v>
      </c>
    </row>
    <row r="123" spans="2:9" x14ac:dyDescent="0.25">
      <c r="B123" s="161" t="s">
        <v>100</v>
      </c>
      <c r="C123" s="162">
        <v>10127</v>
      </c>
      <c r="D123" s="162">
        <v>11037</v>
      </c>
      <c r="E123" s="162">
        <v>10903</v>
      </c>
      <c r="F123" s="162">
        <v>13443</v>
      </c>
      <c r="G123" s="162">
        <v>13750</v>
      </c>
      <c r="H123" s="163">
        <f t="shared" si="18"/>
        <v>2.283716432343974E-2</v>
      </c>
      <c r="I123" s="163">
        <f t="shared" si="19"/>
        <v>2.6791629320759128E-2</v>
      </c>
    </row>
    <row r="124" spans="2:9" x14ac:dyDescent="0.25">
      <c r="B124" s="165" t="s">
        <v>106</v>
      </c>
      <c r="C124" s="166">
        <v>5476</v>
      </c>
      <c r="D124" s="166">
        <v>5871</v>
      </c>
      <c r="E124" s="166">
        <v>5317</v>
      </c>
      <c r="F124" s="166">
        <v>7289</v>
      </c>
      <c r="G124" s="166">
        <v>7559</v>
      </c>
      <c r="H124" s="167">
        <f t="shared" si="18"/>
        <v>3.7042118260392387E-2</v>
      </c>
      <c r="I124" s="167">
        <f t="shared" si="19"/>
        <v>1.4728576438954056E-2</v>
      </c>
    </row>
    <row r="125" spans="2:9" x14ac:dyDescent="0.25">
      <c r="B125" s="165" t="s">
        <v>103</v>
      </c>
      <c r="C125" s="166">
        <v>4651</v>
      </c>
      <c r="D125" s="166">
        <v>5166</v>
      </c>
      <c r="E125" s="166">
        <v>5586</v>
      </c>
      <c r="F125" s="166">
        <v>6154</v>
      </c>
      <c r="G125" s="166">
        <v>6191</v>
      </c>
      <c r="H125" s="167">
        <f t="shared" si="18"/>
        <v>6.0123496912576346E-3</v>
      </c>
      <c r="I125" s="167">
        <f t="shared" si="19"/>
        <v>1.2063052881805075E-2</v>
      </c>
    </row>
    <row r="126" spans="2:9" x14ac:dyDescent="0.25">
      <c r="B126" s="161" t="s">
        <v>110</v>
      </c>
      <c r="C126" s="162">
        <v>8912</v>
      </c>
      <c r="D126" s="162">
        <v>13676</v>
      </c>
      <c r="E126" s="162">
        <v>10736</v>
      </c>
      <c r="F126" s="162">
        <v>11902</v>
      </c>
      <c r="G126" s="162">
        <v>13183</v>
      </c>
      <c r="H126" s="163">
        <f t="shared" si="18"/>
        <v>0.10762896992102178</v>
      </c>
      <c r="I126" s="163">
        <f t="shared" si="19"/>
        <v>2.5686839951677642E-2</v>
      </c>
    </row>
    <row r="127" spans="2:9" x14ac:dyDescent="0.25">
      <c r="B127" s="165" t="s">
        <v>113</v>
      </c>
      <c r="C127" s="166">
        <v>736</v>
      </c>
      <c r="D127" s="166">
        <v>1377</v>
      </c>
      <c r="E127" s="166">
        <v>1218</v>
      </c>
      <c r="F127" s="166">
        <v>1253</v>
      </c>
      <c r="G127" s="166">
        <v>1179</v>
      </c>
      <c r="H127" s="167">
        <f t="shared" si="18"/>
        <v>-5.9058260175578581E-2</v>
      </c>
      <c r="I127" s="167">
        <f t="shared" si="19"/>
        <v>2.297260434121819E-3</v>
      </c>
    </row>
    <row r="128" spans="2:9" x14ac:dyDescent="0.25">
      <c r="B128" s="165" t="s">
        <v>116</v>
      </c>
      <c r="C128" s="166">
        <v>1499</v>
      </c>
      <c r="D128" s="166">
        <v>2104</v>
      </c>
      <c r="E128" s="166">
        <v>1962</v>
      </c>
      <c r="F128" s="166">
        <v>1950</v>
      </c>
      <c r="G128" s="166">
        <v>2723</v>
      </c>
      <c r="H128" s="167">
        <f t="shared" si="18"/>
        <v>0.39641025641025651</v>
      </c>
      <c r="I128" s="167">
        <f t="shared" si="19"/>
        <v>5.3057168465765166E-3</v>
      </c>
    </row>
    <row r="129" spans="2:9" x14ac:dyDescent="0.25">
      <c r="B129" s="165" t="s">
        <v>119</v>
      </c>
      <c r="C129" s="166">
        <v>772</v>
      </c>
      <c r="D129" s="166">
        <v>1043</v>
      </c>
      <c r="E129" s="166">
        <v>765</v>
      </c>
      <c r="F129" s="166">
        <v>903</v>
      </c>
      <c r="G129" s="166">
        <v>1002</v>
      </c>
      <c r="H129" s="167">
        <f t="shared" si="18"/>
        <v>0.10963455149501655</v>
      </c>
      <c r="I129" s="167">
        <f t="shared" si="19"/>
        <v>1.9523790966836834E-3</v>
      </c>
    </row>
    <row r="130" spans="2:9" x14ac:dyDescent="0.25">
      <c r="B130" s="165" t="s">
        <v>126</v>
      </c>
      <c r="C130" s="166">
        <v>270</v>
      </c>
      <c r="D130" s="166">
        <v>311</v>
      </c>
      <c r="E130" s="166">
        <v>320</v>
      </c>
      <c r="F130" s="166">
        <v>252</v>
      </c>
      <c r="G130" s="166">
        <v>308</v>
      </c>
      <c r="H130" s="167">
        <f t="shared" si="18"/>
        <v>0.22222222222222232</v>
      </c>
      <c r="I130" s="167">
        <f t="shared" si="19"/>
        <v>6.0013249678500448E-4</v>
      </c>
    </row>
    <row r="131" spans="2:9" x14ac:dyDescent="0.25">
      <c r="B131" s="165" t="s">
        <v>122</v>
      </c>
      <c r="C131" s="166">
        <v>206</v>
      </c>
      <c r="D131" s="166">
        <v>295</v>
      </c>
      <c r="E131" s="166">
        <v>245</v>
      </c>
      <c r="F131" s="166">
        <v>320</v>
      </c>
      <c r="G131" s="166">
        <v>316</v>
      </c>
      <c r="H131" s="167">
        <f t="shared" si="18"/>
        <v>-1.2499999999999956E-2</v>
      </c>
      <c r="I131" s="167">
        <f t="shared" si="19"/>
        <v>6.1572035384435523E-4</v>
      </c>
    </row>
    <row r="132" spans="2:9" x14ac:dyDescent="0.25">
      <c r="B132" s="165" t="s">
        <v>131</v>
      </c>
      <c r="C132" s="166">
        <v>185</v>
      </c>
      <c r="D132" s="166">
        <v>174</v>
      </c>
      <c r="E132" s="166">
        <v>200</v>
      </c>
      <c r="F132" s="166">
        <v>161</v>
      </c>
      <c r="G132" s="166">
        <v>157</v>
      </c>
      <c r="H132" s="167">
        <f t="shared" si="18"/>
        <v>-2.4844720496894457E-2</v>
      </c>
      <c r="I132" s="167">
        <f t="shared" si="19"/>
        <v>3.0591169478975879E-4</v>
      </c>
    </row>
    <row r="133" spans="2:9" x14ac:dyDescent="0.25">
      <c r="B133" s="165" t="s">
        <v>134</v>
      </c>
      <c r="C133" s="166">
        <v>330</v>
      </c>
      <c r="D133" s="166">
        <v>359</v>
      </c>
      <c r="E133" s="166">
        <v>370</v>
      </c>
      <c r="F133" s="166">
        <v>471</v>
      </c>
      <c r="G133" s="166">
        <v>387</v>
      </c>
      <c r="H133" s="167">
        <f t="shared" si="18"/>
        <v>-0.17834394904458595</v>
      </c>
      <c r="I133" s="167">
        <f t="shared" si="19"/>
        <v>7.5406258524609335E-4</v>
      </c>
    </row>
    <row r="134" spans="2:9" x14ac:dyDescent="0.25">
      <c r="B134" s="170" t="s">
        <v>148</v>
      </c>
      <c r="C134" s="171">
        <f>C126-SUM(C127:C133)</f>
        <v>4914</v>
      </c>
      <c r="D134" s="171">
        <f>D126-SUM(D127:D133)</f>
        <v>8013</v>
      </c>
      <c r="E134" s="171">
        <f>E126-SUM(E127:E133)</f>
        <v>5656</v>
      </c>
      <c r="F134" s="171">
        <f>F126-SUM(F127:F133)</f>
        <v>6592</v>
      </c>
      <c r="G134" s="171">
        <f>G126-SUM(G127:G133)</f>
        <v>7111</v>
      </c>
      <c r="H134" s="172">
        <f t="shared" si="18"/>
        <v>7.8731796116504826E-2</v>
      </c>
      <c r="I134" s="172">
        <f t="shared" si="19"/>
        <v>1.3855656443630411E-2</v>
      </c>
    </row>
    <row r="135" spans="2:9" x14ac:dyDescent="0.25">
      <c r="B135" s="157" t="s">
        <v>55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71</v>
      </c>
      <c r="C136" s="178">
        <v>22793</v>
      </c>
      <c r="D136" s="178">
        <v>26785</v>
      </c>
      <c r="E136" s="178">
        <v>28220</v>
      </c>
      <c r="F136" s="178">
        <v>27164</v>
      </c>
      <c r="G136" s="178">
        <v>28492</v>
      </c>
      <c r="H136" s="179">
        <f t="shared" ref="H136:H148" si="20">IFERROR(G136/F136-1,"-")</f>
        <v>4.8888234427919341E-2</v>
      </c>
      <c r="I136" s="179">
        <f t="shared" ref="I136:I148" si="21">G136/G$10</f>
        <v>5.5516152916877753E-2</v>
      </c>
    </row>
    <row r="137" spans="2:9" x14ac:dyDescent="0.25">
      <c r="B137" s="161" t="s">
        <v>100</v>
      </c>
      <c r="C137" s="162">
        <v>2108</v>
      </c>
      <c r="D137" s="162">
        <v>1913</v>
      </c>
      <c r="E137" s="162">
        <v>2012</v>
      </c>
      <c r="F137" s="162">
        <v>1535</v>
      </c>
      <c r="G137" s="162">
        <v>2172</v>
      </c>
      <c r="H137" s="163">
        <f t="shared" si="20"/>
        <v>0.41498371335504891</v>
      </c>
      <c r="I137" s="163">
        <f t="shared" si="21"/>
        <v>4.2321031916137328E-3</v>
      </c>
    </row>
    <row r="138" spans="2:9" x14ac:dyDescent="0.25">
      <c r="B138" s="165" t="s">
        <v>106</v>
      </c>
      <c r="C138" s="166">
        <v>1361</v>
      </c>
      <c r="D138" s="166">
        <v>1032</v>
      </c>
      <c r="E138" s="166">
        <v>957</v>
      </c>
      <c r="F138" s="166">
        <v>458</v>
      </c>
      <c r="G138" s="166">
        <v>978</v>
      </c>
      <c r="H138" s="167">
        <f t="shared" si="20"/>
        <v>1.1353711790393013</v>
      </c>
      <c r="I138" s="167">
        <f t="shared" si="21"/>
        <v>1.905615525505631E-3</v>
      </c>
    </row>
    <row r="139" spans="2:9" x14ac:dyDescent="0.25">
      <c r="B139" s="165" t="s">
        <v>103</v>
      </c>
      <c r="C139" s="166">
        <v>747</v>
      </c>
      <c r="D139" s="166">
        <v>881</v>
      </c>
      <c r="E139" s="166">
        <v>1055</v>
      </c>
      <c r="F139" s="166">
        <v>1077</v>
      </c>
      <c r="G139" s="166">
        <v>1194</v>
      </c>
      <c r="H139" s="167">
        <f t="shared" si="20"/>
        <v>0.10863509749303613</v>
      </c>
      <c r="I139" s="167">
        <f t="shared" si="21"/>
        <v>2.3264876661081017E-3</v>
      </c>
    </row>
    <row r="140" spans="2:9" x14ac:dyDescent="0.25">
      <c r="B140" s="161" t="s">
        <v>110</v>
      </c>
      <c r="C140" s="162">
        <v>20685</v>
      </c>
      <c r="D140" s="162">
        <v>24872</v>
      </c>
      <c r="E140" s="162">
        <v>26208</v>
      </c>
      <c r="F140" s="162">
        <v>25629</v>
      </c>
      <c r="G140" s="162">
        <v>26320</v>
      </c>
      <c r="H140" s="163">
        <f t="shared" si="20"/>
        <v>2.6961645011510438E-2</v>
      </c>
      <c r="I140" s="163">
        <f t="shared" si="21"/>
        <v>5.1284049725264021E-2</v>
      </c>
    </row>
    <row r="141" spans="2:9" x14ac:dyDescent="0.25">
      <c r="B141" s="165" t="s">
        <v>113</v>
      </c>
      <c r="C141" s="166">
        <v>6882</v>
      </c>
      <c r="D141" s="166">
        <v>9569</v>
      </c>
      <c r="E141" s="166">
        <v>9971</v>
      </c>
      <c r="F141" s="166">
        <v>10775</v>
      </c>
      <c r="G141" s="166">
        <v>10273</v>
      </c>
      <c r="H141" s="167">
        <f t="shared" si="20"/>
        <v>-4.65893271461717E-2</v>
      </c>
      <c r="I141" s="167">
        <f t="shared" si="21"/>
        <v>2.0016756946338803E-2</v>
      </c>
    </row>
    <row r="142" spans="2:9" x14ac:dyDescent="0.25">
      <c r="B142" s="165" t="s">
        <v>116</v>
      </c>
      <c r="C142" s="166">
        <v>1985</v>
      </c>
      <c r="D142" s="166">
        <v>2131</v>
      </c>
      <c r="E142" s="166">
        <v>2342</v>
      </c>
      <c r="F142" s="166">
        <v>2175</v>
      </c>
      <c r="G142" s="166">
        <v>2470</v>
      </c>
      <c r="H142" s="167">
        <f t="shared" si="20"/>
        <v>0.13563218390804588</v>
      </c>
      <c r="I142" s="167">
        <f t="shared" si="21"/>
        <v>4.8127508670745486E-3</v>
      </c>
    </row>
    <row r="143" spans="2:9" x14ac:dyDescent="0.25">
      <c r="B143" s="165" t="s">
        <v>119</v>
      </c>
      <c r="C143" s="166">
        <v>2156</v>
      </c>
      <c r="D143" s="166">
        <v>2160</v>
      </c>
      <c r="E143" s="166">
        <v>2089</v>
      </c>
      <c r="F143" s="166">
        <v>1603</v>
      </c>
      <c r="G143" s="166">
        <v>1985</v>
      </c>
      <c r="H143" s="167">
        <f t="shared" si="20"/>
        <v>0.2383031815346226</v>
      </c>
      <c r="I143" s="167">
        <f t="shared" si="21"/>
        <v>3.8677370328514087E-3</v>
      </c>
    </row>
    <row r="144" spans="2:9" x14ac:dyDescent="0.25">
      <c r="B144" s="165" t="s">
        <v>126</v>
      </c>
      <c r="C144" s="166">
        <v>972</v>
      </c>
      <c r="D144" s="166">
        <v>719</v>
      </c>
      <c r="E144" s="166">
        <v>855</v>
      </c>
      <c r="F144" s="166">
        <v>591</v>
      </c>
      <c r="G144" s="166">
        <v>561</v>
      </c>
      <c r="H144" s="167">
        <f t="shared" si="20"/>
        <v>-5.0761421319796995E-2</v>
      </c>
      <c r="I144" s="167">
        <f t="shared" si="21"/>
        <v>1.0930984762869723E-3</v>
      </c>
    </row>
    <row r="145" spans="2:9" x14ac:dyDescent="0.25">
      <c r="B145" s="165" t="s">
        <v>122</v>
      </c>
      <c r="C145" s="166">
        <v>624</v>
      </c>
      <c r="D145" s="166">
        <v>523</v>
      </c>
      <c r="E145" s="166">
        <v>595</v>
      </c>
      <c r="F145" s="166">
        <v>571</v>
      </c>
      <c r="G145" s="166">
        <v>611</v>
      </c>
      <c r="H145" s="167">
        <f t="shared" si="20"/>
        <v>7.0052539404553471E-2</v>
      </c>
      <c r="I145" s="167">
        <f t="shared" si="21"/>
        <v>1.1905225829079147E-3</v>
      </c>
    </row>
    <row r="146" spans="2:9" x14ac:dyDescent="0.25">
      <c r="B146" s="165" t="s">
        <v>131</v>
      </c>
      <c r="C146" s="166">
        <v>611</v>
      </c>
      <c r="D146" s="166">
        <v>685</v>
      </c>
      <c r="E146" s="166">
        <v>741</v>
      </c>
      <c r="F146" s="166">
        <v>728</v>
      </c>
      <c r="G146" s="166">
        <v>584</v>
      </c>
      <c r="H146" s="167">
        <f t="shared" si="20"/>
        <v>-0.19780219780219777</v>
      </c>
      <c r="I146" s="167">
        <f t="shared" si="21"/>
        <v>1.137913565332606E-3</v>
      </c>
    </row>
    <row r="147" spans="2:9" x14ac:dyDescent="0.25">
      <c r="B147" s="165" t="s">
        <v>134</v>
      </c>
      <c r="C147" s="166">
        <v>434</v>
      </c>
      <c r="D147" s="166">
        <v>704</v>
      </c>
      <c r="E147" s="166">
        <v>710</v>
      </c>
      <c r="F147" s="166">
        <v>580</v>
      </c>
      <c r="G147" s="166">
        <v>563</v>
      </c>
      <c r="H147" s="167">
        <f t="shared" si="20"/>
        <v>-2.931034482758621E-2</v>
      </c>
      <c r="I147" s="167">
        <f t="shared" si="21"/>
        <v>1.0969954405518102E-3</v>
      </c>
    </row>
    <row r="148" spans="2:9" x14ac:dyDescent="0.25">
      <c r="B148" s="170" t="s">
        <v>148</v>
      </c>
      <c r="C148" s="171">
        <f>C140-SUM(C141:C147)</f>
        <v>7021</v>
      </c>
      <c r="D148" s="171">
        <f>D140-SUM(D141:D147)</f>
        <v>8381</v>
      </c>
      <c r="E148" s="171">
        <f>E140-SUM(E141:E147)</f>
        <v>8905</v>
      </c>
      <c r="F148" s="171">
        <f>F140-SUM(F141:F147)</f>
        <v>8606</v>
      </c>
      <c r="G148" s="171">
        <f>G140-SUM(G141:G147)</f>
        <v>9273</v>
      </c>
      <c r="H148" s="172">
        <f t="shared" si="20"/>
        <v>7.7504066930048854E-2</v>
      </c>
      <c r="I148" s="172">
        <f t="shared" si="21"/>
        <v>1.8068274813919958E-2</v>
      </c>
    </row>
    <row r="149" spans="2:9" x14ac:dyDescent="0.25">
      <c r="B149" s="157" t="s">
        <v>56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71</v>
      </c>
      <c r="C150" s="178">
        <v>10129</v>
      </c>
      <c r="D150" s="178">
        <v>12010</v>
      </c>
      <c r="E150" s="178">
        <v>12675</v>
      </c>
      <c r="F150" s="178">
        <v>11732</v>
      </c>
      <c r="G150" s="178">
        <v>9493</v>
      </c>
      <c r="H150" s="179">
        <f t="shared" ref="H150:H162" si="22">IFERROR(G150/F150-1,"-")</f>
        <v>-0.19084555063075348</v>
      </c>
      <c r="I150" s="179">
        <f t="shared" ref="I150:I162" si="23">G150/G$10</f>
        <v>1.8496940883052104E-2</v>
      </c>
    </row>
    <row r="151" spans="2:9" x14ac:dyDescent="0.25">
      <c r="B151" s="161" t="s">
        <v>100</v>
      </c>
      <c r="C151" s="162">
        <v>3984</v>
      </c>
      <c r="D151" s="162">
        <v>4831</v>
      </c>
      <c r="E151" s="162">
        <v>4436</v>
      </c>
      <c r="F151" s="162">
        <v>3782</v>
      </c>
      <c r="G151" s="162">
        <v>2512</v>
      </c>
      <c r="H151" s="163">
        <f t="shared" si="22"/>
        <v>-0.33580116340560551</v>
      </c>
      <c r="I151" s="163">
        <f t="shared" si="23"/>
        <v>4.8945871166361406E-3</v>
      </c>
    </row>
    <row r="152" spans="2:9" x14ac:dyDescent="0.25">
      <c r="B152" s="165" t="s">
        <v>106</v>
      </c>
      <c r="C152" s="166">
        <v>3159</v>
      </c>
      <c r="D152" s="166">
        <v>3383</v>
      </c>
      <c r="E152" s="166">
        <v>3365</v>
      </c>
      <c r="F152" s="166">
        <v>2617</v>
      </c>
      <c r="G152" s="166">
        <v>1199</v>
      </c>
      <c r="H152" s="167">
        <f t="shared" si="22"/>
        <v>-0.54184180359189904</v>
      </c>
      <c r="I152" s="167">
        <f t="shared" si="23"/>
        <v>2.336230076770196E-3</v>
      </c>
    </row>
    <row r="153" spans="2:9" x14ac:dyDescent="0.25">
      <c r="B153" s="165" t="s">
        <v>103</v>
      </c>
      <c r="C153" s="166">
        <v>825</v>
      </c>
      <c r="D153" s="166">
        <v>1448</v>
      </c>
      <c r="E153" s="166">
        <v>1071</v>
      </c>
      <c r="F153" s="166">
        <v>1165</v>
      </c>
      <c r="G153" s="166">
        <v>1313</v>
      </c>
      <c r="H153" s="167">
        <f t="shared" si="22"/>
        <v>0.1270386266094421</v>
      </c>
      <c r="I153" s="167">
        <f t="shared" si="23"/>
        <v>2.5583570398659446E-3</v>
      </c>
    </row>
    <row r="154" spans="2:9" x14ac:dyDescent="0.25">
      <c r="B154" s="161" t="s">
        <v>110</v>
      </c>
      <c r="C154" s="162">
        <v>6145</v>
      </c>
      <c r="D154" s="162">
        <v>7179</v>
      </c>
      <c r="E154" s="162">
        <v>8239</v>
      </c>
      <c r="F154" s="162">
        <v>7950</v>
      </c>
      <c r="G154" s="162">
        <v>6981</v>
      </c>
      <c r="H154" s="163">
        <f t="shared" si="22"/>
        <v>-0.12188679245283018</v>
      </c>
      <c r="I154" s="163">
        <f t="shared" si="23"/>
        <v>1.3602353766415961E-2</v>
      </c>
    </row>
    <row r="155" spans="2:9" x14ac:dyDescent="0.25">
      <c r="B155" s="165" t="s">
        <v>113</v>
      </c>
      <c r="C155" s="166">
        <v>1605</v>
      </c>
      <c r="D155" s="166">
        <v>2615</v>
      </c>
      <c r="E155" s="166">
        <v>2396</v>
      </c>
      <c r="F155" s="166">
        <v>1949</v>
      </c>
      <c r="G155" s="166">
        <v>1846</v>
      </c>
      <c r="H155" s="167">
        <f t="shared" si="22"/>
        <v>-5.2847614161108281E-2</v>
      </c>
      <c r="I155" s="167">
        <f t="shared" si="23"/>
        <v>3.5968980164451892E-3</v>
      </c>
    </row>
    <row r="156" spans="2:9" x14ac:dyDescent="0.25">
      <c r="B156" s="165" t="s">
        <v>116</v>
      </c>
      <c r="C156" s="166">
        <v>2110</v>
      </c>
      <c r="D156" s="166">
        <v>1634</v>
      </c>
      <c r="E156" s="166">
        <v>1778</v>
      </c>
      <c r="F156" s="166">
        <v>1737</v>
      </c>
      <c r="G156" s="166">
        <v>1706</v>
      </c>
      <c r="H156" s="167">
        <f t="shared" si="22"/>
        <v>-1.784686240644795E-2</v>
      </c>
      <c r="I156" s="167">
        <f t="shared" si="23"/>
        <v>3.3241105179065509E-3</v>
      </c>
    </row>
    <row r="157" spans="2:9" x14ac:dyDescent="0.25">
      <c r="B157" s="165" t="s">
        <v>119</v>
      </c>
      <c r="C157" s="166">
        <v>556</v>
      </c>
      <c r="D157" s="166">
        <v>961</v>
      </c>
      <c r="E157" s="166">
        <v>1151</v>
      </c>
      <c r="F157" s="166">
        <v>1499</v>
      </c>
      <c r="G157" s="166">
        <v>1049</v>
      </c>
      <c r="H157" s="167">
        <f t="shared" si="22"/>
        <v>-0.30020013342228147</v>
      </c>
      <c r="I157" s="167">
        <f t="shared" si="23"/>
        <v>2.0439577569073691E-3</v>
      </c>
    </row>
    <row r="158" spans="2:9" x14ac:dyDescent="0.25">
      <c r="B158" s="165" t="s">
        <v>126</v>
      </c>
      <c r="C158" s="166">
        <v>152</v>
      </c>
      <c r="D158" s="166">
        <v>231</v>
      </c>
      <c r="E158" s="166">
        <v>302</v>
      </c>
      <c r="F158" s="166">
        <v>264</v>
      </c>
      <c r="G158" s="166">
        <v>299</v>
      </c>
      <c r="H158" s="167">
        <f t="shared" si="22"/>
        <v>0.13257575757575757</v>
      </c>
      <c r="I158" s="167">
        <f t="shared" si="23"/>
        <v>5.8259615759323491E-4</v>
      </c>
    </row>
    <row r="159" spans="2:9" x14ac:dyDescent="0.25">
      <c r="B159" s="165" t="s">
        <v>122</v>
      </c>
      <c r="C159" s="166">
        <v>308</v>
      </c>
      <c r="D159" s="166">
        <v>226</v>
      </c>
      <c r="E159" s="166">
        <v>266</v>
      </c>
      <c r="F159" s="166">
        <v>303</v>
      </c>
      <c r="G159" s="166">
        <v>243</v>
      </c>
      <c r="H159" s="167">
        <f t="shared" si="22"/>
        <v>-0.19801980198019797</v>
      </c>
      <c r="I159" s="167">
        <f t="shared" si="23"/>
        <v>4.7348115817777951E-4</v>
      </c>
    </row>
    <row r="160" spans="2:9" x14ac:dyDescent="0.25">
      <c r="B160" s="165" t="s">
        <v>131</v>
      </c>
      <c r="C160" s="166">
        <v>63</v>
      </c>
      <c r="D160" s="166">
        <v>84</v>
      </c>
      <c r="E160" s="166">
        <v>145</v>
      </c>
      <c r="F160" s="166">
        <v>109</v>
      </c>
      <c r="G160" s="166">
        <v>58</v>
      </c>
      <c r="H160" s="167">
        <f t="shared" si="22"/>
        <v>-0.4678899082568807</v>
      </c>
      <c r="I160" s="167">
        <f t="shared" si="23"/>
        <v>1.1301196368029305E-4</v>
      </c>
    </row>
    <row r="161" spans="2:9" x14ac:dyDescent="0.25">
      <c r="B161" s="165" t="s">
        <v>134</v>
      </c>
      <c r="C161" s="166">
        <v>159</v>
      </c>
      <c r="D161" s="166">
        <v>110</v>
      </c>
      <c r="E161" s="166">
        <v>211</v>
      </c>
      <c r="F161" s="166">
        <v>178</v>
      </c>
      <c r="G161" s="166">
        <v>123</v>
      </c>
      <c r="H161" s="167">
        <f t="shared" si="22"/>
        <v>-0.3089887640449438</v>
      </c>
      <c r="I161" s="167">
        <f t="shared" si="23"/>
        <v>2.3966330228751803E-4</v>
      </c>
    </row>
    <row r="162" spans="2:9" x14ac:dyDescent="0.25">
      <c r="B162" s="170" t="s">
        <v>148</v>
      </c>
      <c r="C162" s="171">
        <f>C154-SUM(C155:C161)</f>
        <v>1192</v>
      </c>
      <c r="D162" s="171">
        <f>D154-SUM(D155:D161)</f>
        <v>1318</v>
      </c>
      <c r="E162" s="171">
        <f>E154-SUM(E155:E161)</f>
        <v>1990</v>
      </c>
      <c r="F162" s="171">
        <f>F154-SUM(F155:F161)</f>
        <v>1911</v>
      </c>
      <c r="G162" s="171">
        <f>G154-SUM(G155:G161)</f>
        <v>1657</v>
      </c>
      <c r="H162" s="172">
        <f t="shared" si="22"/>
        <v>-0.13291470434327579</v>
      </c>
      <c r="I162" s="172">
        <f t="shared" si="23"/>
        <v>3.2286348934180273E-3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CABB1-63A2-43C4-B924-B550F1A5C4BE}">
  <sheetPr>
    <tabColor rgb="FFFFC000"/>
    <pageSetUpPr fitToPage="1"/>
  </sheetPr>
  <dimension ref="A1:X163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275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276</v>
      </c>
      <c r="D7" s="174" t="s">
        <v>267</v>
      </c>
      <c r="E7" s="174" t="s">
        <v>268</v>
      </c>
      <c r="F7" s="174" t="s">
        <v>269</v>
      </c>
      <c r="G7" s="174" t="s">
        <v>270</v>
      </c>
      <c r="H7" s="174" t="s">
        <v>271</v>
      </c>
      <c r="I7" s="174" t="s">
        <v>272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267</v>
      </c>
      <c r="Q7" s="174" t="s">
        <v>268</v>
      </c>
      <c r="R7" s="174" t="s">
        <v>269</v>
      </c>
      <c r="S7" s="174" t="s">
        <v>270</v>
      </c>
      <c r="T7" s="174" t="s">
        <v>271</v>
      </c>
      <c r="U7" s="174" t="s">
        <v>272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51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71</v>
      </c>
      <c r="C9" s="178">
        <v>4924849</v>
      </c>
      <c r="D9" s="178">
        <v>1663755</v>
      </c>
      <c r="E9" s="178">
        <v>2347681</v>
      </c>
      <c r="F9" s="178">
        <v>4832844</v>
      </c>
      <c r="G9" s="178">
        <v>5281667</v>
      </c>
      <c r="H9" s="178">
        <v>5579982</v>
      </c>
      <c r="I9" s="178">
        <v>5548336</v>
      </c>
      <c r="J9" s="179">
        <f>IFERROR(I9/H9-1,"-")</f>
        <v>-5.6713444595341E-3</v>
      </c>
      <c r="K9" s="178">
        <f t="shared" ref="K9:K21" si="0">I9-H9</f>
        <v>-31646</v>
      </c>
      <c r="L9" s="179">
        <f t="shared" ref="L9:L21" si="1">I9/I$9</f>
        <v>1</v>
      </c>
      <c r="O9" s="158" t="s">
        <v>71</v>
      </c>
      <c r="P9" s="178">
        <v>259391</v>
      </c>
      <c r="Q9" s="178">
        <v>397685</v>
      </c>
      <c r="R9" s="178">
        <v>820583</v>
      </c>
      <c r="S9" s="178">
        <v>936667</v>
      </c>
      <c r="T9" s="178">
        <v>1066018</v>
      </c>
      <c r="U9" s="178">
        <v>1083921</v>
      </c>
      <c r="V9" s="179">
        <f>IFERROR(U9/T9-1,"-")</f>
        <v>1.6794275518799973E-2</v>
      </c>
      <c r="W9" s="178">
        <f>U9-T9</f>
        <v>17903</v>
      </c>
      <c r="X9" s="179">
        <f t="shared" ref="X9:X21" si="2">U9/U$9</f>
        <v>1</v>
      </c>
    </row>
    <row r="10" spans="1:24" x14ac:dyDescent="0.25">
      <c r="A10" s="1" t="s">
        <v>99</v>
      </c>
      <c r="B10" s="161" t="s">
        <v>100</v>
      </c>
      <c r="C10" s="162">
        <v>1056713</v>
      </c>
      <c r="D10" s="162">
        <v>467554</v>
      </c>
      <c r="E10" s="162">
        <v>802516</v>
      </c>
      <c r="F10" s="162">
        <v>1024864</v>
      </c>
      <c r="G10" s="162">
        <v>1053374</v>
      </c>
      <c r="H10" s="162">
        <v>1068186</v>
      </c>
      <c r="I10" s="162">
        <v>1077039</v>
      </c>
      <c r="J10" s="180">
        <f>IFERROR(I10/H10-1,"-")</f>
        <v>8.2878824474388324E-3</v>
      </c>
      <c r="K10" s="161">
        <f t="shared" si="0"/>
        <v>8853</v>
      </c>
      <c r="L10" s="163">
        <f t="shared" si="1"/>
        <v>0.19411928188920066</v>
      </c>
      <c r="O10" s="161" t="s">
        <v>100</v>
      </c>
      <c r="P10" s="162">
        <v>106673</v>
      </c>
      <c r="Q10" s="162">
        <v>195678</v>
      </c>
      <c r="R10" s="162">
        <v>380964</v>
      </c>
      <c r="S10" s="162">
        <v>382994</v>
      </c>
      <c r="T10" s="162">
        <v>419789</v>
      </c>
      <c r="U10" s="162">
        <v>435757</v>
      </c>
      <c r="V10" s="180">
        <f>IFERROR(U10/T10-1,"-")</f>
        <v>3.803815726472104E-2</v>
      </c>
      <c r="W10" s="161">
        <f t="shared" ref="W10:W20" si="3">U10-T10</f>
        <v>15968</v>
      </c>
      <c r="X10" s="163">
        <f t="shared" si="2"/>
        <v>0.40201915084217393</v>
      </c>
    </row>
    <row r="11" spans="1:24" x14ac:dyDescent="0.25">
      <c r="A11" s="164" t="s">
        <v>106</v>
      </c>
      <c r="B11" s="165" t="s">
        <v>106</v>
      </c>
      <c r="C11" s="166">
        <v>416975</v>
      </c>
      <c r="D11" s="166">
        <v>210583</v>
      </c>
      <c r="E11" s="166">
        <v>417269</v>
      </c>
      <c r="F11" s="166">
        <v>425397</v>
      </c>
      <c r="G11" s="166">
        <v>433319</v>
      </c>
      <c r="H11" s="166">
        <v>424259</v>
      </c>
      <c r="I11" s="166">
        <v>426179</v>
      </c>
      <c r="J11" s="181">
        <f>IFERROR(I11/H11-1,"-")</f>
        <v>4.5255374665003067E-3</v>
      </c>
      <c r="K11" s="165">
        <f t="shared" si="0"/>
        <v>1920</v>
      </c>
      <c r="L11" s="167">
        <f t="shared" si="1"/>
        <v>7.6812038780636208E-2</v>
      </c>
      <c r="O11" s="165" t="s">
        <v>106</v>
      </c>
      <c r="P11" s="166">
        <v>26886</v>
      </c>
      <c r="Q11" s="166">
        <v>69620</v>
      </c>
      <c r="R11" s="166">
        <v>101542</v>
      </c>
      <c r="S11" s="166">
        <v>98124</v>
      </c>
      <c r="T11" s="166">
        <v>111942</v>
      </c>
      <c r="U11" s="166">
        <v>107307</v>
      </c>
      <c r="V11" s="181">
        <f>IFERROR(U11/T11-1,"-")</f>
        <v>-4.1405370638366246E-2</v>
      </c>
      <c r="W11" s="165">
        <f t="shared" si="3"/>
        <v>-4635</v>
      </c>
      <c r="X11" s="167">
        <f t="shared" si="2"/>
        <v>9.8998912282352677E-2</v>
      </c>
    </row>
    <row r="12" spans="1:24" x14ac:dyDescent="0.25">
      <c r="A12" s="164" t="s">
        <v>103</v>
      </c>
      <c r="B12" s="165" t="s">
        <v>103</v>
      </c>
      <c r="C12" s="166">
        <v>639738</v>
      </c>
      <c r="D12" s="166">
        <v>256971</v>
      </c>
      <c r="E12" s="166">
        <v>385247</v>
      </c>
      <c r="F12" s="166">
        <v>599467</v>
      </c>
      <c r="G12" s="166">
        <v>620055</v>
      </c>
      <c r="H12" s="166">
        <v>643927</v>
      </c>
      <c r="I12" s="166">
        <v>650860</v>
      </c>
      <c r="J12" s="181">
        <f>IFERROR(I12/H12-1,"-")</f>
        <v>1.076674840471048E-2</v>
      </c>
      <c r="K12" s="165">
        <f t="shared" si="0"/>
        <v>6933</v>
      </c>
      <c r="L12" s="167">
        <f t="shared" si="1"/>
        <v>0.11730724310856444</v>
      </c>
      <c r="O12" s="165" t="s">
        <v>103</v>
      </c>
      <c r="P12" s="166">
        <v>79787</v>
      </c>
      <c r="Q12" s="166">
        <v>126058</v>
      </c>
      <c r="R12" s="166">
        <v>279422</v>
      </c>
      <c r="S12" s="166">
        <v>284870</v>
      </c>
      <c r="T12" s="166">
        <v>307847</v>
      </c>
      <c r="U12" s="166">
        <v>328450</v>
      </c>
      <c r="V12" s="181">
        <f>IFERROR(U12/T12-1,"-")</f>
        <v>6.6926102901766038E-2</v>
      </c>
      <c r="W12" s="165">
        <f t="shared" si="3"/>
        <v>20603</v>
      </c>
      <c r="X12" s="167">
        <f t="shared" si="2"/>
        <v>0.30302023855982124</v>
      </c>
    </row>
    <row r="13" spans="1:24" x14ac:dyDescent="0.25">
      <c r="A13" s="1"/>
      <c r="B13" s="161" t="s">
        <v>110</v>
      </c>
      <c r="C13" s="162">
        <v>3868136</v>
      </c>
      <c r="D13" s="162">
        <v>1196201</v>
      </c>
      <c r="E13" s="162">
        <v>1545165</v>
      </c>
      <c r="F13" s="162">
        <v>3807980</v>
      </c>
      <c r="G13" s="162">
        <v>4228293</v>
      </c>
      <c r="H13" s="162">
        <v>4511796</v>
      </c>
      <c r="I13" s="162">
        <v>4471297</v>
      </c>
      <c r="J13" s="180">
        <f>IFERROR(I13/H13-1,"-")</f>
        <v>-8.9762480395833011E-3</v>
      </c>
      <c r="K13" s="161">
        <f t="shared" si="0"/>
        <v>-40499</v>
      </c>
      <c r="L13" s="163">
        <f t="shared" si="1"/>
        <v>0.80588071811079931</v>
      </c>
      <c r="O13" s="161" t="s">
        <v>110</v>
      </c>
      <c r="P13" s="162">
        <v>152718</v>
      </c>
      <c r="Q13" s="162">
        <v>202007</v>
      </c>
      <c r="R13" s="162">
        <v>439619</v>
      </c>
      <c r="S13" s="162">
        <v>553673</v>
      </c>
      <c r="T13" s="162">
        <v>646229</v>
      </c>
      <c r="U13" s="162">
        <v>648164</v>
      </c>
      <c r="V13" s="180">
        <f>IFERROR(U13/T13-1,"-")</f>
        <v>2.9942945921646036E-3</v>
      </c>
      <c r="W13" s="161">
        <f t="shared" si="3"/>
        <v>1935</v>
      </c>
      <c r="X13" s="163">
        <f t="shared" si="2"/>
        <v>0.59798084915782612</v>
      </c>
    </row>
    <row r="14" spans="1:24" s="58" customFormat="1" x14ac:dyDescent="0.25">
      <c r="B14" s="165" t="s">
        <v>113</v>
      </c>
      <c r="C14" s="166">
        <v>1755890</v>
      </c>
      <c r="D14" s="166">
        <v>472688</v>
      </c>
      <c r="E14" s="166">
        <v>448402</v>
      </c>
      <c r="F14" s="166">
        <v>1743899</v>
      </c>
      <c r="G14" s="166">
        <v>1976052</v>
      </c>
      <c r="H14" s="166">
        <v>2113224</v>
      </c>
      <c r="I14" s="166">
        <v>2095622</v>
      </c>
      <c r="J14" s="181">
        <f t="shared" ref="J14:J21" si="4">IFERROR(I14/H14-1,"-")</f>
        <v>-8.3294530064016437E-3</v>
      </c>
      <c r="K14" s="165">
        <f t="shared" si="0"/>
        <v>-17602</v>
      </c>
      <c r="L14" s="167">
        <f t="shared" si="1"/>
        <v>0.37770279233269216</v>
      </c>
      <c r="O14" s="165" t="s">
        <v>113</v>
      </c>
      <c r="P14" s="166">
        <v>25019</v>
      </c>
      <c r="Q14" s="166">
        <v>19577</v>
      </c>
      <c r="R14" s="166">
        <v>84724</v>
      </c>
      <c r="S14" s="166">
        <v>113694</v>
      </c>
      <c r="T14" s="166">
        <v>132781</v>
      </c>
      <c r="U14" s="166">
        <v>137195</v>
      </c>
      <c r="V14" s="181">
        <f t="shared" ref="V14:V21" si="5">IFERROR(U14/T14-1,"-")</f>
        <v>3.3242707917548353E-2</v>
      </c>
      <c r="W14" s="165">
        <f t="shared" si="3"/>
        <v>4414</v>
      </c>
      <c r="X14" s="167">
        <f t="shared" si="2"/>
        <v>0.12657287754365862</v>
      </c>
    </row>
    <row r="15" spans="1:24" s="58" customFormat="1" x14ac:dyDescent="0.25">
      <c r="B15" s="165" t="s">
        <v>116</v>
      </c>
      <c r="C15" s="166">
        <v>504382</v>
      </c>
      <c r="D15" s="166">
        <v>150375</v>
      </c>
      <c r="E15" s="166">
        <v>224169</v>
      </c>
      <c r="F15" s="166">
        <v>395500</v>
      </c>
      <c r="G15" s="166">
        <v>442794</v>
      </c>
      <c r="H15" s="166">
        <v>457911</v>
      </c>
      <c r="I15" s="166">
        <v>453520</v>
      </c>
      <c r="J15" s="181">
        <f t="shared" si="4"/>
        <v>-9.589199647966562E-3</v>
      </c>
      <c r="K15" s="165">
        <f t="shared" si="0"/>
        <v>-4391</v>
      </c>
      <c r="L15" s="167">
        <f t="shared" si="1"/>
        <v>8.1739822534179621E-2</v>
      </c>
      <c r="O15" s="165" t="s">
        <v>116</v>
      </c>
      <c r="P15" s="166">
        <v>53222</v>
      </c>
      <c r="Q15" s="166">
        <v>65119</v>
      </c>
      <c r="R15" s="166">
        <v>141147</v>
      </c>
      <c r="S15" s="166">
        <v>161442</v>
      </c>
      <c r="T15" s="166">
        <v>181264</v>
      </c>
      <c r="U15" s="166">
        <v>175309</v>
      </c>
      <c r="V15" s="181">
        <f t="shared" si="5"/>
        <v>-3.2852634830964789E-2</v>
      </c>
      <c r="W15" s="165">
        <f t="shared" si="3"/>
        <v>-5955</v>
      </c>
      <c r="X15" s="167">
        <f t="shared" si="2"/>
        <v>0.16173595677175734</v>
      </c>
    </row>
    <row r="16" spans="1:24" x14ac:dyDescent="0.25">
      <c r="A16" s="1"/>
      <c r="B16" s="165" t="s">
        <v>119</v>
      </c>
      <c r="C16" s="166">
        <v>169952</v>
      </c>
      <c r="D16" s="166">
        <v>61568</v>
      </c>
      <c r="E16" s="166">
        <v>129489</v>
      </c>
      <c r="F16" s="166">
        <v>199586</v>
      </c>
      <c r="G16" s="166">
        <v>218554</v>
      </c>
      <c r="H16" s="166">
        <v>235111</v>
      </c>
      <c r="I16" s="166">
        <v>226835</v>
      </c>
      <c r="J16" s="181">
        <f t="shared" si="4"/>
        <v>-3.5200394707180838E-2</v>
      </c>
      <c r="K16" s="165">
        <f t="shared" si="0"/>
        <v>-8276</v>
      </c>
      <c r="L16" s="167">
        <f t="shared" si="1"/>
        <v>4.0883428833437631E-2</v>
      </c>
      <c r="O16" s="165" t="s">
        <v>119</v>
      </c>
      <c r="P16" s="166">
        <v>9255</v>
      </c>
      <c r="Q16" s="166">
        <v>22588</v>
      </c>
      <c r="R16" s="166">
        <v>35292</v>
      </c>
      <c r="S16" s="166">
        <v>49525</v>
      </c>
      <c r="T16" s="166">
        <v>68150</v>
      </c>
      <c r="U16" s="166">
        <v>66999</v>
      </c>
      <c r="V16" s="181">
        <f t="shared" si="5"/>
        <v>-1.6889214966984589E-2</v>
      </c>
      <c r="W16" s="165">
        <f t="shared" si="3"/>
        <v>-1151</v>
      </c>
      <c r="X16" s="167">
        <f t="shared" si="2"/>
        <v>6.1811700299191544E-2</v>
      </c>
    </row>
    <row r="17" spans="1:24" x14ac:dyDescent="0.25">
      <c r="A17" s="1"/>
      <c r="B17" s="165" t="s">
        <v>126</v>
      </c>
      <c r="C17" s="166">
        <v>140154</v>
      </c>
      <c r="D17" s="166">
        <v>41678</v>
      </c>
      <c r="E17" s="166">
        <v>93338</v>
      </c>
      <c r="F17" s="166">
        <v>173382</v>
      </c>
      <c r="G17" s="166">
        <v>167833</v>
      </c>
      <c r="H17" s="166">
        <v>177387</v>
      </c>
      <c r="I17" s="166">
        <v>163984</v>
      </c>
      <c r="J17" s="181">
        <f t="shared" si="4"/>
        <v>-7.5557960842677296E-2</v>
      </c>
      <c r="K17" s="165">
        <f t="shared" si="0"/>
        <v>-13403</v>
      </c>
      <c r="L17" s="167">
        <f t="shared" si="1"/>
        <v>2.9555527999746232E-2</v>
      </c>
      <c r="O17" s="165" t="s">
        <v>126</v>
      </c>
      <c r="P17" s="166">
        <v>2374</v>
      </c>
      <c r="Q17" s="166">
        <v>6901</v>
      </c>
      <c r="R17" s="166">
        <v>12903</v>
      </c>
      <c r="S17" s="166">
        <v>15485</v>
      </c>
      <c r="T17" s="166">
        <v>22222</v>
      </c>
      <c r="U17" s="166">
        <v>19540</v>
      </c>
      <c r="V17" s="181">
        <f t="shared" si="5"/>
        <v>-0.12069120691206914</v>
      </c>
      <c r="W17" s="165">
        <f t="shared" si="3"/>
        <v>-2682</v>
      </c>
      <c r="X17" s="167">
        <f t="shared" si="2"/>
        <v>1.8027144044630558E-2</v>
      </c>
    </row>
    <row r="18" spans="1:24" x14ac:dyDescent="0.25">
      <c r="A18" s="1"/>
      <c r="B18" s="165" t="s">
        <v>122</v>
      </c>
      <c r="C18" s="166">
        <v>136969</v>
      </c>
      <c r="D18" s="166">
        <v>58913</v>
      </c>
      <c r="E18" s="166">
        <v>94304</v>
      </c>
      <c r="F18" s="166">
        <v>150351</v>
      </c>
      <c r="G18" s="166">
        <v>154430</v>
      </c>
      <c r="H18" s="166">
        <v>161175</v>
      </c>
      <c r="I18" s="166">
        <v>151605</v>
      </c>
      <c r="J18" s="181"/>
      <c r="K18" s="165">
        <f t="shared" si="0"/>
        <v>-9570</v>
      </c>
      <c r="L18" s="167">
        <f t="shared" si="1"/>
        <v>2.7324408615483995E-2</v>
      </c>
      <c r="O18" s="165" t="s">
        <v>122</v>
      </c>
      <c r="P18" s="166">
        <v>2468</v>
      </c>
      <c r="Q18" s="166">
        <v>6102</v>
      </c>
      <c r="R18" s="166">
        <v>6824</v>
      </c>
      <c r="S18" s="166">
        <v>8263</v>
      </c>
      <c r="T18" s="166">
        <v>10589</v>
      </c>
      <c r="U18" s="166">
        <v>11429</v>
      </c>
      <c r="V18" s="181">
        <f t="shared" si="5"/>
        <v>7.932760411748041E-2</v>
      </c>
      <c r="W18" s="165">
        <f t="shared" si="3"/>
        <v>840</v>
      </c>
      <c r="X18" s="167">
        <f t="shared" si="2"/>
        <v>1.0544126370833299E-2</v>
      </c>
    </row>
    <row r="19" spans="1:24" x14ac:dyDescent="0.25">
      <c r="A19" s="1"/>
      <c r="B19" s="165" t="s">
        <v>131</v>
      </c>
      <c r="C19" s="166">
        <v>76537</v>
      </c>
      <c r="D19" s="166">
        <v>31182</v>
      </c>
      <c r="E19" s="166">
        <v>25435</v>
      </c>
      <c r="F19" s="166">
        <v>64413</v>
      </c>
      <c r="G19" s="166">
        <v>68822</v>
      </c>
      <c r="H19" s="166">
        <v>65431</v>
      </c>
      <c r="I19" s="166">
        <v>64402</v>
      </c>
      <c r="J19" s="181">
        <f t="shared" si="4"/>
        <v>-1.5726490501444257E-2</v>
      </c>
      <c r="K19" s="165">
        <f t="shared" si="0"/>
        <v>-1029</v>
      </c>
      <c r="L19" s="167">
        <f t="shared" si="1"/>
        <v>1.1607444105764322E-2</v>
      </c>
      <c r="O19" s="165" t="s">
        <v>131</v>
      </c>
      <c r="P19" s="166">
        <v>4147</v>
      </c>
      <c r="Q19" s="166">
        <v>3029</v>
      </c>
      <c r="R19" s="166">
        <v>9083</v>
      </c>
      <c r="S19" s="166">
        <v>10899</v>
      </c>
      <c r="T19" s="166">
        <v>9352</v>
      </c>
      <c r="U19" s="166">
        <v>10102</v>
      </c>
      <c r="V19" s="181">
        <f t="shared" si="5"/>
        <v>8.0196749358425912E-2</v>
      </c>
      <c r="W19" s="165">
        <f t="shared" si="3"/>
        <v>750</v>
      </c>
      <c r="X19" s="167">
        <f t="shared" si="2"/>
        <v>9.3198674073110502E-3</v>
      </c>
    </row>
    <row r="20" spans="1:24" x14ac:dyDescent="0.25">
      <c r="A20" s="164" t="s">
        <v>147</v>
      </c>
      <c r="B20" s="165" t="s">
        <v>134</v>
      </c>
      <c r="C20" s="166">
        <v>110098</v>
      </c>
      <c r="D20" s="166">
        <v>47431</v>
      </c>
      <c r="E20" s="166">
        <v>22379</v>
      </c>
      <c r="F20" s="166">
        <v>58944</v>
      </c>
      <c r="G20" s="166">
        <v>72711</v>
      </c>
      <c r="H20" s="166">
        <v>71945</v>
      </c>
      <c r="I20" s="166">
        <v>61469</v>
      </c>
      <c r="J20" s="181">
        <f t="shared" si="4"/>
        <v>-0.14561123080130656</v>
      </c>
      <c r="K20" s="165">
        <f t="shared" si="0"/>
        <v>-10476</v>
      </c>
      <c r="L20" s="167">
        <f t="shared" si="1"/>
        <v>1.1078817144455563E-2</v>
      </c>
      <c r="O20" s="165" t="s">
        <v>134</v>
      </c>
      <c r="P20" s="166">
        <v>6761</v>
      </c>
      <c r="Q20" s="166">
        <v>3365</v>
      </c>
      <c r="R20" s="166">
        <v>9192</v>
      </c>
      <c r="S20" s="166">
        <v>12353</v>
      </c>
      <c r="T20" s="166">
        <v>11798</v>
      </c>
      <c r="U20" s="166">
        <v>9719</v>
      </c>
      <c r="V20" s="181">
        <f t="shared" si="5"/>
        <v>-0.17621630784878795</v>
      </c>
      <c r="W20" s="165">
        <f t="shared" si="3"/>
        <v>-2079</v>
      </c>
      <c r="X20" s="167">
        <f t="shared" si="2"/>
        <v>8.966520622812918E-3</v>
      </c>
    </row>
    <row r="21" spans="1:24" x14ac:dyDescent="0.25">
      <c r="A21" s="169" t="s">
        <v>148</v>
      </c>
      <c r="B21" s="170" t="s">
        <v>148</v>
      </c>
      <c r="C21" s="171">
        <f t="shared" ref="C21" si="6">C13-SUM(C14:C20)</f>
        <v>974154</v>
      </c>
      <c r="D21" s="171">
        <f t="shared" ref="D21:I21" si="7">D13-SUM(D14:D20)</f>
        <v>332366</v>
      </c>
      <c r="E21" s="171">
        <f t="shared" si="7"/>
        <v>507649</v>
      </c>
      <c r="F21" s="171">
        <f t="shared" si="7"/>
        <v>1021905</v>
      </c>
      <c r="G21" s="171">
        <f t="shared" si="7"/>
        <v>1127097</v>
      </c>
      <c r="H21" s="171">
        <f t="shared" si="7"/>
        <v>1229612</v>
      </c>
      <c r="I21" s="171">
        <f t="shared" si="7"/>
        <v>1253860</v>
      </c>
      <c r="J21" s="182">
        <f t="shared" si="4"/>
        <v>1.9720041769273555E-2</v>
      </c>
      <c r="K21" s="170">
        <f t="shared" si="0"/>
        <v>24248</v>
      </c>
      <c r="L21" s="172">
        <f t="shared" si="1"/>
        <v>0.22598847654503981</v>
      </c>
      <c r="O21" s="170" t="s">
        <v>148</v>
      </c>
      <c r="P21" s="171">
        <f t="shared" ref="P21:U21" si="8">P13-SUM(P14:P20)</f>
        <v>49472</v>
      </c>
      <c r="Q21" s="171">
        <f t="shared" si="8"/>
        <v>75326</v>
      </c>
      <c r="R21" s="171">
        <f t="shared" si="8"/>
        <v>140454</v>
      </c>
      <c r="S21" s="171">
        <f t="shared" si="8"/>
        <v>182012</v>
      </c>
      <c r="T21" s="171">
        <f t="shared" si="8"/>
        <v>210073</v>
      </c>
      <c r="U21" s="171">
        <f t="shared" si="8"/>
        <v>217871</v>
      </c>
      <c r="V21" s="182">
        <f t="shared" si="5"/>
        <v>3.7120429564960755E-2</v>
      </c>
      <c r="W21" s="170">
        <f>U21-T21</f>
        <v>7798</v>
      </c>
      <c r="X21" s="172">
        <f t="shared" si="2"/>
        <v>0.20100265609763074</v>
      </c>
    </row>
    <row r="22" spans="1:24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71</v>
      </c>
      <c r="C23" s="178">
        <v>1799528</v>
      </c>
      <c r="D23" s="178">
        <v>553767</v>
      </c>
      <c r="E23" s="178">
        <v>886032</v>
      </c>
      <c r="F23" s="178">
        <v>1785371</v>
      </c>
      <c r="G23" s="178">
        <v>1925435</v>
      </c>
      <c r="H23" s="178">
        <v>1977808</v>
      </c>
      <c r="I23" s="178">
        <v>1894928</v>
      </c>
      <c r="J23" s="179">
        <f>IFERROR(I23/H23-1,"-")</f>
        <v>-4.1904977631802454E-2</v>
      </c>
      <c r="K23" s="178">
        <f>I23-H23</f>
        <v>-82880</v>
      </c>
      <c r="L23" s="179">
        <f>I23/$I23</f>
        <v>1</v>
      </c>
    </row>
    <row r="24" spans="1:24" x14ac:dyDescent="0.25">
      <c r="A24" s="1" t="s">
        <v>99</v>
      </c>
      <c r="B24" s="161" t="s">
        <v>100</v>
      </c>
      <c r="C24" s="162">
        <v>225369</v>
      </c>
      <c r="D24" s="162">
        <v>104224</v>
      </c>
      <c r="E24" s="162">
        <v>248670</v>
      </c>
      <c r="F24" s="162">
        <v>209426</v>
      </c>
      <c r="G24" s="162">
        <v>184222</v>
      </c>
      <c r="H24" s="162">
        <v>164129</v>
      </c>
      <c r="I24" s="162">
        <v>149658</v>
      </c>
      <c r="J24" s="180">
        <f>IFERROR(I24/H24-1,"-")</f>
        <v>-8.8168452863296554E-2</v>
      </c>
      <c r="K24" s="161">
        <f t="shared" ref="K24:K34" si="9">I24-H24</f>
        <v>-14471</v>
      </c>
      <c r="L24" s="163">
        <f>I24/$I23</f>
        <v>7.8978198643959038E-2</v>
      </c>
    </row>
    <row r="25" spans="1:24" x14ac:dyDescent="0.25">
      <c r="A25" s="164" t="s">
        <v>106</v>
      </c>
      <c r="B25" s="165" t="s">
        <v>12</v>
      </c>
      <c r="C25" s="166">
        <v>113805</v>
      </c>
      <c r="D25" s="166">
        <v>59308</v>
      </c>
      <c r="E25" s="166">
        <v>127227</v>
      </c>
      <c r="F25" s="166">
        <v>87285</v>
      </c>
      <c r="G25" s="166">
        <v>76041</v>
      </c>
      <c r="H25" s="166">
        <v>61158</v>
      </c>
      <c r="I25" s="166">
        <v>67824</v>
      </c>
      <c r="J25" s="181">
        <f>IFERROR(I25/H25-1,"-")</f>
        <v>0.10899637005788287</v>
      </c>
      <c r="K25" s="165">
        <f t="shared" si="9"/>
        <v>6666</v>
      </c>
      <c r="L25" s="167">
        <f>I25/$I23</f>
        <v>3.5792388945648596E-2</v>
      </c>
    </row>
    <row r="26" spans="1:24" x14ac:dyDescent="0.25">
      <c r="A26" s="164" t="s">
        <v>103</v>
      </c>
      <c r="B26" s="165" t="s">
        <v>103</v>
      </c>
      <c r="C26" s="166">
        <v>111564</v>
      </c>
      <c r="D26" s="166">
        <v>44916</v>
      </c>
      <c r="E26" s="166">
        <v>121443</v>
      </c>
      <c r="F26" s="166">
        <v>122141</v>
      </c>
      <c r="G26" s="166">
        <v>108181</v>
      </c>
      <c r="H26" s="166">
        <v>102971</v>
      </c>
      <c r="I26" s="166">
        <v>81834</v>
      </c>
      <c r="J26" s="181">
        <f>IFERROR(I26/H26-1,"-")</f>
        <v>-0.20527138708956894</v>
      </c>
      <c r="K26" s="165">
        <f t="shared" si="9"/>
        <v>-21137</v>
      </c>
      <c r="L26" s="167">
        <f>I26/$I23</f>
        <v>4.3185809698310436E-2</v>
      </c>
    </row>
    <row r="27" spans="1:24" x14ac:dyDescent="0.25">
      <c r="A27" s="1"/>
      <c r="B27" s="161" t="s">
        <v>110</v>
      </c>
      <c r="C27" s="162">
        <v>1574159</v>
      </c>
      <c r="D27" s="162">
        <v>449543</v>
      </c>
      <c r="E27" s="162">
        <v>637362</v>
      </c>
      <c r="F27" s="162">
        <v>1575945</v>
      </c>
      <c r="G27" s="162">
        <v>1741213</v>
      </c>
      <c r="H27" s="162">
        <v>1813679</v>
      </c>
      <c r="I27" s="162">
        <v>1745270</v>
      </c>
      <c r="J27" s="180">
        <f>IFERROR(I27/H27-1,"-")</f>
        <v>-3.7718361407944823E-2</v>
      </c>
      <c r="K27" s="161">
        <f t="shared" si="9"/>
        <v>-68409</v>
      </c>
      <c r="L27" s="163">
        <f>I27/$I23</f>
        <v>0.92102180135604095</v>
      </c>
    </row>
    <row r="28" spans="1:24" s="58" customFormat="1" x14ac:dyDescent="0.25">
      <c r="B28" s="165" t="s">
        <v>113</v>
      </c>
      <c r="C28" s="166">
        <v>773712</v>
      </c>
      <c r="D28" s="166">
        <v>197220</v>
      </c>
      <c r="E28" s="166">
        <v>209063</v>
      </c>
      <c r="F28" s="166">
        <v>793035</v>
      </c>
      <c r="G28" s="166">
        <v>900777</v>
      </c>
      <c r="H28" s="166">
        <v>947879</v>
      </c>
      <c r="I28" s="166">
        <v>922178</v>
      </c>
      <c r="J28" s="181">
        <f t="shared" ref="J28:J35" si="10">IFERROR(I28/H28-1,"-")</f>
        <v>-2.7114220274950696E-2</v>
      </c>
      <c r="K28" s="165">
        <f t="shared" si="9"/>
        <v>-25701</v>
      </c>
      <c r="L28" s="167">
        <f>I28/$I23</f>
        <v>0.48665595737674466</v>
      </c>
    </row>
    <row r="29" spans="1:24" s="58" customFormat="1" x14ac:dyDescent="0.25">
      <c r="B29" s="165" t="s">
        <v>116</v>
      </c>
      <c r="C29" s="166">
        <v>205570</v>
      </c>
      <c r="D29" s="166">
        <v>56525</v>
      </c>
      <c r="E29" s="166">
        <v>104521</v>
      </c>
      <c r="F29" s="166">
        <v>172719</v>
      </c>
      <c r="G29" s="166">
        <v>185849</v>
      </c>
      <c r="H29" s="166">
        <v>186837</v>
      </c>
      <c r="I29" s="166">
        <v>175022</v>
      </c>
      <c r="J29" s="181">
        <f t="shared" si="10"/>
        <v>-6.323693915016837E-2</v>
      </c>
      <c r="K29" s="165">
        <f t="shared" si="9"/>
        <v>-11815</v>
      </c>
      <c r="L29" s="167">
        <f>I29/$I23</f>
        <v>9.2363403781040757E-2</v>
      </c>
    </row>
    <row r="30" spans="1:24" x14ac:dyDescent="0.25">
      <c r="A30" s="1"/>
      <c r="B30" s="165" t="s">
        <v>119</v>
      </c>
      <c r="C30" s="166">
        <v>53652</v>
      </c>
      <c r="D30" s="166">
        <v>21075</v>
      </c>
      <c r="E30" s="166">
        <v>43165</v>
      </c>
      <c r="F30" s="166">
        <v>63880</v>
      </c>
      <c r="G30" s="166">
        <v>66435</v>
      </c>
      <c r="H30" s="166">
        <v>59808</v>
      </c>
      <c r="I30" s="166">
        <v>52992</v>
      </c>
      <c r="J30" s="181">
        <f t="shared" si="10"/>
        <v>-0.1139646869983949</v>
      </c>
      <c r="K30" s="165">
        <f t="shared" si="9"/>
        <v>-6816</v>
      </c>
      <c r="L30" s="167">
        <f>I30/$I23</f>
        <v>2.7965178624201024E-2</v>
      </c>
    </row>
    <row r="31" spans="1:24" x14ac:dyDescent="0.25">
      <c r="A31" s="1"/>
      <c r="B31" s="165" t="s">
        <v>126</v>
      </c>
      <c r="C31" s="166">
        <v>62584</v>
      </c>
      <c r="D31" s="166">
        <v>17194</v>
      </c>
      <c r="E31" s="166">
        <v>41605</v>
      </c>
      <c r="F31" s="166">
        <v>77416</v>
      </c>
      <c r="G31" s="166">
        <v>71952</v>
      </c>
      <c r="H31" s="166">
        <v>72640</v>
      </c>
      <c r="I31" s="166">
        <v>67643</v>
      </c>
      <c r="J31" s="181">
        <f t="shared" si="10"/>
        <v>-6.8791299559471386E-2</v>
      </c>
      <c r="K31" s="165">
        <f t="shared" si="9"/>
        <v>-4997</v>
      </c>
      <c r="L31" s="167">
        <f>I31/$I23</f>
        <v>3.5696870804589935E-2</v>
      </c>
    </row>
    <row r="32" spans="1:24" x14ac:dyDescent="0.25">
      <c r="A32" s="1"/>
      <c r="B32" s="165" t="s">
        <v>122</v>
      </c>
      <c r="C32" s="166">
        <v>72038</v>
      </c>
      <c r="D32" s="166">
        <v>28679</v>
      </c>
      <c r="E32" s="166">
        <v>52336</v>
      </c>
      <c r="F32" s="166">
        <v>85446</v>
      </c>
      <c r="G32" s="166">
        <v>82435</v>
      </c>
      <c r="H32" s="166">
        <v>83954</v>
      </c>
      <c r="I32" s="166">
        <v>79865</v>
      </c>
      <c r="J32" s="181">
        <f t="shared" si="10"/>
        <v>-4.8705243347547444E-2</v>
      </c>
      <c r="K32" s="165">
        <f t="shared" si="9"/>
        <v>-4089</v>
      </c>
      <c r="L32" s="167">
        <f>I32/$I23</f>
        <v>4.2146720086462391E-2</v>
      </c>
    </row>
    <row r="33" spans="1:12" x14ac:dyDescent="0.25">
      <c r="A33" s="1"/>
      <c r="B33" s="165" t="s">
        <v>131</v>
      </c>
      <c r="C33" s="166">
        <v>31688</v>
      </c>
      <c r="D33" s="166">
        <v>12563</v>
      </c>
      <c r="E33" s="166">
        <v>7603</v>
      </c>
      <c r="F33" s="166">
        <v>23344</v>
      </c>
      <c r="G33" s="166">
        <v>24875</v>
      </c>
      <c r="H33" s="166">
        <v>24770</v>
      </c>
      <c r="I33" s="166">
        <v>23604</v>
      </c>
      <c r="J33" s="181">
        <f t="shared" si="10"/>
        <v>-4.707307226483648E-2</v>
      </c>
      <c r="K33" s="165">
        <f t="shared" si="9"/>
        <v>-1166</v>
      </c>
      <c r="L33" s="167">
        <f>I33/$I23</f>
        <v>1.2456409953306933E-2</v>
      </c>
    </row>
    <row r="34" spans="1:12" x14ac:dyDescent="0.25">
      <c r="A34" s="164" t="s">
        <v>147</v>
      </c>
      <c r="B34" s="165" t="s">
        <v>134</v>
      </c>
      <c r="C34" s="166">
        <v>36614</v>
      </c>
      <c r="D34" s="166">
        <v>14740</v>
      </c>
      <c r="E34" s="166">
        <v>5483</v>
      </c>
      <c r="F34" s="166">
        <v>20284</v>
      </c>
      <c r="G34" s="166">
        <v>26202</v>
      </c>
      <c r="H34" s="166">
        <v>24379</v>
      </c>
      <c r="I34" s="166">
        <v>21175</v>
      </c>
      <c r="J34" s="181">
        <f t="shared" si="10"/>
        <v>-0.13142458673448465</v>
      </c>
      <c r="K34" s="165">
        <f t="shared" si="9"/>
        <v>-3204</v>
      </c>
      <c r="L34" s="167">
        <f>I34/$I23</f>
        <v>1.1174567054790472E-2</v>
      </c>
    </row>
    <row r="35" spans="1:12" x14ac:dyDescent="0.25">
      <c r="A35" s="169" t="s">
        <v>148</v>
      </c>
      <c r="B35" s="170" t="s">
        <v>148</v>
      </c>
      <c r="C35" s="171">
        <f t="shared" ref="C35:I35" si="11">C27-SUM(C28:C34)</f>
        <v>338301</v>
      </c>
      <c r="D35" s="171">
        <f t="shared" si="11"/>
        <v>101547</v>
      </c>
      <c r="E35" s="171">
        <f t="shared" si="11"/>
        <v>173586</v>
      </c>
      <c r="F35" s="171">
        <f t="shared" si="11"/>
        <v>339821</v>
      </c>
      <c r="G35" s="171">
        <f t="shared" si="11"/>
        <v>382688</v>
      </c>
      <c r="H35" s="171">
        <f t="shared" si="11"/>
        <v>413412</v>
      </c>
      <c r="I35" s="171">
        <f t="shared" si="11"/>
        <v>402791</v>
      </c>
      <c r="J35" s="182">
        <f t="shared" si="10"/>
        <v>-2.5691078149642443E-2</v>
      </c>
      <c r="K35" s="170">
        <f>I35-H35</f>
        <v>-10621</v>
      </c>
      <c r="L35" s="172">
        <f>I35/$I23</f>
        <v>0.2125626936749048</v>
      </c>
    </row>
    <row r="36" spans="1:12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71</v>
      </c>
      <c r="C37" s="178">
        <v>1327537</v>
      </c>
      <c r="D37" s="178">
        <v>383303</v>
      </c>
      <c r="E37" s="178">
        <v>494807</v>
      </c>
      <c r="F37" s="178">
        <v>1265143</v>
      </c>
      <c r="G37" s="178">
        <v>1346478</v>
      </c>
      <c r="H37" s="178">
        <v>1414199</v>
      </c>
      <c r="I37" s="178">
        <v>1450547</v>
      </c>
      <c r="J37" s="179">
        <f>IFERROR(I37/H37-1,"-")</f>
        <v>2.5702181941862579E-2</v>
      </c>
      <c r="K37" s="178">
        <f>I37-H37</f>
        <v>36348</v>
      </c>
      <c r="L37" s="179">
        <f>I37/$I37</f>
        <v>1</v>
      </c>
    </row>
    <row r="38" spans="1:12" x14ac:dyDescent="0.25">
      <c r="A38" s="1" t="s">
        <v>99</v>
      </c>
      <c r="B38" s="161" t="s">
        <v>100</v>
      </c>
      <c r="C38" s="162">
        <v>129369</v>
      </c>
      <c r="D38" s="162">
        <v>48639</v>
      </c>
      <c r="E38" s="162">
        <v>83727</v>
      </c>
      <c r="F38" s="162">
        <v>125247</v>
      </c>
      <c r="G38" s="162">
        <v>120690</v>
      </c>
      <c r="H38" s="162">
        <v>115725</v>
      </c>
      <c r="I38" s="162">
        <v>119765</v>
      </c>
      <c r="J38" s="180">
        <f>IFERROR(I38/H38-1,"-")</f>
        <v>3.4910347807301845E-2</v>
      </c>
      <c r="K38" s="161">
        <f t="shared" ref="K38:K48" si="12">I38-H38</f>
        <v>4040</v>
      </c>
      <c r="L38" s="163">
        <f>I38/$I37</f>
        <v>8.2565404637009343E-2</v>
      </c>
    </row>
    <row r="39" spans="1:12" x14ac:dyDescent="0.25">
      <c r="A39" s="164" t="s">
        <v>106</v>
      </c>
      <c r="B39" s="165" t="s">
        <v>106</v>
      </c>
      <c r="C39" s="166">
        <v>51589</v>
      </c>
      <c r="D39" s="166">
        <v>23761</v>
      </c>
      <c r="E39" s="166">
        <v>43623</v>
      </c>
      <c r="F39" s="166">
        <v>48440</v>
      </c>
      <c r="G39" s="166">
        <v>52862</v>
      </c>
      <c r="H39" s="166">
        <v>50590</v>
      </c>
      <c r="I39" s="166">
        <v>51921</v>
      </c>
      <c r="J39" s="181">
        <f>IFERROR(I39/H39-1,"-")</f>
        <v>2.6309547341371919E-2</v>
      </c>
      <c r="K39" s="165">
        <f t="shared" si="12"/>
        <v>1331</v>
      </c>
      <c r="L39" s="167">
        <f>I39/$I37</f>
        <v>3.579408319757995E-2</v>
      </c>
    </row>
    <row r="40" spans="1:12" x14ac:dyDescent="0.25">
      <c r="A40" s="164" t="s">
        <v>103</v>
      </c>
      <c r="B40" s="165" t="s">
        <v>103</v>
      </c>
      <c r="C40" s="166">
        <v>77780</v>
      </c>
      <c r="D40" s="166">
        <v>24878</v>
      </c>
      <c r="E40" s="166">
        <v>40104</v>
      </c>
      <c r="F40" s="166">
        <v>76807</v>
      </c>
      <c r="G40" s="166">
        <v>67828</v>
      </c>
      <c r="H40" s="166">
        <v>65135</v>
      </c>
      <c r="I40" s="166">
        <v>67844</v>
      </c>
      <c r="J40" s="181">
        <f>IFERROR(I40/H40-1,"-")</f>
        <v>4.1590542718968226E-2</v>
      </c>
      <c r="K40" s="165">
        <f t="shared" si="12"/>
        <v>2709</v>
      </c>
      <c r="L40" s="167">
        <f>I40/$I37</f>
        <v>4.67713214394294E-2</v>
      </c>
    </row>
    <row r="41" spans="1:12" x14ac:dyDescent="0.25">
      <c r="A41" s="1"/>
      <c r="B41" s="161" t="s">
        <v>110</v>
      </c>
      <c r="C41" s="162">
        <v>1198168</v>
      </c>
      <c r="D41" s="162">
        <v>334664</v>
      </c>
      <c r="E41" s="162">
        <v>411080</v>
      </c>
      <c r="F41" s="162">
        <v>1139896</v>
      </c>
      <c r="G41" s="162">
        <v>1225788</v>
      </c>
      <c r="H41" s="162">
        <v>1298474</v>
      </c>
      <c r="I41" s="162">
        <v>1330782</v>
      </c>
      <c r="J41" s="180">
        <f>IFERROR(I41/H41-1,"-")</f>
        <v>2.4881514762713719E-2</v>
      </c>
      <c r="K41" s="161">
        <f t="shared" si="12"/>
        <v>32308</v>
      </c>
      <c r="L41" s="163">
        <f>I41/$I37</f>
        <v>0.91743459536299066</v>
      </c>
    </row>
    <row r="42" spans="1:12" s="58" customFormat="1" x14ac:dyDescent="0.25">
      <c r="B42" s="165" t="s">
        <v>113</v>
      </c>
      <c r="C42" s="166">
        <v>653469</v>
      </c>
      <c r="D42" s="166">
        <v>152430</v>
      </c>
      <c r="E42" s="166">
        <v>143107</v>
      </c>
      <c r="F42" s="166">
        <v>589013</v>
      </c>
      <c r="G42" s="166">
        <v>647220</v>
      </c>
      <c r="H42" s="166">
        <v>696169</v>
      </c>
      <c r="I42" s="166">
        <v>700440</v>
      </c>
      <c r="J42" s="181">
        <f t="shared" ref="J42:J49" si="13">IFERROR(I42/H42-1,"-")</f>
        <v>6.1350045750385718E-3</v>
      </c>
      <c r="K42" s="165">
        <f t="shared" si="12"/>
        <v>4271</v>
      </c>
      <c r="L42" s="167">
        <f>I42/$I37</f>
        <v>0.48287990668347869</v>
      </c>
    </row>
    <row r="43" spans="1:12" s="58" customFormat="1" x14ac:dyDescent="0.25">
      <c r="B43" s="165" t="s">
        <v>116</v>
      </c>
      <c r="C43" s="166">
        <v>53591</v>
      </c>
      <c r="D43" s="166">
        <v>16111</v>
      </c>
      <c r="E43" s="166">
        <v>22014</v>
      </c>
      <c r="F43" s="166">
        <v>40094</v>
      </c>
      <c r="G43" s="166">
        <v>46114</v>
      </c>
      <c r="H43" s="166">
        <v>45371</v>
      </c>
      <c r="I43" s="166">
        <v>51229</v>
      </c>
      <c r="J43" s="181">
        <f t="shared" si="13"/>
        <v>0.12911331026426565</v>
      </c>
      <c r="K43" s="165">
        <f t="shared" si="12"/>
        <v>5858</v>
      </c>
      <c r="L43" s="167">
        <f>I43/$I37</f>
        <v>3.5317021785574686E-2</v>
      </c>
    </row>
    <row r="44" spans="1:12" x14ac:dyDescent="0.25">
      <c r="A44" s="1"/>
      <c r="B44" s="165" t="s">
        <v>119</v>
      </c>
      <c r="C44" s="166">
        <v>24734</v>
      </c>
      <c r="D44" s="166">
        <v>9804</v>
      </c>
      <c r="E44" s="166">
        <v>20113</v>
      </c>
      <c r="F44" s="166">
        <v>27607</v>
      </c>
      <c r="G44" s="166">
        <v>29230</v>
      </c>
      <c r="H44" s="166">
        <v>29531</v>
      </c>
      <c r="I44" s="166">
        <v>32919</v>
      </c>
      <c r="J44" s="181">
        <f t="shared" si="13"/>
        <v>0.11472689715891771</v>
      </c>
      <c r="K44" s="165">
        <f t="shared" si="12"/>
        <v>3388</v>
      </c>
      <c r="L44" s="167">
        <f>I44/$I37</f>
        <v>2.269419743034869E-2</v>
      </c>
    </row>
    <row r="45" spans="1:12" x14ac:dyDescent="0.25">
      <c r="A45" s="1"/>
      <c r="B45" s="165" t="s">
        <v>126</v>
      </c>
      <c r="C45" s="166">
        <v>54686</v>
      </c>
      <c r="D45" s="166">
        <v>14305</v>
      </c>
      <c r="E45" s="166">
        <v>30710</v>
      </c>
      <c r="F45" s="166">
        <v>58189</v>
      </c>
      <c r="G45" s="166">
        <v>56377</v>
      </c>
      <c r="H45" s="166">
        <v>58857</v>
      </c>
      <c r="I45" s="166">
        <v>54317</v>
      </c>
      <c r="J45" s="181">
        <f t="shared" si="13"/>
        <v>-7.7136109553664012E-2</v>
      </c>
      <c r="K45" s="165">
        <f t="shared" si="12"/>
        <v>-4540</v>
      </c>
      <c r="L45" s="167">
        <f>I45/$I37</f>
        <v>3.7445873866892972E-2</v>
      </c>
    </row>
    <row r="46" spans="1:12" x14ac:dyDescent="0.25">
      <c r="A46" s="1"/>
      <c r="B46" s="165" t="s">
        <v>122</v>
      </c>
      <c r="C46" s="166">
        <v>42015</v>
      </c>
      <c r="D46" s="166">
        <v>15530</v>
      </c>
      <c r="E46" s="166">
        <v>22921</v>
      </c>
      <c r="F46" s="166">
        <v>39629</v>
      </c>
      <c r="G46" s="166">
        <v>45101</v>
      </c>
      <c r="H46" s="166">
        <v>45571</v>
      </c>
      <c r="I46" s="166">
        <v>42059</v>
      </c>
      <c r="J46" s="181">
        <f t="shared" si="13"/>
        <v>-7.7066555484847865E-2</v>
      </c>
      <c r="K46" s="165">
        <f t="shared" si="12"/>
        <v>-3512</v>
      </c>
      <c r="L46" s="167">
        <f>I46/$I37</f>
        <v>2.8995268681400878E-2</v>
      </c>
    </row>
    <row r="47" spans="1:12" x14ac:dyDescent="0.25">
      <c r="A47" s="1"/>
      <c r="B47" s="165" t="s">
        <v>131</v>
      </c>
      <c r="C47" s="166">
        <v>27828</v>
      </c>
      <c r="D47" s="166">
        <v>10520</v>
      </c>
      <c r="E47" s="166">
        <v>10564</v>
      </c>
      <c r="F47" s="166">
        <v>23280</v>
      </c>
      <c r="G47" s="166">
        <v>23847</v>
      </c>
      <c r="H47" s="166">
        <v>22838</v>
      </c>
      <c r="I47" s="166">
        <v>23380</v>
      </c>
      <c r="J47" s="181">
        <f t="shared" si="13"/>
        <v>2.3732375864786714E-2</v>
      </c>
      <c r="K47" s="165">
        <f t="shared" si="12"/>
        <v>542</v>
      </c>
      <c r="L47" s="167">
        <f>I47/$I37</f>
        <v>1.6118057532779013E-2</v>
      </c>
    </row>
    <row r="48" spans="1:12" x14ac:dyDescent="0.25">
      <c r="A48" s="164" t="s">
        <v>147</v>
      </c>
      <c r="B48" s="165" t="s">
        <v>134</v>
      </c>
      <c r="C48" s="166">
        <v>44401</v>
      </c>
      <c r="D48" s="166">
        <v>18744</v>
      </c>
      <c r="E48" s="166">
        <v>10661</v>
      </c>
      <c r="F48" s="166">
        <v>23652</v>
      </c>
      <c r="G48" s="166">
        <v>27257</v>
      </c>
      <c r="H48" s="166">
        <v>25911</v>
      </c>
      <c r="I48" s="166">
        <v>21706</v>
      </c>
      <c r="J48" s="181">
        <f t="shared" si="13"/>
        <v>-0.16228628767704834</v>
      </c>
      <c r="K48" s="165">
        <f t="shared" si="12"/>
        <v>-4205</v>
      </c>
      <c r="L48" s="167">
        <f>I48/$I37</f>
        <v>1.4964010128592869E-2</v>
      </c>
    </row>
    <row r="49" spans="1:12" x14ac:dyDescent="0.25">
      <c r="A49" s="169" t="s">
        <v>148</v>
      </c>
      <c r="B49" s="170" t="s">
        <v>148</v>
      </c>
      <c r="C49" s="171">
        <f t="shared" ref="C49:I49" si="14">C41-SUM(C42:C48)</f>
        <v>297444</v>
      </c>
      <c r="D49" s="171">
        <f t="shared" si="14"/>
        <v>97220</v>
      </c>
      <c r="E49" s="171">
        <f t="shared" si="14"/>
        <v>150990</v>
      </c>
      <c r="F49" s="171">
        <f t="shared" si="14"/>
        <v>338432</v>
      </c>
      <c r="G49" s="171">
        <f t="shared" si="14"/>
        <v>350642</v>
      </c>
      <c r="H49" s="171">
        <f t="shared" si="14"/>
        <v>374226</v>
      </c>
      <c r="I49" s="171">
        <f t="shared" si="14"/>
        <v>404732</v>
      </c>
      <c r="J49" s="182">
        <f t="shared" si="13"/>
        <v>8.151758563007383E-2</v>
      </c>
      <c r="K49" s="170">
        <f>I49-H49</f>
        <v>30506</v>
      </c>
      <c r="L49" s="172">
        <f>I49/$I37</f>
        <v>0.27902025925392282</v>
      </c>
    </row>
    <row r="50" spans="1:12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71</v>
      </c>
      <c r="C51" s="178">
        <v>45810</v>
      </c>
      <c r="D51" s="178">
        <v>13251</v>
      </c>
      <c r="E51" s="178">
        <v>20284</v>
      </c>
      <c r="F51" s="178">
        <v>38233</v>
      </c>
      <c r="G51" s="178">
        <v>51611</v>
      </c>
      <c r="H51" s="178">
        <v>45550</v>
      </c>
      <c r="I51" s="178">
        <v>45028</v>
      </c>
      <c r="J51" s="179">
        <f>IFERROR(I51/H51-1,"-")</f>
        <v>-1.1459934138309591E-2</v>
      </c>
      <c r="K51" s="178">
        <f>I51-H51</f>
        <v>-522</v>
      </c>
      <c r="L51" s="179">
        <f>I51/$I51</f>
        <v>1</v>
      </c>
    </row>
    <row r="52" spans="1:12" x14ac:dyDescent="0.25">
      <c r="A52" s="1" t="s">
        <v>99</v>
      </c>
      <c r="B52" s="161" t="s">
        <v>100</v>
      </c>
      <c r="C52" s="162">
        <v>10543</v>
      </c>
      <c r="D52" s="162">
        <v>2362</v>
      </c>
      <c r="E52" s="162">
        <v>4977</v>
      </c>
      <c r="F52" s="162">
        <v>6805</v>
      </c>
      <c r="G52" s="162">
        <v>20361</v>
      </c>
      <c r="H52" s="162">
        <v>12056</v>
      </c>
      <c r="I52" s="162">
        <v>10127</v>
      </c>
      <c r="J52" s="180">
        <f>IFERROR(I52/H52-1,"-")</f>
        <v>-0.16000331785003319</v>
      </c>
      <c r="K52" s="161">
        <f t="shared" ref="K52:K62" si="15">I52-H52</f>
        <v>-1929</v>
      </c>
      <c r="L52" s="163">
        <f>I52/$I51</f>
        <v>0.22490450386426225</v>
      </c>
    </row>
    <row r="53" spans="1:12" x14ac:dyDescent="0.25">
      <c r="A53" s="164" t="s">
        <v>106</v>
      </c>
      <c r="B53" s="165" t="s">
        <v>106</v>
      </c>
      <c r="C53" s="166">
        <v>5954</v>
      </c>
      <c r="D53" s="166">
        <v>1669</v>
      </c>
      <c r="E53" s="166">
        <v>2436</v>
      </c>
      <c r="F53" s="166">
        <v>3518</v>
      </c>
      <c r="G53" s="166">
        <v>14887</v>
      </c>
      <c r="H53" s="166">
        <v>7780</v>
      </c>
      <c r="I53" s="166">
        <v>5937</v>
      </c>
      <c r="J53" s="181">
        <f>IFERROR(I53/H53-1,"-")</f>
        <v>-0.23688946015424162</v>
      </c>
      <c r="K53" s="165">
        <f t="shared" si="15"/>
        <v>-1843</v>
      </c>
      <c r="L53" s="167">
        <f>I53/$I51</f>
        <v>0.131851292529093</v>
      </c>
    </row>
    <row r="54" spans="1:12" x14ac:dyDescent="0.25">
      <c r="A54" s="164" t="s">
        <v>103</v>
      </c>
      <c r="B54" s="165" t="s">
        <v>103</v>
      </c>
      <c r="C54" s="166">
        <v>4589</v>
      </c>
      <c r="D54" s="166">
        <v>693</v>
      </c>
      <c r="E54" s="166">
        <v>2541</v>
      </c>
      <c r="F54" s="166">
        <v>3287</v>
      </c>
      <c r="G54" s="166">
        <v>5474</v>
      </c>
      <c r="H54" s="166">
        <v>4276</v>
      </c>
      <c r="I54" s="166">
        <v>4190</v>
      </c>
      <c r="J54" s="181">
        <f>IFERROR(I54/H54-1,"-")</f>
        <v>-2.0112254443405031E-2</v>
      </c>
      <c r="K54" s="165">
        <f t="shared" si="15"/>
        <v>-86</v>
      </c>
      <c r="L54" s="167">
        <f>I54/$I51</f>
        <v>9.3053211335169222E-2</v>
      </c>
    </row>
    <row r="55" spans="1:12" x14ac:dyDescent="0.25">
      <c r="A55" s="1"/>
      <c r="B55" s="161" t="s">
        <v>110</v>
      </c>
      <c r="C55" s="162">
        <v>35267</v>
      </c>
      <c r="D55" s="162">
        <v>10889</v>
      </c>
      <c r="E55" s="162">
        <v>15307</v>
      </c>
      <c r="F55" s="162">
        <v>31428</v>
      </c>
      <c r="G55" s="162">
        <v>31250</v>
      </c>
      <c r="H55" s="162">
        <v>33494</v>
      </c>
      <c r="I55" s="162">
        <v>34901</v>
      </c>
      <c r="J55" s="180">
        <f>IFERROR(I55/H55-1,"-")</f>
        <v>4.2007523735594354E-2</v>
      </c>
      <c r="K55" s="161">
        <f t="shared" si="15"/>
        <v>1407</v>
      </c>
      <c r="L55" s="163">
        <f>I55/$I51</f>
        <v>0.7750954961357378</v>
      </c>
    </row>
    <row r="56" spans="1:12" s="58" customFormat="1" x14ac:dyDescent="0.25">
      <c r="B56" s="165" t="s">
        <v>113</v>
      </c>
      <c r="C56" s="166">
        <v>10451</v>
      </c>
      <c r="D56" s="166">
        <v>3218</v>
      </c>
      <c r="E56" s="166">
        <v>3039</v>
      </c>
      <c r="F56" s="166">
        <v>10480</v>
      </c>
      <c r="G56" s="166">
        <v>9481</v>
      </c>
      <c r="H56" s="166">
        <v>11205</v>
      </c>
      <c r="I56" s="166">
        <v>11898</v>
      </c>
      <c r="J56" s="181">
        <f t="shared" ref="J56:J63" si="16">IFERROR(I56/H56-1,"-")</f>
        <v>6.184738955823299E-2</v>
      </c>
      <c r="K56" s="165">
        <f t="shared" si="15"/>
        <v>693</v>
      </c>
      <c r="L56" s="167">
        <f>I56/$I51</f>
        <v>0.26423558674602471</v>
      </c>
    </row>
    <row r="57" spans="1:12" s="58" customFormat="1" x14ac:dyDescent="0.25">
      <c r="B57" s="165" t="s">
        <v>116</v>
      </c>
      <c r="C57" s="166">
        <v>10142</v>
      </c>
      <c r="D57" s="166">
        <v>3153</v>
      </c>
      <c r="E57" s="166">
        <v>5197</v>
      </c>
      <c r="F57" s="166">
        <v>7015</v>
      </c>
      <c r="G57" s="166">
        <v>6255</v>
      </c>
      <c r="H57" s="166">
        <v>6432</v>
      </c>
      <c r="I57" s="166">
        <v>7119</v>
      </c>
      <c r="J57" s="181">
        <f t="shared" si="16"/>
        <v>0.10680970149253732</v>
      </c>
      <c r="K57" s="165">
        <f t="shared" si="15"/>
        <v>687</v>
      </c>
      <c r="L57" s="167">
        <f>I57/$I51</f>
        <v>0.1581016256551479</v>
      </c>
    </row>
    <row r="58" spans="1:12" x14ac:dyDescent="0.25">
      <c r="A58" s="1"/>
      <c r="B58" s="165" t="s">
        <v>119</v>
      </c>
      <c r="C58" s="166">
        <v>2191</v>
      </c>
      <c r="D58" s="166">
        <v>531</v>
      </c>
      <c r="E58" s="166">
        <v>1648</v>
      </c>
      <c r="F58" s="166">
        <v>2748</v>
      </c>
      <c r="G58" s="166">
        <v>2961</v>
      </c>
      <c r="H58" s="166">
        <v>2512</v>
      </c>
      <c r="I58" s="166">
        <v>2797</v>
      </c>
      <c r="J58" s="181">
        <f t="shared" si="16"/>
        <v>0.11345541401273884</v>
      </c>
      <c r="K58" s="165">
        <f t="shared" si="15"/>
        <v>285</v>
      </c>
      <c r="L58" s="167">
        <f>I58/$I51</f>
        <v>6.2116905036865948E-2</v>
      </c>
    </row>
    <row r="59" spans="1:12" x14ac:dyDescent="0.25">
      <c r="A59" s="1"/>
      <c r="B59" s="165" t="s">
        <v>126</v>
      </c>
      <c r="C59" s="166">
        <v>733</v>
      </c>
      <c r="D59" s="166">
        <v>275</v>
      </c>
      <c r="E59" s="166">
        <v>377</v>
      </c>
      <c r="F59" s="166">
        <v>875</v>
      </c>
      <c r="G59" s="166">
        <v>834</v>
      </c>
      <c r="H59" s="166">
        <v>1072</v>
      </c>
      <c r="I59" s="166">
        <v>1142</v>
      </c>
      <c r="J59" s="181">
        <f t="shared" si="16"/>
        <v>6.5298507462686617E-2</v>
      </c>
      <c r="K59" s="165">
        <f t="shared" si="15"/>
        <v>70</v>
      </c>
      <c r="L59" s="167">
        <f>I59/$I51</f>
        <v>2.5361996979657103E-2</v>
      </c>
    </row>
    <row r="60" spans="1:12" x14ac:dyDescent="0.25">
      <c r="A60" s="1"/>
      <c r="B60" s="165" t="s">
        <v>122</v>
      </c>
      <c r="C60" s="166">
        <v>710</v>
      </c>
      <c r="D60" s="166">
        <v>231</v>
      </c>
      <c r="E60" s="166">
        <v>480</v>
      </c>
      <c r="F60" s="166">
        <v>665</v>
      </c>
      <c r="G60" s="166">
        <v>718</v>
      </c>
      <c r="H60" s="166">
        <v>761</v>
      </c>
      <c r="I60" s="166">
        <v>932</v>
      </c>
      <c r="J60" s="181">
        <f t="shared" si="16"/>
        <v>0.22470433639947429</v>
      </c>
      <c r="K60" s="165">
        <f t="shared" si="15"/>
        <v>171</v>
      </c>
      <c r="L60" s="167">
        <f>I60/$I51</f>
        <v>2.069823221106867E-2</v>
      </c>
    </row>
    <row r="61" spans="1:12" x14ac:dyDescent="0.25">
      <c r="A61" s="1"/>
      <c r="B61" s="165" t="s">
        <v>131</v>
      </c>
      <c r="C61" s="166">
        <v>289</v>
      </c>
      <c r="D61" s="166">
        <v>136</v>
      </c>
      <c r="E61" s="166">
        <v>98</v>
      </c>
      <c r="F61" s="166">
        <v>141</v>
      </c>
      <c r="G61" s="166">
        <v>243</v>
      </c>
      <c r="H61" s="166">
        <v>149</v>
      </c>
      <c r="I61" s="166">
        <v>210</v>
      </c>
      <c r="J61" s="181">
        <f t="shared" si="16"/>
        <v>0.40939597315436238</v>
      </c>
      <c r="K61" s="165">
        <f t="shared" si="15"/>
        <v>61</v>
      </c>
      <c r="L61" s="167">
        <f>I61/$I51</f>
        <v>4.6637647685884341E-3</v>
      </c>
    </row>
    <row r="62" spans="1:12" x14ac:dyDescent="0.25">
      <c r="A62" s="164" t="s">
        <v>147</v>
      </c>
      <c r="B62" s="165" t="s">
        <v>134</v>
      </c>
      <c r="C62" s="166">
        <v>617</v>
      </c>
      <c r="D62" s="166">
        <v>246</v>
      </c>
      <c r="E62" s="166">
        <v>91</v>
      </c>
      <c r="F62" s="166">
        <v>157</v>
      </c>
      <c r="G62" s="166">
        <v>195</v>
      </c>
      <c r="H62" s="166">
        <v>168</v>
      </c>
      <c r="I62" s="166">
        <v>489</v>
      </c>
      <c r="J62" s="181">
        <f t="shared" si="16"/>
        <v>1.9107142857142856</v>
      </c>
      <c r="K62" s="165">
        <f t="shared" si="15"/>
        <v>321</v>
      </c>
      <c r="L62" s="167">
        <f>I62/$I51</f>
        <v>1.0859909389713067E-2</v>
      </c>
    </row>
    <row r="63" spans="1:12" x14ac:dyDescent="0.25">
      <c r="A63" s="169" t="s">
        <v>148</v>
      </c>
      <c r="B63" s="170" t="s">
        <v>148</v>
      </c>
      <c r="C63" s="171">
        <f t="shared" ref="C63:I63" si="17">C55-SUM(C56:C62)</f>
        <v>10134</v>
      </c>
      <c r="D63" s="171">
        <f t="shared" si="17"/>
        <v>3099</v>
      </c>
      <c r="E63" s="171">
        <f t="shared" si="17"/>
        <v>4377</v>
      </c>
      <c r="F63" s="171">
        <f t="shared" si="17"/>
        <v>9347</v>
      </c>
      <c r="G63" s="171">
        <f t="shared" si="17"/>
        <v>10563</v>
      </c>
      <c r="H63" s="171">
        <f t="shared" si="17"/>
        <v>11195</v>
      </c>
      <c r="I63" s="171">
        <f t="shared" si="17"/>
        <v>10314</v>
      </c>
      <c r="J63" s="182">
        <f t="shared" si="16"/>
        <v>-7.8695846359982169E-2</v>
      </c>
      <c r="K63" s="170">
        <f>I63-H63</f>
        <v>-881</v>
      </c>
      <c r="L63" s="172">
        <f>I63/$I51</f>
        <v>0.22905747534867194</v>
      </c>
    </row>
    <row r="64" spans="1:12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71</v>
      </c>
      <c r="C65" s="178">
        <v>139160</v>
      </c>
      <c r="D65" s="178">
        <v>55197</v>
      </c>
      <c r="E65" s="178">
        <v>71245</v>
      </c>
      <c r="F65" s="178">
        <v>164270</v>
      </c>
      <c r="G65" s="178">
        <v>177179</v>
      </c>
      <c r="H65" s="178">
        <v>234780</v>
      </c>
      <c r="I65" s="178">
        <v>191694</v>
      </c>
      <c r="J65" s="179">
        <f>IFERROR(I65/H65-1,"-")</f>
        <v>-0.18351648351648353</v>
      </c>
      <c r="K65" s="178">
        <f>I65-H65</f>
        <v>-43086</v>
      </c>
      <c r="L65" s="179">
        <f>I65/$I65</f>
        <v>1</v>
      </c>
    </row>
    <row r="66" spans="1:12" x14ac:dyDescent="0.25">
      <c r="A66" s="1" t="s">
        <v>99</v>
      </c>
      <c r="B66" s="161" t="s">
        <v>100</v>
      </c>
      <c r="C66" s="162">
        <v>42184</v>
      </c>
      <c r="D66" s="162">
        <v>22903</v>
      </c>
      <c r="E66" s="162">
        <v>26573</v>
      </c>
      <c r="F66" s="162">
        <v>32862</v>
      </c>
      <c r="G66" s="162">
        <v>44592</v>
      </c>
      <c r="H66" s="162">
        <v>62052</v>
      </c>
      <c r="I66" s="162">
        <v>43592</v>
      </c>
      <c r="J66" s="180">
        <f>IFERROR(I66/H66-1,"-")</f>
        <v>-0.29749242570747114</v>
      </c>
      <c r="K66" s="161">
        <f t="shared" ref="K66:K76" si="18">I66-H66</f>
        <v>-18460</v>
      </c>
      <c r="L66" s="163">
        <f>I66/$I65</f>
        <v>0.22740409193819316</v>
      </c>
    </row>
    <row r="67" spans="1:12" x14ac:dyDescent="0.25">
      <c r="A67" s="164" t="s">
        <v>106</v>
      </c>
      <c r="B67" s="165" t="s">
        <v>106</v>
      </c>
      <c r="C67" s="166">
        <v>22767</v>
      </c>
      <c r="D67" s="166">
        <v>8180</v>
      </c>
      <c r="E67" s="166">
        <v>21826</v>
      </c>
      <c r="F67" s="166">
        <v>23626</v>
      </c>
      <c r="G67" s="166">
        <v>29910</v>
      </c>
      <c r="H67" s="166">
        <v>37748</v>
      </c>
      <c r="I67" s="166">
        <v>16545</v>
      </c>
      <c r="J67" s="181">
        <f>IFERROR(I67/H67-1,"-")</f>
        <v>-0.56169863304016099</v>
      </c>
      <c r="K67" s="165">
        <f t="shared" si="18"/>
        <v>-21203</v>
      </c>
      <c r="L67" s="167">
        <f>I67/$I65</f>
        <v>8.6309430655106573E-2</v>
      </c>
    </row>
    <row r="68" spans="1:12" x14ac:dyDescent="0.25">
      <c r="A68" s="164" t="s">
        <v>103</v>
      </c>
      <c r="B68" s="165" t="s">
        <v>103</v>
      </c>
      <c r="C68" s="166">
        <v>19417</v>
      </c>
      <c r="D68" s="166">
        <v>14723</v>
      </c>
      <c r="E68" s="166">
        <v>4747</v>
      </c>
      <c r="F68" s="166">
        <v>9236</v>
      </c>
      <c r="G68" s="166">
        <v>14682</v>
      </c>
      <c r="H68" s="166">
        <v>24304</v>
      </c>
      <c r="I68" s="166">
        <v>27047</v>
      </c>
      <c r="J68" s="181">
        <f>IFERROR(I68/H68-1,"-")</f>
        <v>0.11286208031599743</v>
      </c>
      <c r="K68" s="165">
        <f t="shared" si="18"/>
        <v>2743</v>
      </c>
      <c r="L68" s="167">
        <f>I68/$I65</f>
        <v>0.14109466128308659</v>
      </c>
    </row>
    <row r="69" spans="1:12" x14ac:dyDescent="0.25">
      <c r="A69" s="1"/>
      <c r="B69" s="161" t="s">
        <v>110</v>
      </c>
      <c r="C69" s="162">
        <v>96976</v>
      </c>
      <c r="D69" s="162">
        <v>32294</v>
      </c>
      <c r="E69" s="162">
        <v>44672</v>
      </c>
      <c r="F69" s="162">
        <v>131408</v>
      </c>
      <c r="G69" s="162">
        <v>132587</v>
      </c>
      <c r="H69" s="162">
        <v>172728</v>
      </c>
      <c r="I69" s="162">
        <v>148102</v>
      </c>
      <c r="J69" s="180">
        <f>IFERROR(I69/H69-1,"-")</f>
        <v>-0.14257097864851098</v>
      </c>
      <c r="K69" s="161">
        <f t="shared" si="18"/>
        <v>-24626</v>
      </c>
      <c r="L69" s="163">
        <f>I69/$I65</f>
        <v>0.77259590806180689</v>
      </c>
    </row>
    <row r="70" spans="1:12" s="58" customFormat="1" x14ac:dyDescent="0.25">
      <c r="B70" s="165" t="s">
        <v>113</v>
      </c>
      <c r="C70" s="166">
        <v>41886</v>
      </c>
      <c r="D70" s="166">
        <v>14437</v>
      </c>
      <c r="E70" s="166">
        <v>12269</v>
      </c>
      <c r="F70" s="166">
        <v>56760</v>
      </c>
      <c r="G70" s="166">
        <v>50937</v>
      </c>
      <c r="H70" s="166">
        <v>74234</v>
      </c>
      <c r="I70" s="166">
        <v>74121</v>
      </c>
      <c r="J70" s="181">
        <f t="shared" ref="J70:J77" si="19">IFERROR(I70/H70-1,"-")</f>
        <v>-1.522213540965045E-3</v>
      </c>
      <c r="K70" s="165">
        <f t="shared" si="18"/>
        <v>-113</v>
      </c>
      <c r="L70" s="167">
        <f>I70/$I65</f>
        <v>0.38666311934645842</v>
      </c>
    </row>
    <row r="71" spans="1:12" s="58" customFormat="1" x14ac:dyDescent="0.25">
      <c r="B71" s="165" t="s">
        <v>116</v>
      </c>
      <c r="C71" s="166">
        <v>11748</v>
      </c>
      <c r="D71" s="166">
        <v>3402</v>
      </c>
      <c r="E71" s="166">
        <v>3758</v>
      </c>
      <c r="F71" s="166">
        <v>7893</v>
      </c>
      <c r="G71" s="166">
        <v>11764</v>
      </c>
      <c r="H71" s="166">
        <v>10979</v>
      </c>
      <c r="I71" s="166">
        <v>10869</v>
      </c>
      <c r="J71" s="181">
        <f t="shared" si="19"/>
        <v>-1.0019127425084262E-2</v>
      </c>
      <c r="K71" s="165">
        <f t="shared" si="18"/>
        <v>-110</v>
      </c>
      <c r="L71" s="167">
        <f>I71/$I65</f>
        <v>5.6699740210961219E-2</v>
      </c>
    </row>
    <row r="72" spans="1:12" x14ac:dyDescent="0.25">
      <c r="A72" s="1"/>
      <c r="B72" s="165" t="s">
        <v>119</v>
      </c>
      <c r="C72" s="166">
        <v>10984</v>
      </c>
      <c r="D72" s="166">
        <v>3652</v>
      </c>
      <c r="E72" s="166">
        <v>6316</v>
      </c>
      <c r="F72" s="166">
        <v>18292</v>
      </c>
      <c r="G72" s="166">
        <v>15014</v>
      </c>
      <c r="H72" s="166">
        <v>19275</v>
      </c>
      <c r="I72" s="166">
        <v>9989</v>
      </c>
      <c r="J72" s="181">
        <f t="shared" si="19"/>
        <v>-0.48176394293125813</v>
      </c>
      <c r="K72" s="165">
        <f t="shared" si="18"/>
        <v>-9286</v>
      </c>
      <c r="L72" s="167">
        <f>I72/$I65</f>
        <v>5.2109090529698372E-2</v>
      </c>
    </row>
    <row r="73" spans="1:12" x14ac:dyDescent="0.25">
      <c r="A73" s="1"/>
      <c r="B73" s="165" t="s">
        <v>126</v>
      </c>
      <c r="C73" s="166">
        <v>1818</v>
      </c>
      <c r="D73" s="166">
        <v>479</v>
      </c>
      <c r="E73" s="166">
        <v>3888</v>
      </c>
      <c r="F73" s="166">
        <v>3841</v>
      </c>
      <c r="G73" s="166">
        <v>4002</v>
      </c>
      <c r="H73" s="166">
        <v>6545</v>
      </c>
      <c r="I73" s="166">
        <v>5786</v>
      </c>
      <c r="J73" s="181">
        <f t="shared" si="19"/>
        <v>-0.11596638655462188</v>
      </c>
      <c r="K73" s="165">
        <f t="shared" si="18"/>
        <v>-759</v>
      </c>
      <c r="L73" s="167">
        <f>I73/$I65</f>
        <v>3.0183521654303214E-2</v>
      </c>
    </row>
    <row r="74" spans="1:12" x14ac:dyDescent="0.25">
      <c r="A74" s="1"/>
      <c r="B74" s="165" t="s">
        <v>122</v>
      </c>
      <c r="C74" s="166">
        <v>2536</v>
      </c>
      <c r="D74" s="166">
        <v>1263</v>
      </c>
      <c r="E74" s="166">
        <v>2003</v>
      </c>
      <c r="F74" s="166">
        <v>3259</v>
      </c>
      <c r="G74" s="166">
        <v>2269</v>
      </c>
      <c r="H74" s="166">
        <v>4239</v>
      </c>
      <c r="I74" s="166">
        <v>3160</v>
      </c>
      <c r="J74" s="181">
        <f t="shared" si="19"/>
        <v>-0.2545411653691908</v>
      </c>
      <c r="K74" s="165">
        <f t="shared" si="18"/>
        <v>-1079</v>
      </c>
      <c r="L74" s="167">
        <f>I74/$I65</f>
        <v>1.6484605673625675E-2</v>
      </c>
    </row>
    <row r="75" spans="1:12" x14ac:dyDescent="0.25">
      <c r="A75" s="1"/>
      <c r="B75" s="165" t="s">
        <v>131</v>
      </c>
      <c r="C75" s="166">
        <v>2206</v>
      </c>
      <c r="D75" s="166">
        <v>765</v>
      </c>
      <c r="E75" s="166">
        <v>1848</v>
      </c>
      <c r="F75" s="166">
        <v>3131</v>
      </c>
      <c r="G75" s="166">
        <v>3796</v>
      </c>
      <c r="H75" s="166">
        <v>3211</v>
      </c>
      <c r="I75" s="166">
        <v>2204</v>
      </c>
      <c r="J75" s="181">
        <f t="shared" si="19"/>
        <v>-0.31360946745562135</v>
      </c>
      <c r="K75" s="165">
        <f t="shared" si="18"/>
        <v>-1007</v>
      </c>
      <c r="L75" s="167">
        <f>I75/$I65</f>
        <v>1.1497490792617401E-2</v>
      </c>
    </row>
    <row r="76" spans="1:12" x14ac:dyDescent="0.25">
      <c r="A76" s="164" t="s">
        <v>147</v>
      </c>
      <c r="B76" s="165" t="s">
        <v>134</v>
      </c>
      <c r="C76" s="166">
        <v>2361</v>
      </c>
      <c r="D76" s="166">
        <v>990</v>
      </c>
      <c r="E76" s="166">
        <v>363</v>
      </c>
      <c r="F76" s="166">
        <v>1012</v>
      </c>
      <c r="G76" s="166">
        <v>1155</v>
      </c>
      <c r="H76" s="166">
        <v>3205</v>
      </c>
      <c r="I76" s="166">
        <v>3381</v>
      </c>
      <c r="J76" s="181">
        <f t="shared" si="19"/>
        <v>5.4914196567862783E-2</v>
      </c>
      <c r="K76" s="165">
        <f t="shared" si="18"/>
        <v>176</v>
      </c>
      <c r="L76" s="167">
        <f>I76/$I65</f>
        <v>1.7637484741306456E-2</v>
      </c>
    </row>
    <row r="77" spans="1:12" x14ac:dyDescent="0.25">
      <c r="A77" s="169" t="s">
        <v>148</v>
      </c>
      <c r="B77" s="170" t="s">
        <v>148</v>
      </c>
      <c r="C77" s="171">
        <f t="shared" ref="C77:I77" si="20">C69-SUM(C70:C76)</f>
        <v>23437</v>
      </c>
      <c r="D77" s="171">
        <f t="shared" si="20"/>
        <v>7306</v>
      </c>
      <c r="E77" s="171">
        <f t="shared" si="20"/>
        <v>14227</v>
      </c>
      <c r="F77" s="171">
        <f t="shared" si="20"/>
        <v>37220</v>
      </c>
      <c r="G77" s="171">
        <f t="shared" si="20"/>
        <v>43650</v>
      </c>
      <c r="H77" s="171">
        <f t="shared" si="20"/>
        <v>51040</v>
      </c>
      <c r="I77" s="171">
        <f t="shared" si="20"/>
        <v>38592</v>
      </c>
      <c r="J77" s="182">
        <f t="shared" si="19"/>
        <v>-0.24388714733542316</v>
      </c>
      <c r="K77" s="170">
        <f>I77-H77</f>
        <v>-12448</v>
      </c>
      <c r="L77" s="172">
        <f>I77/$I65</f>
        <v>0.20132085511283609</v>
      </c>
    </row>
    <row r="78" spans="1:12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71</v>
      </c>
      <c r="C79" s="178">
        <v>806433</v>
      </c>
      <c r="D79" s="178">
        <v>226570</v>
      </c>
      <c r="E79" s="178">
        <v>355287</v>
      </c>
      <c r="F79" s="178">
        <v>720575</v>
      </c>
      <c r="G79" s="178">
        <v>813714</v>
      </c>
      <c r="H79" s="178">
        <v>930653</v>
      </c>
      <c r="I79" s="178">
        <v>952676</v>
      </c>
      <c r="J79" s="179">
        <f>IFERROR(I79/H79-1,"-")</f>
        <v>2.3664029450289226E-2</v>
      </c>
      <c r="K79" s="178">
        <f>I79-H79</f>
        <v>22023</v>
      </c>
      <c r="L79" s="179">
        <f>I79/$I79</f>
        <v>1</v>
      </c>
    </row>
    <row r="80" spans="1:12" x14ac:dyDescent="0.25">
      <c r="A80" s="1" t="s">
        <v>99</v>
      </c>
      <c r="B80" s="161" t="s">
        <v>100</v>
      </c>
      <c r="C80" s="162">
        <v>359704</v>
      </c>
      <c r="D80" s="162">
        <v>97883</v>
      </c>
      <c r="E80" s="162">
        <v>181937</v>
      </c>
      <c r="F80" s="162">
        <v>344530</v>
      </c>
      <c r="G80" s="162">
        <v>347137</v>
      </c>
      <c r="H80" s="162">
        <v>385380</v>
      </c>
      <c r="I80" s="162">
        <v>401432</v>
      </c>
      <c r="J80" s="180">
        <f>IFERROR(I80/H80-1,"-")</f>
        <v>4.1652395038663137E-2</v>
      </c>
      <c r="K80" s="161">
        <f t="shared" ref="K80:K90" si="21">I80-H80</f>
        <v>16052</v>
      </c>
      <c r="L80" s="163">
        <f>I80/$I79</f>
        <v>0.42137305862643754</v>
      </c>
    </row>
    <row r="81" spans="1:12" x14ac:dyDescent="0.25">
      <c r="A81" s="164" t="s">
        <v>106</v>
      </c>
      <c r="B81" s="165" t="s">
        <v>106</v>
      </c>
      <c r="C81" s="166">
        <v>72375</v>
      </c>
      <c r="D81" s="166">
        <v>25782</v>
      </c>
      <c r="E81" s="166">
        <v>67081</v>
      </c>
      <c r="F81" s="166">
        <v>97691</v>
      </c>
      <c r="G81" s="166">
        <v>93289</v>
      </c>
      <c r="H81" s="166">
        <v>106751</v>
      </c>
      <c r="I81" s="166">
        <v>104455</v>
      </c>
      <c r="J81" s="181">
        <f>IFERROR(I81/H81-1,"-")</f>
        <v>-2.1507995241262345E-2</v>
      </c>
      <c r="K81" s="165">
        <f t="shared" si="21"/>
        <v>-2296</v>
      </c>
      <c r="L81" s="167">
        <f>I81/$I79</f>
        <v>0.10964378235622604</v>
      </c>
    </row>
    <row r="82" spans="1:12" x14ac:dyDescent="0.25">
      <c r="A82" s="164" t="s">
        <v>103</v>
      </c>
      <c r="B82" s="165" t="s">
        <v>103</v>
      </c>
      <c r="C82" s="166">
        <v>287329</v>
      </c>
      <c r="D82" s="166">
        <v>72101</v>
      </c>
      <c r="E82" s="166">
        <v>114856</v>
      </c>
      <c r="F82" s="166">
        <v>246839</v>
      </c>
      <c r="G82" s="166">
        <v>253848</v>
      </c>
      <c r="H82" s="166">
        <v>278629</v>
      </c>
      <c r="I82" s="166">
        <v>296977</v>
      </c>
      <c r="J82" s="181">
        <f>IFERROR(I82/H82-1,"-")</f>
        <v>6.5851006176672167E-2</v>
      </c>
      <c r="K82" s="165">
        <f t="shared" si="21"/>
        <v>18348</v>
      </c>
      <c r="L82" s="167">
        <f>I82/$I79</f>
        <v>0.31172927627021146</v>
      </c>
    </row>
    <row r="83" spans="1:12" x14ac:dyDescent="0.25">
      <c r="A83" s="1"/>
      <c r="B83" s="161" t="s">
        <v>110</v>
      </c>
      <c r="C83" s="162">
        <v>446729</v>
      </c>
      <c r="D83" s="162">
        <v>128687</v>
      </c>
      <c r="E83" s="162">
        <v>173350</v>
      </c>
      <c r="F83" s="162">
        <v>376045</v>
      </c>
      <c r="G83" s="162">
        <v>466577</v>
      </c>
      <c r="H83" s="162">
        <v>545273</v>
      </c>
      <c r="I83" s="162">
        <v>551244</v>
      </c>
      <c r="J83" s="180">
        <f>IFERROR(I83/H83-1,"-")</f>
        <v>1.0950478017433429E-2</v>
      </c>
      <c r="K83" s="161">
        <f t="shared" si="21"/>
        <v>5971</v>
      </c>
      <c r="L83" s="163">
        <f>I83/$I79</f>
        <v>0.57862694137356252</v>
      </c>
    </row>
    <row r="84" spans="1:12" s="58" customFormat="1" x14ac:dyDescent="0.25">
      <c r="B84" s="165" t="s">
        <v>113</v>
      </c>
      <c r="C84" s="166">
        <v>76312</v>
      </c>
      <c r="D84" s="166">
        <v>21407</v>
      </c>
      <c r="E84" s="166">
        <v>16831</v>
      </c>
      <c r="F84" s="166">
        <v>72242</v>
      </c>
      <c r="G84" s="166">
        <v>95918</v>
      </c>
      <c r="H84" s="166">
        <v>112291</v>
      </c>
      <c r="I84" s="166">
        <v>117784</v>
      </c>
      <c r="J84" s="181">
        <f t="shared" ref="J84:J91" si="22">IFERROR(I84/H84-1,"-")</f>
        <v>4.8917544593956697E-2</v>
      </c>
      <c r="K84" s="165">
        <f t="shared" si="21"/>
        <v>5493</v>
      </c>
      <c r="L84" s="167">
        <f>I84/$I79</f>
        <v>0.1236348979086279</v>
      </c>
    </row>
    <row r="85" spans="1:12" s="58" customFormat="1" x14ac:dyDescent="0.25">
      <c r="B85" s="165" t="s">
        <v>116</v>
      </c>
      <c r="C85" s="166">
        <v>165058</v>
      </c>
      <c r="D85" s="166">
        <v>42850</v>
      </c>
      <c r="E85" s="166">
        <v>53608</v>
      </c>
      <c r="F85" s="166">
        <v>116860</v>
      </c>
      <c r="G85" s="166">
        <v>132043</v>
      </c>
      <c r="H85" s="166">
        <v>146632</v>
      </c>
      <c r="I85" s="166">
        <v>143822</v>
      </c>
      <c r="J85" s="181">
        <f t="shared" si="22"/>
        <v>-1.9163620492116284E-2</v>
      </c>
      <c r="K85" s="165">
        <f t="shared" si="21"/>
        <v>-2810</v>
      </c>
      <c r="L85" s="167">
        <f>I85/$I79</f>
        <v>0.15096633063077058</v>
      </c>
    </row>
    <row r="86" spans="1:12" x14ac:dyDescent="0.25">
      <c r="A86" s="1"/>
      <c r="B86" s="165" t="s">
        <v>119</v>
      </c>
      <c r="C86" s="166">
        <v>25849</v>
      </c>
      <c r="D86" s="166">
        <v>8502</v>
      </c>
      <c r="E86" s="166">
        <v>20022</v>
      </c>
      <c r="F86" s="166">
        <v>31153</v>
      </c>
      <c r="G86" s="166">
        <v>42906</v>
      </c>
      <c r="H86" s="166">
        <v>58924</v>
      </c>
      <c r="I86" s="166">
        <v>58062</v>
      </c>
      <c r="J86" s="181">
        <f t="shared" si="22"/>
        <v>-1.4629013644694822E-2</v>
      </c>
      <c r="K86" s="165">
        <f t="shared" si="21"/>
        <v>-862</v>
      </c>
      <c r="L86" s="167">
        <f>I86/$I79</f>
        <v>6.0946218861396742E-2</v>
      </c>
    </row>
    <row r="87" spans="1:12" x14ac:dyDescent="0.25">
      <c r="A87" s="1"/>
      <c r="B87" s="165" t="s">
        <v>126</v>
      </c>
      <c r="C87" s="166">
        <v>9475</v>
      </c>
      <c r="D87" s="166">
        <v>2063</v>
      </c>
      <c r="E87" s="166">
        <v>6003</v>
      </c>
      <c r="F87" s="166">
        <v>10961</v>
      </c>
      <c r="G87" s="166">
        <v>13252</v>
      </c>
      <c r="H87" s="166">
        <v>18799</v>
      </c>
      <c r="I87" s="166">
        <v>16343</v>
      </c>
      <c r="J87" s="181">
        <f t="shared" si="22"/>
        <v>-0.13064524708761105</v>
      </c>
      <c r="K87" s="165">
        <f t="shared" si="21"/>
        <v>-2456</v>
      </c>
      <c r="L87" s="167">
        <f>I87/$I79</f>
        <v>1.7154835431983172E-2</v>
      </c>
    </row>
    <row r="88" spans="1:12" x14ac:dyDescent="0.25">
      <c r="A88" s="1"/>
      <c r="B88" s="165" t="s">
        <v>122</v>
      </c>
      <c r="C88" s="166">
        <v>6356</v>
      </c>
      <c r="D88" s="166">
        <v>2135</v>
      </c>
      <c r="E88" s="166">
        <v>5208</v>
      </c>
      <c r="F88" s="166">
        <v>6016</v>
      </c>
      <c r="G88" s="166">
        <v>7139</v>
      </c>
      <c r="H88" s="166">
        <v>9111</v>
      </c>
      <c r="I88" s="166">
        <v>9742</v>
      </c>
      <c r="J88" s="181">
        <f t="shared" si="22"/>
        <v>6.9256942157831292E-2</v>
      </c>
      <c r="K88" s="165">
        <f t="shared" si="21"/>
        <v>631</v>
      </c>
      <c r="L88" s="167">
        <f>I88/$I79</f>
        <v>1.022593200626446E-2</v>
      </c>
    </row>
    <row r="89" spans="1:12" x14ac:dyDescent="0.25">
      <c r="A89" s="1"/>
      <c r="B89" s="165" t="s">
        <v>131</v>
      </c>
      <c r="C89" s="166">
        <v>8896</v>
      </c>
      <c r="D89" s="166">
        <v>3376</v>
      </c>
      <c r="E89" s="166">
        <v>2579</v>
      </c>
      <c r="F89" s="166">
        <v>7789</v>
      </c>
      <c r="G89" s="166">
        <v>8637</v>
      </c>
      <c r="H89" s="166">
        <v>7642</v>
      </c>
      <c r="I89" s="166">
        <v>8250</v>
      </c>
      <c r="J89" s="181">
        <f t="shared" si="22"/>
        <v>7.956032452237638E-2</v>
      </c>
      <c r="K89" s="165">
        <f t="shared" si="21"/>
        <v>608</v>
      </c>
      <c r="L89" s="167">
        <f>I89/$I79</f>
        <v>8.6598171886349603E-3</v>
      </c>
    </row>
    <row r="90" spans="1:12" x14ac:dyDescent="0.25">
      <c r="A90" s="164" t="s">
        <v>147</v>
      </c>
      <c r="B90" s="165" t="s">
        <v>134</v>
      </c>
      <c r="C90" s="166">
        <v>13727</v>
      </c>
      <c r="D90" s="166">
        <v>5581</v>
      </c>
      <c r="E90" s="166">
        <v>2828</v>
      </c>
      <c r="F90" s="166">
        <v>7908</v>
      </c>
      <c r="G90" s="166">
        <v>10243</v>
      </c>
      <c r="H90" s="166">
        <v>10058</v>
      </c>
      <c r="I90" s="166">
        <v>8039</v>
      </c>
      <c r="J90" s="181">
        <f t="shared" si="22"/>
        <v>-0.20073573275004974</v>
      </c>
      <c r="K90" s="165">
        <f t="shared" si="21"/>
        <v>-2019</v>
      </c>
      <c r="L90" s="167">
        <f>I90/$I79</f>
        <v>8.438335803568054E-3</v>
      </c>
    </row>
    <row r="91" spans="1:12" x14ac:dyDescent="0.25">
      <c r="A91" s="169" t="s">
        <v>148</v>
      </c>
      <c r="B91" s="170" t="s">
        <v>148</v>
      </c>
      <c r="C91" s="171">
        <f t="shared" ref="C91:H91" si="23">C83-SUM(C84:C90)</f>
        <v>141056</v>
      </c>
      <c r="D91" s="171">
        <f t="shared" si="23"/>
        <v>42773</v>
      </c>
      <c r="E91" s="171">
        <f t="shared" si="23"/>
        <v>66271</v>
      </c>
      <c r="F91" s="171">
        <f t="shared" si="23"/>
        <v>123116</v>
      </c>
      <c r="G91" s="171">
        <f t="shared" si="23"/>
        <v>156439</v>
      </c>
      <c r="H91" s="171">
        <f t="shared" si="23"/>
        <v>181816</v>
      </c>
      <c r="I91" s="171">
        <f t="shared" ref="I91" si="24">I83-SUM(I84:I90)</f>
        <v>189202</v>
      </c>
      <c r="J91" s="182">
        <f t="shared" si="22"/>
        <v>4.0623487481849851E-2</v>
      </c>
      <c r="K91" s="170">
        <f>I91-H91</f>
        <v>7386</v>
      </c>
      <c r="L91" s="172">
        <f>I91/$I79</f>
        <v>0.19860057354231658</v>
      </c>
    </row>
    <row r="92" spans="1:12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71</v>
      </c>
      <c r="C93" s="178">
        <v>58393</v>
      </c>
      <c r="D93" s="178">
        <v>23723</v>
      </c>
      <c r="E93" s="178">
        <v>34780</v>
      </c>
      <c r="F93" s="178">
        <v>53822</v>
      </c>
      <c r="G93" s="178">
        <v>60906</v>
      </c>
      <c r="H93" s="178">
        <v>60178</v>
      </c>
      <c r="I93" s="178">
        <v>59478</v>
      </c>
      <c r="J93" s="179">
        <f>IFERROR(I93/H93-1,"-")</f>
        <v>-1.1632157931469989E-2</v>
      </c>
      <c r="K93" s="178">
        <f>I93-H93</f>
        <v>-700</v>
      </c>
      <c r="L93" s="179">
        <f>I93/$I93</f>
        <v>1</v>
      </c>
    </row>
    <row r="94" spans="1:12" x14ac:dyDescent="0.25">
      <c r="A94" s="1" t="s">
        <v>99</v>
      </c>
      <c r="B94" s="161" t="s">
        <v>100</v>
      </c>
      <c r="C94" s="162">
        <v>38149</v>
      </c>
      <c r="D94" s="162">
        <v>15260</v>
      </c>
      <c r="E94" s="162">
        <v>22124</v>
      </c>
      <c r="F94" s="162">
        <v>34543</v>
      </c>
      <c r="G94" s="162">
        <v>38696</v>
      </c>
      <c r="H94" s="162">
        <v>36730</v>
      </c>
      <c r="I94" s="162">
        <v>36670</v>
      </c>
      <c r="J94" s="180">
        <f>IFERROR(I94/H94-1,"-")</f>
        <v>-1.6335420637081377E-3</v>
      </c>
      <c r="K94" s="161">
        <f t="shared" ref="K94:K104" si="25">I94-H94</f>
        <v>-60</v>
      </c>
      <c r="L94" s="163">
        <f>I94/$I93</f>
        <v>0.61653048185883852</v>
      </c>
    </row>
    <row r="95" spans="1:12" x14ac:dyDescent="0.25">
      <c r="A95" s="164" t="s">
        <v>106</v>
      </c>
      <c r="B95" s="165" t="s">
        <v>106</v>
      </c>
      <c r="C95" s="166">
        <v>19575</v>
      </c>
      <c r="D95" s="166">
        <v>8252</v>
      </c>
      <c r="E95" s="166">
        <v>11116</v>
      </c>
      <c r="F95" s="166">
        <v>16275</v>
      </c>
      <c r="G95" s="166">
        <v>12241</v>
      </c>
      <c r="H95" s="166">
        <v>12042</v>
      </c>
      <c r="I95" s="166">
        <v>14077</v>
      </c>
      <c r="J95" s="181">
        <f>IFERROR(I95/H95-1,"-")</f>
        <v>0.1689918618169739</v>
      </c>
      <c r="K95" s="165">
        <f t="shared" si="25"/>
        <v>2035</v>
      </c>
      <c r="L95" s="167">
        <f>I95/$I93</f>
        <v>0.23667574565385521</v>
      </c>
    </row>
    <row r="96" spans="1:12" x14ac:dyDescent="0.25">
      <c r="A96" s="164" t="s">
        <v>103</v>
      </c>
      <c r="B96" s="165" t="s">
        <v>103</v>
      </c>
      <c r="C96" s="166">
        <v>18574</v>
      </c>
      <c r="D96" s="166">
        <v>7008</v>
      </c>
      <c r="E96" s="166">
        <v>11008</v>
      </c>
      <c r="F96" s="166">
        <v>18268</v>
      </c>
      <c r="G96" s="166">
        <v>26455</v>
      </c>
      <c r="H96" s="166">
        <v>24688</v>
      </c>
      <c r="I96" s="166">
        <v>22593</v>
      </c>
      <c r="J96" s="181">
        <f>IFERROR(I96/H96-1,"-")</f>
        <v>-8.4859040829552868E-2</v>
      </c>
      <c r="K96" s="165">
        <f t="shared" si="25"/>
        <v>-2095</v>
      </c>
      <c r="L96" s="167">
        <f>I96/$I93</f>
        <v>0.37985473620498333</v>
      </c>
    </row>
    <row r="97" spans="1:12" x14ac:dyDescent="0.25">
      <c r="A97" s="1"/>
      <c r="B97" s="161" t="s">
        <v>110</v>
      </c>
      <c r="C97" s="162">
        <v>20244</v>
      </c>
      <c r="D97" s="162">
        <v>8463</v>
      </c>
      <c r="E97" s="162">
        <v>12656</v>
      </c>
      <c r="F97" s="162">
        <v>19279</v>
      </c>
      <c r="G97" s="162">
        <v>22210</v>
      </c>
      <c r="H97" s="162">
        <v>23448</v>
      </c>
      <c r="I97" s="162">
        <v>22808</v>
      </c>
      <c r="J97" s="180">
        <f>IFERROR(I97/H97-1,"-")</f>
        <v>-2.7294438758103001E-2</v>
      </c>
      <c r="K97" s="161">
        <f t="shared" si="25"/>
        <v>-640</v>
      </c>
      <c r="L97" s="163">
        <f>I97/$I93</f>
        <v>0.38346951814116143</v>
      </c>
    </row>
    <row r="98" spans="1:12" s="58" customFormat="1" x14ac:dyDescent="0.25">
      <c r="B98" s="165" t="s">
        <v>113</v>
      </c>
      <c r="C98" s="166">
        <v>2572</v>
      </c>
      <c r="D98" s="166">
        <v>1373</v>
      </c>
      <c r="E98" s="166">
        <v>1001</v>
      </c>
      <c r="F98" s="166">
        <v>2638</v>
      </c>
      <c r="G98" s="166">
        <v>3128</v>
      </c>
      <c r="H98" s="166">
        <v>3308</v>
      </c>
      <c r="I98" s="166">
        <v>2774</v>
      </c>
      <c r="J98" s="181">
        <f t="shared" ref="J98:J105" si="26">IFERROR(I98/H98-1,"-")</f>
        <v>-0.16142684401451024</v>
      </c>
      <c r="K98" s="165">
        <f t="shared" si="25"/>
        <v>-534</v>
      </c>
      <c r="L98" s="167">
        <f>I98/$I93</f>
        <v>4.6639093446316282E-2</v>
      </c>
    </row>
    <row r="99" spans="1:12" s="58" customFormat="1" x14ac:dyDescent="0.25">
      <c r="B99" s="165" t="s">
        <v>116</v>
      </c>
      <c r="C99" s="166">
        <v>4530</v>
      </c>
      <c r="D99" s="166">
        <v>1673</v>
      </c>
      <c r="E99" s="166">
        <v>2803</v>
      </c>
      <c r="F99" s="166">
        <v>4064</v>
      </c>
      <c r="G99" s="166">
        <v>4429</v>
      </c>
      <c r="H99" s="166">
        <v>4895</v>
      </c>
      <c r="I99" s="166">
        <v>4616</v>
      </c>
      <c r="J99" s="181">
        <f t="shared" si="26"/>
        <v>-5.6996935648621072E-2</v>
      </c>
      <c r="K99" s="165">
        <f t="shared" si="25"/>
        <v>-279</v>
      </c>
      <c r="L99" s="167">
        <f>I99/$I93</f>
        <v>7.7608527522781537E-2</v>
      </c>
    </row>
    <row r="100" spans="1:12" x14ac:dyDescent="0.25">
      <c r="A100" s="1"/>
      <c r="B100" s="165" t="s">
        <v>119</v>
      </c>
      <c r="C100" s="166">
        <v>4017</v>
      </c>
      <c r="D100" s="166">
        <v>1976</v>
      </c>
      <c r="E100" s="166">
        <v>3669</v>
      </c>
      <c r="F100" s="166">
        <v>3550</v>
      </c>
      <c r="G100" s="166">
        <v>4014</v>
      </c>
      <c r="H100" s="166">
        <v>3859</v>
      </c>
      <c r="I100" s="166">
        <v>3841</v>
      </c>
      <c r="J100" s="181">
        <f t="shared" si="26"/>
        <v>-4.6644208344130966E-3</v>
      </c>
      <c r="K100" s="165">
        <f t="shared" si="25"/>
        <v>-18</v>
      </c>
      <c r="L100" s="167">
        <f>I100/$I93</f>
        <v>6.4578499613302393E-2</v>
      </c>
    </row>
    <row r="101" spans="1:12" x14ac:dyDescent="0.25">
      <c r="A101" s="1"/>
      <c r="B101" s="165" t="s">
        <v>126</v>
      </c>
      <c r="C101" s="166">
        <v>755</v>
      </c>
      <c r="D101" s="166">
        <v>335</v>
      </c>
      <c r="E101" s="166">
        <v>459</v>
      </c>
      <c r="F101" s="166">
        <v>1303</v>
      </c>
      <c r="G101" s="166">
        <v>1030</v>
      </c>
      <c r="H101" s="166">
        <v>1034</v>
      </c>
      <c r="I101" s="166">
        <v>957</v>
      </c>
      <c r="J101" s="181">
        <f t="shared" si="26"/>
        <v>-7.4468085106383031E-2</v>
      </c>
      <c r="K101" s="165">
        <f t="shared" si="25"/>
        <v>-77</v>
      </c>
      <c r="L101" s="167">
        <f>I101/$I93</f>
        <v>1.6089982850801977E-2</v>
      </c>
    </row>
    <row r="102" spans="1:12" x14ac:dyDescent="0.25">
      <c r="A102" s="1"/>
      <c r="B102" s="165" t="s">
        <v>122</v>
      </c>
      <c r="C102" s="166">
        <v>541</v>
      </c>
      <c r="D102" s="166">
        <v>338</v>
      </c>
      <c r="E102" s="166">
        <v>539</v>
      </c>
      <c r="F102" s="166">
        <v>726</v>
      </c>
      <c r="G102" s="166">
        <v>692</v>
      </c>
      <c r="H102" s="166">
        <v>954</v>
      </c>
      <c r="I102" s="166">
        <v>909</v>
      </c>
      <c r="J102" s="181">
        <f t="shared" si="26"/>
        <v>-4.7169811320754707E-2</v>
      </c>
      <c r="K102" s="165">
        <f t="shared" si="25"/>
        <v>-45</v>
      </c>
      <c r="L102" s="167">
        <f>I102/$I93</f>
        <v>1.5282961767376172E-2</v>
      </c>
    </row>
    <row r="103" spans="1:12" x14ac:dyDescent="0.25">
      <c r="A103" s="1"/>
      <c r="B103" s="165" t="s">
        <v>131</v>
      </c>
      <c r="C103" s="166">
        <v>174</v>
      </c>
      <c r="D103" s="166">
        <v>133</v>
      </c>
      <c r="E103" s="166">
        <v>106</v>
      </c>
      <c r="F103" s="166">
        <v>276</v>
      </c>
      <c r="G103" s="166">
        <v>157</v>
      </c>
      <c r="H103" s="166">
        <v>244</v>
      </c>
      <c r="I103" s="166">
        <v>189</v>
      </c>
      <c r="J103" s="181">
        <f t="shared" si="26"/>
        <v>-0.22540983606557374</v>
      </c>
      <c r="K103" s="165">
        <f t="shared" si="25"/>
        <v>-55</v>
      </c>
      <c r="L103" s="167">
        <f>I103/$I93</f>
        <v>3.1776455159891054E-3</v>
      </c>
    </row>
    <row r="104" spans="1:12" x14ac:dyDescent="0.25">
      <c r="A104" s="164" t="s">
        <v>147</v>
      </c>
      <c r="B104" s="165" t="s">
        <v>134</v>
      </c>
      <c r="C104" s="166">
        <v>284</v>
      </c>
      <c r="D104" s="166">
        <v>96</v>
      </c>
      <c r="E104" s="166">
        <v>102</v>
      </c>
      <c r="F104" s="166">
        <v>170</v>
      </c>
      <c r="G104" s="166">
        <v>287</v>
      </c>
      <c r="H104" s="166">
        <v>442</v>
      </c>
      <c r="I104" s="166">
        <v>250</v>
      </c>
      <c r="J104" s="181">
        <f t="shared" si="26"/>
        <v>-0.43438914027149322</v>
      </c>
      <c r="K104" s="165">
        <f t="shared" si="25"/>
        <v>-192</v>
      </c>
      <c r="L104" s="167">
        <f>I104/$I93</f>
        <v>4.203234809509398E-3</v>
      </c>
    </row>
    <row r="105" spans="1:12" x14ac:dyDescent="0.25">
      <c r="A105" s="169" t="s">
        <v>148</v>
      </c>
      <c r="B105" s="170" t="s">
        <v>148</v>
      </c>
      <c r="C105" s="171">
        <f t="shared" ref="C105" si="27">C97-SUM(C98:C104)</f>
        <v>7371</v>
      </c>
      <c r="D105" s="171">
        <f t="shared" ref="D105:I105" si="28">D97-SUM(D98:D104)</f>
        <v>2539</v>
      </c>
      <c r="E105" s="171">
        <f t="shared" si="28"/>
        <v>3977</v>
      </c>
      <c r="F105" s="171">
        <f t="shared" si="28"/>
        <v>6552</v>
      </c>
      <c r="G105" s="171">
        <f t="shared" si="28"/>
        <v>8473</v>
      </c>
      <c r="H105" s="171">
        <f t="shared" si="28"/>
        <v>8712</v>
      </c>
      <c r="I105" s="171">
        <f t="shared" si="28"/>
        <v>9272</v>
      </c>
      <c r="J105" s="182">
        <f t="shared" si="26"/>
        <v>6.4279155188246007E-2</v>
      </c>
      <c r="K105" s="170">
        <f>I105-H105</f>
        <v>560</v>
      </c>
      <c r="L105" s="172">
        <f>I105/$I93</f>
        <v>0.15588957261508457</v>
      </c>
    </row>
    <row r="106" spans="1:12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71</v>
      </c>
      <c r="C107" s="178">
        <v>146100</v>
      </c>
      <c r="D107" s="178">
        <v>79584</v>
      </c>
      <c r="E107" s="178">
        <v>108554</v>
      </c>
      <c r="F107" s="178">
        <v>202302</v>
      </c>
      <c r="G107" s="178">
        <v>255835</v>
      </c>
      <c r="H107" s="178">
        <v>243005</v>
      </c>
      <c r="I107" s="178">
        <v>254126</v>
      </c>
      <c r="J107" s="179">
        <f>IFERROR(I107/H107-1,"-")</f>
        <v>4.5764490442583572E-2</v>
      </c>
      <c r="K107" s="178">
        <f>I107-H107</f>
        <v>11121</v>
      </c>
      <c r="L107" s="179">
        <f>I107/$I107</f>
        <v>1</v>
      </c>
    </row>
    <row r="108" spans="1:12" x14ac:dyDescent="0.25">
      <c r="A108" s="1" t="s">
        <v>99</v>
      </c>
      <c r="B108" s="161" t="s">
        <v>100</v>
      </c>
      <c r="C108" s="162">
        <v>31233</v>
      </c>
      <c r="D108" s="162">
        <v>31230</v>
      </c>
      <c r="E108" s="162">
        <v>44464</v>
      </c>
      <c r="F108" s="162">
        <v>49222</v>
      </c>
      <c r="G108" s="162">
        <v>56357</v>
      </c>
      <c r="H108" s="162">
        <v>50393</v>
      </c>
      <c r="I108" s="162">
        <v>52622</v>
      </c>
      <c r="J108" s="180">
        <f>IFERROR(I108/H108-1,"-")</f>
        <v>4.4232333855892758E-2</v>
      </c>
      <c r="K108" s="161">
        <f t="shared" ref="K108:K118" si="29">I108-H108</f>
        <v>2229</v>
      </c>
      <c r="L108" s="163">
        <f>I108/$I107</f>
        <v>0.20707050833051321</v>
      </c>
    </row>
    <row r="109" spans="1:12" x14ac:dyDescent="0.25">
      <c r="A109" s="164" t="s">
        <v>106</v>
      </c>
      <c r="B109" s="165" t="s">
        <v>106</v>
      </c>
      <c r="C109" s="166">
        <v>11973</v>
      </c>
      <c r="D109" s="166">
        <v>4868</v>
      </c>
      <c r="E109" s="166">
        <v>24125</v>
      </c>
      <c r="F109" s="166">
        <v>16615</v>
      </c>
      <c r="G109" s="166">
        <v>19697</v>
      </c>
      <c r="H109" s="166">
        <v>16175</v>
      </c>
      <c r="I109" s="166">
        <v>20586</v>
      </c>
      <c r="J109" s="181">
        <f>IFERROR(I109/H109-1,"-")</f>
        <v>0.27270479134466763</v>
      </c>
      <c r="K109" s="165">
        <f t="shared" si="29"/>
        <v>4411</v>
      </c>
      <c r="L109" s="167">
        <f>I109/$I107</f>
        <v>8.1007059490174171E-2</v>
      </c>
    </row>
    <row r="110" spans="1:12" x14ac:dyDescent="0.25">
      <c r="A110" s="164" t="s">
        <v>103</v>
      </c>
      <c r="B110" s="165" t="s">
        <v>103</v>
      </c>
      <c r="C110" s="166">
        <v>19260</v>
      </c>
      <c r="D110" s="166">
        <v>26362</v>
      </c>
      <c r="E110" s="166">
        <v>20339</v>
      </c>
      <c r="F110" s="166">
        <v>32607</v>
      </c>
      <c r="G110" s="166">
        <v>36660</v>
      </c>
      <c r="H110" s="166">
        <v>34218</v>
      </c>
      <c r="I110" s="166">
        <v>32036</v>
      </c>
      <c r="J110" s="181">
        <f>IFERROR(I110/H110-1,"-")</f>
        <v>-6.3767607691858075E-2</v>
      </c>
      <c r="K110" s="165">
        <f t="shared" si="29"/>
        <v>-2182</v>
      </c>
      <c r="L110" s="167">
        <f>I110/$I107</f>
        <v>0.12606344884033904</v>
      </c>
    </row>
    <row r="111" spans="1:12" x14ac:dyDescent="0.25">
      <c r="A111" s="1"/>
      <c r="B111" s="161" t="s">
        <v>110</v>
      </c>
      <c r="C111" s="162">
        <v>114867</v>
      </c>
      <c r="D111" s="162">
        <v>48354</v>
      </c>
      <c r="E111" s="162">
        <v>64090</v>
      </c>
      <c r="F111" s="162">
        <v>153080</v>
      </c>
      <c r="G111" s="162">
        <v>199478</v>
      </c>
      <c r="H111" s="162">
        <v>192612</v>
      </c>
      <c r="I111" s="162">
        <v>201504</v>
      </c>
      <c r="J111" s="180">
        <f>IFERROR(I111/H111-1,"-")</f>
        <v>4.616534795339855E-2</v>
      </c>
      <c r="K111" s="161">
        <f t="shared" si="29"/>
        <v>8892</v>
      </c>
      <c r="L111" s="163">
        <f>I111/$I107</f>
        <v>0.79292949166948679</v>
      </c>
    </row>
    <row r="112" spans="1:12" s="58" customFormat="1" x14ac:dyDescent="0.25">
      <c r="B112" s="165" t="s">
        <v>113</v>
      </c>
      <c r="C112" s="166">
        <v>62499</v>
      </c>
      <c r="D112" s="166">
        <v>26751</v>
      </c>
      <c r="E112" s="166">
        <v>27639</v>
      </c>
      <c r="F112" s="166">
        <v>92419</v>
      </c>
      <c r="G112" s="166">
        <v>129631</v>
      </c>
      <c r="H112" s="166">
        <v>118675</v>
      </c>
      <c r="I112" s="166">
        <v>119894</v>
      </c>
      <c r="J112" s="181">
        <f t="shared" ref="J112:J119" si="30">IFERROR(I112/H112-1,"-")</f>
        <v>1.0271750579313288E-2</v>
      </c>
      <c r="K112" s="165">
        <f t="shared" si="29"/>
        <v>1219</v>
      </c>
      <c r="L112" s="167">
        <f>I112/$I107</f>
        <v>0.47178958469420679</v>
      </c>
    </row>
    <row r="113" spans="1:12" s="58" customFormat="1" x14ac:dyDescent="0.25">
      <c r="B113" s="165" t="s">
        <v>116</v>
      </c>
      <c r="C113" s="166">
        <v>10280</v>
      </c>
      <c r="D113" s="166">
        <v>3433</v>
      </c>
      <c r="E113" s="166">
        <v>7252</v>
      </c>
      <c r="F113" s="166">
        <v>7078</v>
      </c>
      <c r="G113" s="166">
        <v>9021</v>
      </c>
      <c r="H113" s="166">
        <v>8634</v>
      </c>
      <c r="I113" s="166">
        <v>10075</v>
      </c>
      <c r="J113" s="181">
        <f t="shared" si="30"/>
        <v>0.16689830901088709</v>
      </c>
      <c r="K113" s="165">
        <f t="shared" si="29"/>
        <v>1441</v>
      </c>
      <c r="L113" s="167">
        <f>I113/$I107</f>
        <v>3.9645687572306652E-2</v>
      </c>
    </row>
    <row r="114" spans="1:12" x14ac:dyDescent="0.25">
      <c r="A114" s="1"/>
      <c r="B114" s="165" t="s">
        <v>119</v>
      </c>
      <c r="C114" s="166">
        <v>11865</v>
      </c>
      <c r="D114" s="166">
        <v>2618</v>
      </c>
      <c r="E114" s="166">
        <v>6805</v>
      </c>
      <c r="F114" s="166">
        <v>9957</v>
      </c>
      <c r="G114" s="166">
        <v>13533</v>
      </c>
      <c r="H114" s="166">
        <v>14426</v>
      </c>
      <c r="I114" s="166">
        <v>15841</v>
      </c>
      <c r="J114" s="181">
        <f t="shared" si="30"/>
        <v>9.8086787744350534E-2</v>
      </c>
      <c r="K114" s="165">
        <f t="shared" si="29"/>
        <v>1415</v>
      </c>
      <c r="L114" s="167">
        <f>I114/$I107</f>
        <v>6.2335219536765227E-2</v>
      </c>
    </row>
    <row r="115" spans="1:12" x14ac:dyDescent="0.25">
      <c r="A115" s="1"/>
      <c r="B115" s="165" t="s">
        <v>126</v>
      </c>
      <c r="C115" s="166">
        <v>2538</v>
      </c>
      <c r="D115" s="166">
        <v>1307</v>
      </c>
      <c r="E115" s="166">
        <v>3663</v>
      </c>
      <c r="F115" s="166">
        <v>6446</v>
      </c>
      <c r="G115" s="166">
        <v>6578</v>
      </c>
      <c r="H115" s="166">
        <v>6559</v>
      </c>
      <c r="I115" s="166">
        <v>6478</v>
      </c>
      <c r="J115" s="181">
        <f t="shared" si="30"/>
        <v>-1.2349443512730596E-2</v>
      </c>
      <c r="K115" s="165">
        <f t="shared" si="29"/>
        <v>-81</v>
      </c>
      <c r="L115" s="167">
        <f>I115/$I107</f>
        <v>2.5491291721429526E-2</v>
      </c>
    </row>
    <row r="116" spans="1:12" x14ac:dyDescent="0.25">
      <c r="A116" s="1"/>
      <c r="B116" s="165" t="s">
        <v>122</v>
      </c>
      <c r="C116" s="166">
        <v>3881</v>
      </c>
      <c r="D116" s="166">
        <v>2888</v>
      </c>
      <c r="E116" s="166">
        <v>4378</v>
      </c>
      <c r="F116" s="166">
        <v>4936</v>
      </c>
      <c r="G116" s="166">
        <v>5433</v>
      </c>
      <c r="H116" s="166">
        <v>5255</v>
      </c>
      <c r="I116" s="166">
        <v>4942</v>
      </c>
      <c r="J116" s="181">
        <f t="shared" si="30"/>
        <v>-5.956232159847763E-2</v>
      </c>
      <c r="K116" s="165">
        <f t="shared" si="29"/>
        <v>-313</v>
      </c>
      <c r="L116" s="167">
        <f>I116/$I107</f>
        <v>1.9447045953582081E-2</v>
      </c>
    </row>
    <row r="117" spans="1:12" x14ac:dyDescent="0.25">
      <c r="A117" s="1"/>
      <c r="B117" s="165" t="s">
        <v>131</v>
      </c>
      <c r="C117" s="166">
        <v>835</v>
      </c>
      <c r="D117" s="166">
        <v>432</v>
      </c>
      <c r="E117" s="166">
        <v>369</v>
      </c>
      <c r="F117" s="166">
        <v>1303</v>
      </c>
      <c r="G117" s="166">
        <v>1474</v>
      </c>
      <c r="H117" s="166">
        <v>1240</v>
      </c>
      <c r="I117" s="166">
        <v>1383</v>
      </c>
      <c r="J117" s="181">
        <f t="shared" si="30"/>
        <v>0.11532258064516121</v>
      </c>
      <c r="K117" s="165">
        <f t="shared" si="29"/>
        <v>143</v>
      </c>
      <c r="L117" s="167">
        <f>I117/$I107</f>
        <v>5.4421822245657664E-3</v>
      </c>
    </row>
    <row r="118" spans="1:12" x14ac:dyDescent="0.25">
      <c r="A118" s="164" t="s">
        <v>147</v>
      </c>
      <c r="B118" s="165" t="s">
        <v>134</v>
      </c>
      <c r="C118" s="166">
        <v>1737</v>
      </c>
      <c r="D118" s="166">
        <v>1058</v>
      </c>
      <c r="E118" s="166">
        <v>521</v>
      </c>
      <c r="F118" s="166">
        <v>1015</v>
      </c>
      <c r="G118" s="166">
        <v>975</v>
      </c>
      <c r="H118" s="166">
        <v>1554</v>
      </c>
      <c r="I118" s="166">
        <v>1037</v>
      </c>
      <c r="J118" s="181">
        <f t="shared" si="30"/>
        <v>-0.33268983268983265</v>
      </c>
      <c r="K118" s="165">
        <f t="shared" si="29"/>
        <v>-517</v>
      </c>
      <c r="L118" s="167">
        <f>I118/$I107</f>
        <v>4.0806529044647146E-3</v>
      </c>
    </row>
    <row r="119" spans="1:12" x14ac:dyDescent="0.25">
      <c r="A119" s="169" t="s">
        <v>148</v>
      </c>
      <c r="B119" s="170" t="s">
        <v>148</v>
      </c>
      <c r="C119" s="171">
        <f t="shared" ref="C119:I119" si="31">C111-SUM(C112:C118)</f>
        <v>21232</v>
      </c>
      <c r="D119" s="171">
        <f t="shared" si="31"/>
        <v>9867</v>
      </c>
      <c r="E119" s="171">
        <f t="shared" si="31"/>
        <v>13463</v>
      </c>
      <c r="F119" s="171">
        <f t="shared" si="31"/>
        <v>29926</v>
      </c>
      <c r="G119" s="171">
        <f t="shared" si="31"/>
        <v>32833</v>
      </c>
      <c r="H119" s="171">
        <f t="shared" si="31"/>
        <v>36269</v>
      </c>
      <c r="I119" s="171">
        <f t="shared" si="31"/>
        <v>41854</v>
      </c>
      <c r="J119" s="182">
        <f t="shared" si="30"/>
        <v>0.1539882544321598</v>
      </c>
      <c r="K119" s="170">
        <f>I119-H119</f>
        <v>5585</v>
      </c>
      <c r="L119" s="172">
        <f>I119/$I107</f>
        <v>0.16469782706216601</v>
      </c>
    </row>
    <row r="120" spans="1:12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71</v>
      </c>
      <c r="C121" s="178">
        <v>221911</v>
      </c>
      <c r="D121" s="178">
        <v>92857</v>
      </c>
      <c r="E121" s="178">
        <v>164413</v>
      </c>
      <c r="F121" s="178">
        <v>230406</v>
      </c>
      <c r="G121" s="178">
        <v>241537</v>
      </c>
      <c r="H121" s="178">
        <v>252084</v>
      </c>
      <c r="I121" s="178">
        <v>284121</v>
      </c>
      <c r="J121" s="179">
        <f>IFERROR(I121/H121-1,"-")</f>
        <v>0.12708858951777979</v>
      </c>
      <c r="K121" s="178">
        <f>I121-H121</f>
        <v>32037</v>
      </c>
      <c r="L121" s="179">
        <f>I121/$I121</f>
        <v>1</v>
      </c>
    </row>
    <row r="122" spans="1:12" x14ac:dyDescent="0.25">
      <c r="A122" s="1" t="s">
        <v>99</v>
      </c>
      <c r="B122" s="161" t="s">
        <v>100</v>
      </c>
      <c r="C122" s="162">
        <v>120598</v>
      </c>
      <c r="D122" s="162">
        <v>53329</v>
      </c>
      <c r="E122" s="162">
        <v>104603</v>
      </c>
      <c r="F122" s="162">
        <v>135281</v>
      </c>
      <c r="G122" s="162">
        <v>147661</v>
      </c>
      <c r="H122" s="162">
        <v>156478</v>
      </c>
      <c r="I122" s="162">
        <v>178851</v>
      </c>
      <c r="J122" s="180">
        <f>IFERROR(I122/H122-1,"-")</f>
        <v>0.14297856567696421</v>
      </c>
      <c r="K122" s="161">
        <f t="shared" ref="K122:K132" si="32">I122-H122</f>
        <v>22373</v>
      </c>
      <c r="L122" s="163">
        <f>I122/$I121</f>
        <v>0.62948884454158616</v>
      </c>
    </row>
    <row r="123" spans="1:12" x14ac:dyDescent="0.25">
      <c r="A123" s="164" t="s">
        <v>106</v>
      </c>
      <c r="B123" s="165" t="s">
        <v>106</v>
      </c>
      <c r="C123" s="166">
        <v>61234</v>
      </c>
      <c r="D123" s="166">
        <v>24262</v>
      </c>
      <c r="E123" s="166">
        <v>53258</v>
      </c>
      <c r="F123" s="166">
        <v>70019</v>
      </c>
      <c r="G123" s="166">
        <v>67219</v>
      </c>
      <c r="H123" s="166">
        <v>75350</v>
      </c>
      <c r="I123" s="166">
        <v>93624</v>
      </c>
      <c r="J123" s="181">
        <f>IFERROR(I123/H123-1,"-")</f>
        <v>0.24252156602521557</v>
      </c>
      <c r="K123" s="165">
        <f t="shared" si="32"/>
        <v>18274</v>
      </c>
      <c r="L123" s="167">
        <f>I123/$I121</f>
        <v>0.32952157707455626</v>
      </c>
    </row>
    <row r="124" spans="1:12" x14ac:dyDescent="0.25">
      <c r="A124" s="164" t="s">
        <v>103</v>
      </c>
      <c r="B124" s="165" t="s">
        <v>103</v>
      </c>
      <c r="C124" s="166">
        <v>59364</v>
      </c>
      <c r="D124" s="166">
        <v>29067</v>
      </c>
      <c r="E124" s="166">
        <v>51345</v>
      </c>
      <c r="F124" s="166">
        <v>65262</v>
      </c>
      <c r="G124" s="166">
        <v>80442</v>
      </c>
      <c r="H124" s="166">
        <v>81128</v>
      </c>
      <c r="I124" s="166">
        <v>85227</v>
      </c>
      <c r="J124" s="181">
        <f>IFERROR(I124/H124-1,"-")</f>
        <v>5.0525096144364401E-2</v>
      </c>
      <c r="K124" s="165">
        <f t="shared" si="32"/>
        <v>4099</v>
      </c>
      <c r="L124" s="167">
        <f>I124/$I121</f>
        <v>0.2999672674670299</v>
      </c>
    </row>
    <row r="125" spans="1:12" x14ac:dyDescent="0.25">
      <c r="A125" s="1"/>
      <c r="B125" s="161" t="s">
        <v>110</v>
      </c>
      <c r="C125" s="162">
        <v>101313</v>
      </c>
      <c r="D125" s="162">
        <v>39528</v>
      </c>
      <c r="E125" s="162">
        <v>59810</v>
      </c>
      <c r="F125" s="162">
        <v>95125</v>
      </c>
      <c r="G125" s="162">
        <v>93876</v>
      </c>
      <c r="H125" s="162">
        <v>95606</v>
      </c>
      <c r="I125" s="162">
        <v>105270</v>
      </c>
      <c r="J125" s="180">
        <f>IFERROR(I125/H125-1,"-")</f>
        <v>0.10108152208020416</v>
      </c>
      <c r="K125" s="161">
        <f t="shared" si="32"/>
        <v>9664</v>
      </c>
      <c r="L125" s="163">
        <f>I125/$I121</f>
        <v>0.37051115545841384</v>
      </c>
    </row>
    <row r="126" spans="1:12" s="58" customFormat="1" x14ac:dyDescent="0.25">
      <c r="B126" s="165" t="s">
        <v>113</v>
      </c>
      <c r="C126" s="166">
        <v>10592</v>
      </c>
      <c r="D126" s="166">
        <v>3832</v>
      </c>
      <c r="E126" s="166">
        <v>3346</v>
      </c>
      <c r="F126" s="166">
        <v>10000</v>
      </c>
      <c r="G126" s="166">
        <v>11778</v>
      </c>
      <c r="H126" s="166">
        <v>10803</v>
      </c>
      <c r="I126" s="166">
        <v>10561</v>
      </c>
      <c r="J126" s="181">
        <f t="shared" ref="J126:J133" si="33">IFERROR(I126/H126-1,"-")</f>
        <v>-2.2401184856058465E-2</v>
      </c>
      <c r="K126" s="165">
        <f t="shared" si="32"/>
        <v>-242</v>
      </c>
      <c r="L126" s="167">
        <f>I126/$I121</f>
        <v>3.7170782870678334E-2</v>
      </c>
    </row>
    <row r="127" spans="1:12" s="58" customFormat="1" x14ac:dyDescent="0.25">
      <c r="B127" s="165" t="s">
        <v>116</v>
      </c>
      <c r="C127" s="166">
        <v>9776</v>
      </c>
      <c r="D127" s="166">
        <v>4054</v>
      </c>
      <c r="E127" s="166">
        <v>7333</v>
      </c>
      <c r="F127" s="166">
        <v>11457</v>
      </c>
      <c r="G127" s="166">
        <v>13520</v>
      </c>
      <c r="H127" s="166">
        <v>13379</v>
      </c>
      <c r="I127" s="166">
        <v>15685</v>
      </c>
      <c r="J127" s="181">
        <f t="shared" si="33"/>
        <v>0.17235966813663195</v>
      </c>
      <c r="K127" s="165">
        <f t="shared" si="32"/>
        <v>2306</v>
      </c>
      <c r="L127" s="167">
        <f>I127/$I121</f>
        <v>5.5205352649047412E-2</v>
      </c>
    </row>
    <row r="128" spans="1:12" x14ac:dyDescent="0.25">
      <c r="A128" s="1"/>
      <c r="B128" s="165" t="s">
        <v>119</v>
      </c>
      <c r="C128" s="166">
        <v>6791</v>
      </c>
      <c r="D128" s="166">
        <v>2813</v>
      </c>
      <c r="E128" s="166">
        <v>7160</v>
      </c>
      <c r="F128" s="166">
        <v>8604</v>
      </c>
      <c r="G128" s="166">
        <v>8885</v>
      </c>
      <c r="H128" s="166">
        <v>8688</v>
      </c>
      <c r="I128" s="166">
        <v>9610</v>
      </c>
      <c r="J128" s="181">
        <f t="shared" si="33"/>
        <v>0.10612338858195214</v>
      </c>
      <c r="K128" s="165">
        <f t="shared" si="32"/>
        <v>922</v>
      </c>
      <c r="L128" s="167">
        <f>I128/$I121</f>
        <v>3.3823617402444731E-2</v>
      </c>
    </row>
    <row r="129" spans="1:12" x14ac:dyDescent="0.25">
      <c r="A129" s="1"/>
      <c r="B129" s="165" t="s">
        <v>126</v>
      </c>
      <c r="C129" s="166">
        <v>1882</v>
      </c>
      <c r="D129" s="166">
        <v>733</v>
      </c>
      <c r="E129" s="166">
        <v>1336</v>
      </c>
      <c r="F129" s="166">
        <v>2604</v>
      </c>
      <c r="G129" s="166">
        <v>2670</v>
      </c>
      <c r="H129" s="166">
        <v>2392</v>
      </c>
      <c r="I129" s="166">
        <v>2808</v>
      </c>
      <c r="J129" s="181">
        <f t="shared" si="33"/>
        <v>0.17391304347826098</v>
      </c>
      <c r="K129" s="165">
        <f t="shared" si="32"/>
        <v>416</v>
      </c>
      <c r="L129" s="167">
        <f>I129/$I121</f>
        <v>9.8831131806519056E-3</v>
      </c>
    </row>
    <row r="130" spans="1:12" x14ac:dyDescent="0.25">
      <c r="A130" s="1"/>
      <c r="B130" s="165" t="s">
        <v>122</v>
      </c>
      <c r="C130" s="166">
        <v>1497</v>
      </c>
      <c r="D130" s="166">
        <v>763</v>
      </c>
      <c r="E130" s="166">
        <v>1362</v>
      </c>
      <c r="F130" s="166">
        <v>1856</v>
      </c>
      <c r="G130" s="166">
        <v>1953</v>
      </c>
      <c r="H130" s="166">
        <v>2120</v>
      </c>
      <c r="I130" s="166">
        <v>2572</v>
      </c>
      <c r="J130" s="181">
        <f t="shared" si="33"/>
        <v>0.21320754716981138</v>
      </c>
      <c r="K130" s="165">
        <f t="shared" si="32"/>
        <v>452</v>
      </c>
      <c r="L130" s="167">
        <f>I130/$I121</f>
        <v>9.0524811611954054E-3</v>
      </c>
    </row>
    <row r="131" spans="1:12" x14ac:dyDescent="0.25">
      <c r="A131" s="1"/>
      <c r="B131" s="165" t="s">
        <v>131</v>
      </c>
      <c r="C131" s="166">
        <v>1645</v>
      </c>
      <c r="D131" s="166">
        <v>694</v>
      </c>
      <c r="E131" s="166">
        <v>555</v>
      </c>
      <c r="F131" s="166">
        <v>1101</v>
      </c>
      <c r="G131" s="166">
        <v>1357</v>
      </c>
      <c r="H131" s="166">
        <v>1362</v>
      </c>
      <c r="I131" s="166">
        <v>1148</v>
      </c>
      <c r="J131" s="181">
        <f t="shared" si="33"/>
        <v>-0.15712187958883994</v>
      </c>
      <c r="K131" s="165">
        <f t="shared" si="32"/>
        <v>-214</v>
      </c>
      <c r="L131" s="167">
        <f>I131/$I121</f>
        <v>4.0405320268477162E-3</v>
      </c>
    </row>
    <row r="132" spans="1:12" x14ac:dyDescent="0.25">
      <c r="A132" s="164" t="s">
        <v>147</v>
      </c>
      <c r="B132" s="165" t="s">
        <v>134</v>
      </c>
      <c r="C132" s="166">
        <v>2700</v>
      </c>
      <c r="D132" s="166">
        <v>1110</v>
      </c>
      <c r="E132" s="166">
        <v>923</v>
      </c>
      <c r="F132" s="166">
        <v>1906</v>
      </c>
      <c r="G132" s="166">
        <v>2487</v>
      </c>
      <c r="H132" s="166">
        <v>2538</v>
      </c>
      <c r="I132" s="166">
        <v>2378</v>
      </c>
      <c r="J132" s="181">
        <f t="shared" si="33"/>
        <v>-6.3041765169424724E-2</v>
      </c>
      <c r="K132" s="165">
        <f t="shared" si="32"/>
        <v>-160</v>
      </c>
      <c r="L132" s="167">
        <f>I132/$I121</f>
        <v>8.3696734841845546E-3</v>
      </c>
    </row>
    <row r="133" spans="1:12" x14ac:dyDescent="0.25">
      <c r="A133" s="169" t="s">
        <v>148</v>
      </c>
      <c r="B133" s="170" t="s">
        <v>148</v>
      </c>
      <c r="C133" s="171">
        <f t="shared" ref="C133:I133" si="34">C125-SUM(C126:C132)</f>
        <v>66430</v>
      </c>
      <c r="D133" s="171">
        <f t="shared" si="34"/>
        <v>25529</v>
      </c>
      <c r="E133" s="171">
        <f t="shared" si="34"/>
        <v>37795</v>
      </c>
      <c r="F133" s="171">
        <f t="shared" si="34"/>
        <v>57597</v>
      </c>
      <c r="G133" s="171">
        <f t="shared" si="34"/>
        <v>51226</v>
      </c>
      <c r="H133" s="171">
        <f t="shared" si="34"/>
        <v>54324</v>
      </c>
      <c r="I133" s="171">
        <f t="shared" si="34"/>
        <v>60508</v>
      </c>
      <c r="J133" s="182">
        <f t="shared" si="33"/>
        <v>0.11383550548560484</v>
      </c>
      <c r="K133" s="170">
        <f>I133-H133</f>
        <v>6184</v>
      </c>
      <c r="L133" s="172">
        <f>I133/$I121</f>
        <v>0.21296560268336379</v>
      </c>
    </row>
    <row r="134" spans="1:12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71</v>
      </c>
      <c r="C135" s="178">
        <v>254169</v>
      </c>
      <c r="D135" s="178">
        <v>93275</v>
      </c>
      <c r="E135" s="178">
        <v>141329</v>
      </c>
      <c r="F135" s="178">
        <v>261644</v>
      </c>
      <c r="G135" s="178">
        <v>285810</v>
      </c>
      <c r="H135" s="178">
        <v>293795</v>
      </c>
      <c r="I135" s="178">
        <v>293036</v>
      </c>
      <c r="J135" s="179">
        <f>IFERROR(I135/H135-1,"-")</f>
        <v>-2.5834340271277956E-3</v>
      </c>
      <c r="K135" s="178">
        <f>I135-H135</f>
        <v>-759</v>
      </c>
      <c r="L135" s="179">
        <f>I135/$I135</f>
        <v>1</v>
      </c>
    </row>
    <row r="136" spans="1:12" x14ac:dyDescent="0.25">
      <c r="A136" s="1" t="s">
        <v>99</v>
      </c>
      <c r="B136" s="161" t="s">
        <v>100</v>
      </c>
      <c r="C136" s="162">
        <v>45781</v>
      </c>
      <c r="D136" s="162">
        <v>21987</v>
      </c>
      <c r="E136" s="162">
        <v>45389</v>
      </c>
      <c r="F136" s="162">
        <v>29396</v>
      </c>
      <c r="G136" s="162">
        <v>34007</v>
      </c>
      <c r="H136" s="162">
        <v>29467</v>
      </c>
      <c r="I136" s="162">
        <v>33272</v>
      </c>
      <c r="J136" s="180">
        <f>IFERROR(I136/H136-1,"-")</f>
        <v>0.12912749855770866</v>
      </c>
      <c r="K136" s="161">
        <f t="shared" ref="K136:K146" si="35">I136-H136</f>
        <v>3805</v>
      </c>
      <c r="L136" s="163">
        <f>I136/$I135</f>
        <v>0.11354236339562375</v>
      </c>
    </row>
    <row r="137" spans="1:12" x14ac:dyDescent="0.25">
      <c r="A137" s="164" t="s">
        <v>106</v>
      </c>
      <c r="B137" s="165" t="s">
        <v>106</v>
      </c>
      <c r="C137" s="166">
        <v>24957</v>
      </c>
      <c r="D137" s="166">
        <v>16261</v>
      </c>
      <c r="E137" s="166">
        <v>34297</v>
      </c>
      <c r="F137" s="166">
        <v>20018</v>
      </c>
      <c r="G137" s="166">
        <v>22544</v>
      </c>
      <c r="H137" s="166">
        <v>18421</v>
      </c>
      <c r="I137" s="166">
        <v>19632</v>
      </c>
      <c r="J137" s="181">
        <f>IFERROR(I137/H137-1,"-")</f>
        <v>6.5740187829108176E-2</v>
      </c>
      <c r="K137" s="165">
        <f t="shared" si="35"/>
        <v>1211</v>
      </c>
      <c r="L137" s="167">
        <f>I137/$I135</f>
        <v>6.6995181479408666E-2</v>
      </c>
    </row>
    <row r="138" spans="1:12" x14ac:dyDescent="0.25">
      <c r="A138" s="164" t="s">
        <v>103</v>
      </c>
      <c r="B138" s="165" t="s">
        <v>103</v>
      </c>
      <c r="C138" s="166">
        <v>20824</v>
      </c>
      <c r="D138" s="166">
        <v>5726</v>
      </c>
      <c r="E138" s="166">
        <v>11092</v>
      </c>
      <c r="F138" s="166">
        <v>9378</v>
      </c>
      <c r="G138" s="166">
        <v>11463</v>
      </c>
      <c r="H138" s="166">
        <v>11046</v>
      </c>
      <c r="I138" s="166">
        <v>13640</v>
      </c>
      <c r="J138" s="181">
        <f>IFERROR(I138/H138-1,"-")</f>
        <v>0.23483613977910567</v>
      </c>
      <c r="K138" s="165">
        <f t="shared" si="35"/>
        <v>2594</v>
      </c>
      <c r="L138" s="167">
        <f>I138/$I135</f>
        <v>4.6547181916215076E-2</v>
      </c>
    </row>
    <row r="139" spans="1:12" x14ac:dyDescent="0.25">
      <c r="A139" s="1"/>
      <c r="B139" s="161" t="s">
        <v>110</v>
      </c>
      <c r="C139" s="162">
        <v>208388</v>
      </c>
      <c r="D139" s="162">
        <v>71288</v>
      </c>
      <c r="E139" s="162">
        <v>95940</v>
      </c>
      <c r="F139" s="162">
        <v>232248</v>
      </c>
      <c r="G139" s="162">
        <v>251803</v>
      </c>
      <c r="H139" s="162">
        <v>264328</v>
      </c>
      <c r="I139" s="162">
        <v>259764</v>
      </c>
      <c r="J139" s="180">
        <f>IFERROR(I139/H139-1,"-")</f>
        <v>-1.7266426560939463E-2</v>
      </c>
      <c r="K139" s="161">
        <f t="shared" si="35"/>
        <v>-4564</v>
      </c>
      <c r="L139" s="163">
        <f>I139/$I135</f>
        <v>0.88645763660437626</v>
      </c>
    </row>
    <row r="140" spans="1:12" s="58" customFormat="1" x14ac:dyDescent="0.25">
      <c r="B140" s="165" t="s">
        <v>113</v>
      </c>
      <c r="C140" s="166">
        <v>102429</v>
      </c>
      <c r="D140" s="166">
        <v>27693</v>
      </c>
      <c r="E140" s="166">
        <v>26568</v>
      </c>
      <c r="F140" s="166">
        <v>98004</v>
      </c>
      <c r="G140" s="166">
        <v>107918</v>
      </c>
      <c r="H140" s="166">
        <v>118432</v>
      </c>
      <c r="I140" s="166">
        <v>118135</v>
      </c>
      <c r="J140" s="181">
        <f t="shared" ref="J140:J147" si="36">IFERROR(I140/H140-1,"-")</f>
        <v>-2.5077681707647015E-3</v>
      </c>
      <c r="K140" s="165">
        <f t="shared" si="35"/>
        <v>-297</v>
      </c>
      <c r="L140" s="167">
        <f>I140/$I135</f>
        <v>0.40314159352434514</v>
      </c>
    </row>
    <row r="141" spans="1:12" s="58" customFormat="1" x14ac:dyDescent="0.25">
      <c r="B141" s="165" t="s">
        <v>116</v>
      </c>
      <c r="C141" s="166">
        <v>15265</v>
      </c>
      <c r="D141" s="166">
        <v>5762</v>
      </c>
      <c r="E141" s="166">
        <v>9382</v>
      </c>
      <c r="F141" s="166">
        <v>16968</v>
      </c>
      <c r="G141" s="166">
        <v>21306</v>
      </c>
      <c r="H141" s="166">
        <v>21957</v>
      </c>
      <c r="I141" s="166">
        <v>22142</v>
      </c>
      <c r="J141" s="181">
        <f t="shared" si="36"/>
        <v>8.4255590472286368E-3</v>
      </c>
      <c r="K141" s="165">
        <f t="shared" si="35"/>
        <v>185</v>
      </c>
      <c r="L141" s="167">
        <f>I141/$I135</f>
        <v>7.5560681963990767E-2</v>
      </c>
    </row>
    <row r="142" spans="1:12" x14ac:dyDescent="0.25">
      <c r="A142" s="1"/>
      <c r="B142" s="165" t="s">
        <v>119</v>
      </c>
      <c r="C142" s="166">
        <v>19891</v>
      </c>
      <c r="D142" s="166">
        <v>6546</v>
      </c>
      <c r="E142" s="166">
        <v>15420</v>
      </c>
      <c r="F142" s="166">
        <v>27251</v>
      </c>
      <c r="G142" s="166">
        <v>25353</v>
      </c>
      <c r="H142" s="166">
        <v>25136</v>
      </c>
      <c r="I142" s="166">
        <v>23973</v>
      </c>
      <c r="J142" s="181">
        <f t="shared" si="36"/>
        <v>-4.626830044557606E-2</v>
      </c>
      <c r="K142" s="165">
        <f t="shared" si="35"/>
        <v>-1163</v>
      </c>
      <c r="L142" s="167">
        <f>I142/$I135</f>
        <v>8.1809061002743697E-2</v>
      </c>
    </row>
    <row r="143" spans="1:12" x14ac:dyDescent="0.25">
      <c r="A143" s="1"/>
      <c r="B143" s="165" t="s">
        <v>126</v>
      </c>
      <c r="C143" s="166">
        <v>4038</v>
      </c>
      <c r="D143" s="166">
        <v>1178</v>
      </c>
      <c r="E143" s="166">
        <v>4392</v>
      </c>
      <c r="F143" s="166">
        <v>10160</v>
      </c>
      <c r="G143" s="166">
        <v>9134</v>
      </c>
      <c r="H143" s="166">
        <v>6705</v>
      </c>
      <c r="I143" s="166">
        <v>5982</v>
      </c>
      <c r="J143" s="181">
        <f t="shared" si="36"/>
        <v>-0.10782997762863533</v>
      </c>
      <c r="K143" s="165">
        <f t="shared" si="35"/>
        <v>-723</v>
      </c>
      <c r="L143" s="167">
        <f>I143/$I135</f>
        <v>2.0413874063255028E-2</v>
      </c>
    </row>
    <row r="144" spans="1:12" x14ac:dyDescent="0.25">
      <c r="A144" s="1"/>
      <c r="B144" s="165" t="s">
        <v>122</v>
      </c>
      <c r="C144" s="166">
        <v>4324</v>
      </c>
      <c r="D144" s="166">
        <v>1939</v>
      </c>
      <c r="E144" s="166">
        <v>3357</v>
      </c>
      <c r="F144" s="166">
        <v>4807</v>
      </c>
      <c r="G144" s="166">
        <v>5613</v>
      </c>
      <c r="H144" s="166">
        <v>5718</v>
      </c>
      <c r="I144" s="166">
        <v>4738</v>
      </c>
      <c r="J144" s="181">
        <f t="shared" si="36"/>
        <v>-0.17138859741168244</v>
      </c>
      <c r="K144" s="165">
        <f t="shared" si="35"/>
        <v>-980</v>
      </c>
      <c r="L144" s="167">
        <f>I144/$I135</f>
        <v>1.6168661870896408E-2</v>
      </c>
    </row>
    <row r="145" spans="1:12" x14ac:dyDescent="0.25">
      <c r="A145" s="1"/>
      <c r="B145" s="165" t="s">
        <v>131</v>
      </c>
      <c r="C145" s="166">
        <v>2493</v>
      </c>
      <c r="D145" s="166">
        <v>2062</v>
      </c>
      <c r="E145" s="166">
        <v>1422</v>
      </c>
      <c r="F145" s="166">
        <v>3540</v>
      </c>
      <c r="G145" s="166">
        <v>3748</v>
      </c>
      <c r="H145" s="166">
        <v>3476</v>
      </c>
      <c r="I145" s="166">
        <v>3575</v>
      </c>
      <c r="J145" s="181">
        <f t="shared" si="36"/>
        <v>2.8481012658227778E-2</v>
      </c>
      <c r="K145" s="165">
        <f t="shared" si="35"/>
        <v>99</v>
      </c>
      <c r="L145" s="167">
        <f>I145/$I135</f>
        <v>1.2199866228040241E-2</v>
      </c>
    </row>
    <row r="146" spans="1:12" x14ac:dyDescent="0.25">
      <c r="A146" s="164" t="s">
        <v>147</v>
      </c>
      <c r="B146" s="165" t="s">
        <v>134</v>
      </c>
      <c r="C146" s="166">
        <v>6557</v>
      </c>
      <c r="D146" s="166">
        <v>4269</v>
      </c>
      <c r="E146" s="166">
        <v>959</v>
      </c>
      <c r="F146" s="166">
        <v>2132</v>
      </c>
      <c r="G146" s="166">
        <v>2973</v>
      </c>
      <c r="H146" s="166">
        <v>2916</v>
      </c>
      <c r="I146" s="166">
        <v>2352</v>
      </c>
      <c r="J146" s="181">
        <f t="shared" si="36"/>
        <v>-0.19341563786008231</v>
      </c>
      <c r="K146" s="165">
        <f t="shared" si="35"/>
        <v>-564</v>
      </c>
      <c r="L146" s="167">
        <f>I146/$I135</f>
        <v>8.0263175855526288E-3</v>
      </c>
    </row>
    <row r="147" spans="1:12" x14ac:dyDescent="0.25">
      <c r="A147" s="169" t="s">
        <v>148</v>
      </c>
      <c r="B147" s="170" t="s">
        <v>148</v>
      </c>
      <c r="C147" s="171">
        <f t="shared" ref="C147:I147" si="37">C139-SUM(C140:C146)</f>
        <v>53391</v>
      </c>
      <c r="D147" s="171">
        <f t="shared" si="37"/>
        <v>21839</v>
      </c>
      <c r="E147" s="171">
        <f t="shared" si="37"/>
        <v>34440</v>
      </c>
      <c r="F147" s="171">
        <f t="shared" si="37"/>
        <v>69386</v>
      </c>
      <c r="G147" s="171">
        <f t="shared" si="37"/>
        <v>75758</v>
      </c>
      <c r="H147" s="171">
        <f t="shared" si="37"/>
        <v>79988</v>
      </c>
      <c r="I147" s="171">
        <f t="shared" si="37"/>
        <v>78867</v>
      </c>
      <c r="J147" s="182">
        <f t="shared" si="36"/>
        <v>-1.4014602190328573E-2</v>
      </c>
      <c r="K147" s="170">
        <f>I147-H147</f>
        <v>-1121</v>
      </c>
      <c r="L147" s="172">
        <f>I147/$I135</f>
        <v>0.26913758036555235</v>
      </c>
    </row>
    <row r="148" spans="1:12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71</v>
      </c>
      <c r="C149" s="178">
        <v>127971</v>
      </c>
      <c r="D149" s="178">
        <v>41217</v>
      </c>
      <c r="E149" s="178">
        <v>72233</v>
      </c>
      <c r="F149" s="178">
        <v>113045</v>
      </c>
      <c r="G149" s="178">
        <v>125576</v>
      </c>
      <c r="H149" s="178">
        <v>130392</v>
      </c>
      <c r="I149" s="178">
        <v>125230</v>
      </c>
      <c r="J149" s="179">
        <f>IFERROR(I149/H149-1,"-")</f>
        <v>-3.9588318301736258E-2</v>
      </c>
      <c r="K149" s="178">
        <f>I149-H149</f>
        <v>-5162</v>
      </c>
      <c r="L149" s="179">
        <f>I149/$I149</f>
        <v>1</v>
      </c>
    </row>
    <row r="150" spans="1:12" x14ac:dyDescent="0.25">
      <c r="A150" s="1" t="s">
        <v>99</v>
      </c>
      <c r="B150" s="161" t="s">
        <v>100</v>
      </c>
      <c r="C150" s="162">
        <v>54730</v>
      </c>
      <c r="D150" s="162">
        <v>19852</v>
      </c>
      <c r="E150" s="162">
        <v>40440</v>
      </c>
      <c r="F150" s="162">
        <v>58168</v>
      </c>
      <c r="G150" s="162">
        <v>60525</v>
      </c>
      <c r="H150" s="162">
        <v>56624</v>
      </c>
      <c r="I150" s="162">
        <v>52046</v>
      </c>
      <c r="J150" s="180">
        <f>IFERROR(I150/H150-1,"-")</f>
        <v>-8.0849109918055939E-2</v>
      </c>
      <c r="K150" s="161">
        <f t="shared" ref="K150:K160" si="38">I150-H150</f>
        <v>-4578</v>
      </c>
      <c r="L150" s="163">
        <f>I150/$I149</f>
        <v>0.41560328994649842</v>
      </c>
    </row>
    <row r="151" spans="1:12" x14ac:dyDescent="0.25">
      <c r="A151" s="164" t="s">
        <v>106</v>
      </c>
      <c r="B151" s="165" t="s">
        <v>106</v>
      </c>
      <c r="C151" s="166">
        <v>33154</v>
      </c>
      <c r="D151" s="166">
        <v>12261</v>
      </c>
      <c r="E151" s="166">
        <v>32395</v>
      </c>
      <c r="F151" s="166">
        <v>41872</v>
      </c>
      <c r="G151" s="166">
        <v>44830</v>
      </c>
      <c r="H151" s="166">
        <v>38407</v>
      </c>
      <c r="I151" s="166">
        <v>31918</v>
      </c>
      <c r="J151" s="181">
        <f>IFERROR(I151/H151-1,"-")</f>
        <v>-0.16895357617101048</v>
      </c>
      <c r="K151" s="165">
        <f t="shared" si="38"/>
        <v>-6489</v>
      </c>
      <c r="L151" s="167">
        <f>I151/$I149</f>
        <v>0.25487502994490135</v>
      </c>
    </row>
    <row r="152" spans="1:12" x14ac:dyDescent="0.25">
      <c r="A152" s="164" t="s">
        <v>103</v>
      </c>
      <c r="B152" s="165" t="s">
        <v>103</v>
      </c>
      <c r="C152" s="166">
        <v>21576</v>
      </c>
      <c r="D152" s="166">
        <v>7591</v>
      </c>
      <c r="E152" s="166">
        <v>8045</v>
      </c>
      <c r="F152" s="166">
        <v>16296</v>
      </c>
      <c r="G152" s="166">
        <v>15695</v>
      </c>
      <c r="H152" s="166">
        <v>18217</v>
      </c>
      <c r="I152" s="166">
        <v>20128</v>
      </c>
      <c r="J152" s="181">
        <f>IFERROR(I152/H152-1,"-")</f>
        <v>0.10490201460174564</v>
      </c>
      <c r="K152" s="165">
        <f t="shared" si="38"/>
        <v>1911</v>
      </c>
      <c r="L152" s="167">
        <f>I152/$I149</f>
        <v>0.16072826000159707</v>
      </c>
    </row>
    <row r="153" spans="1:12" x14ac:dyDescent="0.25">
      <c r="A153" s="1"/>
      <c r="B153" s="161" t="s">
        <v>110</v>
      </c>
      <c r="C153" s="162">
        <v>73241</v>
      </c>
      <c r="D153" s="162">
        <v>21365</v>
      </c>
      <c r="E153" s="162">
        <v>31793</v>
      </c>
      <c r="F153" s="162">
        <v>54877</v>
      </c>
      <c r="G153" s="162">
        <v>65051</v>
      </c>
      <c r="H153" s="162">
        <v>73768</v>
      </c>
      <c r="I153" s="162">
        <v>73184</v>
      </c>
      <c r="J153" s="180">
        <f>IFERROR(I153/H153-1,"-")</f>
        <v>-7.9167118533781666E-3</v>
      </c>
      <c r="K153" s="161">
        <f t="shared" si="38"/>
        <v>-584</v>
      </c>
      <c r="L153" s="163">
        <f>I153/$I149</f>
        <v>0.58439671005350158</v>
      </c>
    </row>
    <row r="154" spans="1:12" s="58" customFormat="1" x14ac:dyDescent="0.25">
      <c r="B154" s="165" t="s">
        <v>113</v>
      </c>
      <c r="C154" s="166">
        <v>22096</v>
      </c>
      <c r="D154" s="166">
        <v>5805</v>
      </c>
      <c r="E154" s="166">
        <v>5619</v>
      </c>
      <c r="F154" s="166">
        <v>19494</v>
      </c>
      <c r="G154" s="166">
        <v>19538</v>
      </c>
      <c r="H154" s="166">
        <v>20487</v>
      </c>
      <c r="I154" s="166">
        <v>18037</v>
      </c>
      <c r="J154" s="181">
        <f t="shared" ref="J154:J161" si="39">IFERROR(I154/H154-1,"-")</f>
        <v>-0.11958803143456831</v>
      </c>
      <c r="K154" s="165">
        <f t="shared" si="38"/>
        <v>-2450</v>
      </c>
      <c r="L154" s="167">
        <f>I154/$I149</f>
        <v>0.14403098299129602</v>
      </c>
    </row>
    <row r="155" spans="1:12" s="58" customFormat="1" x14ac:dyDescent="0.25">
      <c r="B155" s="165" t="s">
        <v>116</v>
      </c>
      <c r="C155" s="166">
        <v>18903</v>
      </c>
      <c r="D155" s="166">
        <v>5452</v>
      </c>
      <c r="E155" s="166">
        <v>8701</v>
      </c>
      <c r="F155" s="166">
        <v>11833</v>
      </c>
      <c r="G155" s="166">
        <v>13027</v>
      </c>
      <c r="H155" s="166">
        <v>13361</v>
      </c>
      <c r="I155" s="166">
        <v>13517</v>
      </c>
      <c r="J155" s="181">
        <f t="shared" si="39"/>
        <v>1.1675772771499116E-2</v>
      </c>
      <c r="K155" s="165">
        <f t="shared" si="38"/>
        <v>156</v>
      </c>
      <c r="L155" s="167">
        <f>I155/$I149</f>
        <v>0.10793739519284516</v>
      </c>
    </row>
    <row r="156" spans="1:12" x14ac:dyDescent="0.25">
      <c r="A156" s="1"/>
      <c r="B156" s="165" t="s">
        <v>119</v>
      </c>
      <c r="C156" s="166">
        <v>10122</v>
      </c>
      <c r="D156" s="166">
        <v>2402</v>
      </c>
      <c r="E156" s="166">
        <v>5271</v>
      </c>
      <c r="F156" s="166">
        <v>6658</v>
      </c>
      <c r="G156" s="166">
        <v>10341</v>
      </c>
      <c r="H156" s="166">
        <v>13087</v>
      </c>
      <c r="I156" s="166">
        <v>16918</v>
      </c>
      <c r="J156" s="181">
        <f t="shared" si="39"/>
        <v>0.29273324673339962</v>
      </c>
      <c r="K156" s="165">
        <f t="shared" si="38"/>
        <v>3831</v>
      </c>
      <c r="L156" s="167">
        <f>I156/$I149</f>
        <v>0.13509542441906891</v>
      </c>
    </row>
    <row r="157" spans="1:12" x14ac:dyDescent="0.25">
      <c r="A157" s="1"/>
      <c r="B157" s="165" t="s">
        <v>126</v>
      </c>
      <c r="C157" s="166">
        <v>1693</v>
      </c>
      <c r="D157" s="166">
        <v>619</v>
      </c>
      <c r="E157" s="166">
        <v>932</v>
      </c>
      <c r="F157" s="166">
        <v>1711</v>
      </c>
      <c r="G157" s="166">
        <v>2082</v>
      </c>
      <c r="H157" s="166">
        <v>2870</v>
      </c>
      <c r="I157" s="166">
        <v>2577</v>
      </c>
      <c r="J157" s="181">
        <f t="shared" si="39"/>
        <v>-0.1020905923344948</v>
      </c>
      <c r="K157" s="165">
        <f t="shared" si="38"/>
        <v>-293</v>
      </c>
      <c r="L157" s="167">
        <f>I157/$I149</f>
        <v>2.0578136229338018E-2</v>
      </c>
    </row>
    <row r="158" spans="1:12" x14ac:dyDescent="0.25">
      <c r="A158" s="1"/>
      <c r="B158" s="165" t="s">
        <v>122</v>
      </c>
      <c r="C158" s="166">
        <v>3086</v>
      </c>
      <c r="D158" s="166">
        <v>1300</v>
      </c>
      <c r="E158" s="166">
        <v>1752</v>
      </c>
      <c r="F158" s="166">
        <v>3040</v>
      </c>
      <c r="G158" s="166">
        <v>3110</v>
      </c>
      <c r="H158" s="166">
        <v>3538</v>
      </c>
      <c r="I158" s="166">
        <v>2741</v>
      </c>
      <c r="J158" s="181">
        <f t="shared" si="39"/>
        <v>-0.22526851328434139</v>
      </c>
      <c r="K158" s="165">
        <f t="shared" si="38"/>
        <v>-797</v>
      </c>
      <c r="L158" s="167">
        <f>I158/$I149</f>
        <v>2.188772658308712E-2</v>
      </c>
    </row>
    <row r="159" spans="1:12" x14ac:dyDescent="0.25">
      <c r="A159" s="1"/>
      <c r="B159" s="165" t="s">
        <v>131</v>
      </c>
      <c r="C159" s="166">
        <v>490</v>
      </c>
      <c r="D159" s="166">
        <v>403</v>
      </c>
      <c r="E159" s="166">
        <v>292</v>
      </c>
      <c r="F159" s="166">
        <v>514</v>
      </c>
      <c r="G159" s="166">
        <v>689</v>
      </c>
      <c r="H159" s="166">
        <v>505</v>
      </c>
      <c r="I159" s="166">
        <v>463</v>
      </c>
      <c r="J159" s="181">
        <f t="shared" si="39"/>
        <v>-8.3168316831683131E-2</v>
      </c>
      <c r="K159" s="165">
        <f t="shared" si="38"/>
        <v>-42</v>
      </c>
      <c r="L159" s="167">
        <f>I159/$I149</f>
        <v>3.6971971572306956E-3</v>
      </c>
    </row>
    <row r="160" spans="1:12" x14ac:dyDescent="0.25">
      <c r="A160" s="164" t="s">
        <v>147</v>
      </c>
      <c r="B160" s="165" t="s">
        <v>134</v>
      </c>
      <c r="C160" s="166">
        <v>1111</v>
      </c>
      <c r="D160" s="166">
        <v>501</v>
      </c>
      <c r="E160" s="166">
        <v>454</v>
      </c>
      <c r="F160" s="166">
        <v>710</v>
      </c>
      <c r="G160" s="166">
        <v>954</v>
      </c>
      <c r="H160" s="166">
        <v>832</v>
      </c>
      <c r="I160" s="166">
        <v>673</v>
      </c>
      <c r="J160" s="181">
        <f t="shared" si="39"/>
        <v>-0.19110576923076927</v>
      </c>
      <c r="K160" s="165">
        <f t="shared" si="38"/>
        <v>-159</v>
      </c>
      <c r="L160" s="167">
        <f>I160/$I149</f>
        <v>5.37411163459235E-3</v>
      </c>
    </row>
    <row r="161" spans="1:12" x14ac:dyDescent="0.25">
      <c r="A161" s="169" t="s">
        <v>148</v>
      </c>
      <c r="B161" s="170" t="s">
        <v>148</v>
      </c>
      <c r="C161" s="171">
        <f t="shared" ref="C161:I161" si="40">C153-SUM(C154:C160)</f>
        <v>15740</v>
      </c>
      <c r="D161" s="171">
        <f t="shared" si="40"/>
        <v>4883</v>
      </c>
      <c r="E161" s="171">
        <f t="shared" si="40"/>
        <v>8772</v>
      </c>
      <c r="F161" s="171">
        <f t="shared" si="40"/>
        <v>10917</v>
      </c>
      <c r="G161" s="171">
        <f t="shared" si="40"/>
        <v>15310</v>
      </c>
      <c r="H161" s="171">
        <f t="shared" si="40"/>
        <v>19088</v>
      </c>
      <c r="I161" s="171">
        <f t="shared" si="40"/>
        <v>18258</v>
      </c>
      <c r="J161" s="182">
        <f t="shared" si="39"/>
        <v>-4.3482816429170179E-2</v>
      </c>
      <c r="K161" s="170">
        <f>I161-H161</f>
        <v>-830</v>
      </c>
      <c r="L161" s="172">
        <f>I161/$I149</f>
        <v>0.14579573584604327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BC294-645E-4B4D-9E31-F1998F6537A3}">
  <sheetPr>
    <tabColor rgb="FFFFC000"/>
    <pageSetUpPr fitToPage="1"/>
  </sheetPr>
  <dimension ref="A1:W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266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51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4924849</v>
      </c>
      <c r="D8" s="159">
        <v>1664028</v>
      </c>
      <c r="E8" s="159">
        <v>2347681</v>
      </c>
      <c r="F8" s="159">
        <v>4832844</v>
      </c>
      <c r="G8" s="159">
        <v>5281667</v>
      </c>
      <c r="H8" s="159">
        <v>5579982</v>
      </c>
      <c r="I8" s="160">
        <f>IFERROR(H8/G8-1,"-")</f>
        <v>5.6481220796388731E-2</v>
      </c>
      <c r="J8" s="159">
        <f t="shared" ref="J8:J20" si="0">H8-G8</f>
        <v>298315</v>
      </c>
      <c r="K8" s="160">
        <f>H8/$H8</f>
        <v>1</v>
      </c>
      <c r="L8" s="81"/>
      <c r="N8" s="158" t="s">
        <v>71</v>
      </c>
      <c r="O8" s="159">
        <v>806433</v>
      </c>
      <c r="P8" s="159">
        <v>240954</v>
      </c>
      <c r="Q8" s="159">
        <v>355287</v>
      </c>
      <c r="R8" s="159">
        <v>720575</v>
      </c>
      <c r="S8" s="159">
        <v>813714</v>
      </c>
      <c r="T8" s="159">
        <v>930653</v>
      </c>
      <c r="U8" s="160">
        <f>IFERROR(T8/S8-1,"-")</f>
        <v>0.1437101979319515</v>
      </c>
      <c r="V8" s="159">
        <f>T8-S8</f>
        <v>116939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1056713</v>
      </c>
      <c r="D9" s="162">
        <v>467562</v>
      </c>
      <c r="E9" s="162">
        <v>802516</v>
      </c>
      <c r="F9" s="162">
        <v>1024864</v>
      </c>
      <c r="G9" s="162">
        <v>1053374</v>
      </c>
      <c r="H9" s="162">
        <v>1068186</v>
      </c>
      <c r="I9" s="163">
        <f>IFERROR(H9/G9-1,"-")</f>
        <v>1.4061482436437567E-2</v>
      </c>
      <c r="J9" s="162">
        <f t="shared" si="0"/>
        <v>14812</v>
      </c>
      <c r="K9" s="163">
        <f>H9/H8</f>
        <v>0.19143180031763543</v>
      </c>
      <c r="L9" s="81"/>
      <c r="N9" s="161" t="s">
        <v>100</v>
      </c>
      <c r="O9" s="162">
        <v>359704</v>
      </c>
      <c r="P9" s="162">
        <v>106972</v>
      </c>
      <c r="Q9" s="162">
        <v>181937</v>
      </c>
      <c r="R9" s="162">
        <v>344530</v>
      </c>
      <c r="S9" s="162">
        <v>347137</v>
      </c>
      <c r="T9" s="162">
        <v>385380</v>
      </c>
      <c r="U9" s="163">
        <f>IFERROR(T9/S9-1,"-")</f>
        <v>0.11016687935886993</v>
      </c>
      <c r="V9" s="162">
        <f t="shared" ref="V9:V19" si="1">T9-S9</f>
        <v>38243</v>
      </c>
      <c r="W9" s="163">
        <f>T9/T$8</f>
        <v>0.41409633880726759</v>
      </c>
    </row>
    <row r="10" spans="1:23" x14ac:dyDescent="0.25">
      <c r="A10" s="164" t="s">
        <v>106</v>
      </c>
      <c r="B10" s="165" t="s">
        <v>106</v>
      </c>
      <c r="C10" s="166">
        <v>416975</v>
      </c>
      <c r="D10" s="166">
        <v>210583</v>
      </c>
      <c r="E10" s="166">
        <v>417269</v>
      </c>
      <c r="F10" s="166">
        <v>425397</v>
      </c>
      <c r="G10" s="166">
        <v>433319</v>
      </c>
      <c r="H10" s="166">
        <v>424259</v>
      </c>
      <c r="I10" s="167">
        <f>IFERROR(H10/G10-1,"-")</f>
        <v>-2.0908383892698001E-2</v>
      </c>
      <c r="J10" s="166">
        <f t="shared" si="0"/>
        <v>-9060</v>
      </c>
      <c r="K10" s="167">
        <f>H10/$H8</f>
        <v>7.6032324118608274E-2</v>
      </c>
      <c r="L10" s="81"/>
      <c r="N10" s="165" t="s">
        <v>106</v>
      </c>
      <c r="O10" s="166">
        <v>72375</v>
      </c>
      <c r="P10" s="166">
        <v>28709</v>
      </c>
      <c r="Q10" s="166">
        <v>67081</v>
      </c>
      <c r="R10" s="166">
        <v>97691</v>
      </c>
      <c r="S10" s="166">
        <v>93289</v>
      </c>
      <c r="T10" s="166">
        <v>106751</v>
      </c>
      <c r="U10" s="167">
        <f>IFERROR(T10/S10-1,"-")</f>
        <v>0.1443042588086485</v>
      </c>
      <c r="V10" s="166">
        <f t="shared" si="1"/>
        <v>13462</v>
      </c>
      <c r="W10" s="167">
        <f>T10/T$8</f>
        <v>0.11470548099022944</v>
      </c>
    </row>
    <row r="11" spans="1:23" x14ac:dyDescent="0.25">
      <c r="A11" s="164" t="s">
        <v>103</v>
      </c>
      <c r="B11" s="165" t="s">
        <v>103</v>
      </c>
      <c r="C11" s="166">
        <v>639738</v>
      </c>
      <c r="D11" s="166">
        <v>256979</v>
      </c>
      <c r="E11" s="166">
        <v>385247</v>
      </c>
      <c r="F11" s="166">
        <v>599467</v>
      </c>
      <c r="G11" s="166">
        <v>620055</v>
      </c>
      <c r="H11" s="166">
        <v>643927</v>
      </c>
      <c r="I11" s="167">
        <f>IFERROR(H11/G11-1,"-")</f>
        <v>3.8499810500681297E-2</v>
      </c>
      <c r="J11" s="166">
        <f t="shared" si="0"/>
        <v>23872</v>
      </c>
      <c r="K11" s="167">
        <f>H11/$H8</f>
        <v>0.11539947619902717</v>
      </c>
      <c r="L11" s="81"/>
      <c r="N11" s="165" t="s">
        <v>103</v>
      </c>
      <c r="O11" s="166">
        <v>287329</v>
      </c>
      <c r="P11" s="166">
        <v>78263</v>
      </c>
      <c r="Q11" s="166">
        <v>114856</v>
      </c>
      <c r="R11" s="166">
        <v>246839</v>
      </c>
      <c r="S11" s="166">
        <v>253848</v>
      </c>
      <c r="T11" s="166">
        <v>278629</v>
      </c>
      <c r="U11" s="167">
        <f>IFERROR(T11/S11-1,"-")</f>
        <v>9.7621411238221212E-2</v>
      </c>
      <c r="V11" s="166">
        <f t="shared" si="1"/>
        <v>24781</v>
      </c>
      <c r="W11" s="167">
        <f>T11/T$8</f>
        <v>0.29939085781703817</v>
      </c>
    </row>
    <row r="12" spans="1:23" x14ac:dyDescent="0.25">
      <c r="A12" s="1"/>
      <c r="B12" s="161" t="s">
        <v>110</v>
      </c>
      <c r="C12" s="162">
        <v>3868136</v>
      </c>
      <c r="D12" s="162">
        <v>1196466</v>
      </c>
      <c r="E12" s="162">
        <v>1545165</v>
      </c>
      <c r="F12" s="162">
        <v>3807980</v>
      </c>
      <c r="G12" s="162">
        <v>4228293</v>
      </c>
      <c r="H12" s="162">
        <v>4511796</v>
      </c>
      <c r="I12" s="163">
        <f>IFERROR(H12/G12-1,"-")</f>
        <v>6.7049043195445579E-2</v>
      </c>
      <c r="J12" s="162">
        <f t="shared" si="0"/>
        <v>283503</v>
      </c>
      <c r="K12" s="163">
        <f>H12/H8</f>
        <v>0.8085681996823646</v>
      </c>
      <c r="L12" s="81"/>
      <c r="N12" s="161" t="s">
        <v>110</v>
      </c>
      <c r="O12" s="162">
        <v>446729</v>
      </c>
      <c r="P12" s="162">
        <v>133982</v>
      </c>
      <c r="Q12" s="162">
        <v>173350</v>
      </c>
      <c r="R12" s="162">
        <v>376045</v>
      </c>
      <c r="S12" s="162">
        <v>466577</v>
      </c>
      <c r="T12" s="162">
        <v>545273</v>
      </c>
      <c r="U12" s="163">
        <f>IFERROR(T12/S12-1,"-")</f>
        <v>0.16866669381474009</v>
      </c>
      <c r="V12" s="162">
        <f t="shared" si="1"/>
        <v>78696</v>
      </c>
      <c r="W12" s="163">
        <f>T12/T$8</f>
        <v>0.58590366119273241</v>
      </c>
    </row>
    <row r="13" spans="1:23" s="58" customFormat="1" x14ac:dyDescent="0.25">
      <c r="B13" s="165" t="s">
        <v>113</v>
      </c>
      <c r="C13" s="166">
        <v>1755890</v>
      </c>
      <c r="D13" s="166">
        <v>472699</v>
      </c>
      <c r="E13" s="166">
        <v>448402</v>
      </c>
      <c r="F13" s="166">
        <v>1743899</v>
      </c>
      <c r="G13" s="166">
        <v>1976052</v>
      </c>
      <c r="H13" s="166">
        <v>2113224</v>
      </c>
      <c r="I13" s="167">
        <f t="shared" ref="I13:I20" si="2">IFERROR(H13/G13-1,"-")</f>
        <v>6.941720157161857E-2</v>
      </c>
      <c r="J13" s="166">
        <f t="shared" si="0"/>
        <v>137172</v>
      </c>
      <c r="K13" s="167">
        <f>H13/$H8</f>
        <v>0.37871520015655963</v>
      </c>
      <c r="L13" s="168"/>
      <c r="N13" s="165" t="s">
        <v>113</v>
      </c>
      <c r="O13" s="166">
        <v>76312</v>
      </c>
      <c r="P13" s="166">
        <v>22762</v>
      </c>
      <c r="Q13" s="166">
        <v>16831</v>
      </c>
      <c r="R13" s="166">
        <v>72242</v>
      </c>
      <c r="S13" s="166">
        <v>95918</v>
      </c>
      <c r="T13" s="166">
        <v>112291</v>
      </c>
      <c r="U13" s="167">
        <f t="shared" ref="U13:U20" si="3">IFERROR(T13/S13-1,"-")</f>
        <v>0.17069788777914474</v>
      </c>
      <c r="V13" s="166">
        <f t="shared" si="1"/>
        <v>16373</v>
      </c>
      <c r="W13" s="167">
        <f t="shared" ref="W13:W20" si="4">T13/T$8</f>
        <v>0.12065829046916519</v>
      </c>
    </row>
    <row r="14" spans="1:23" s="58" customFormat="1" x14ac:dyDescent="0.25">
      <c r="B14" s="165" t="s">
        <v>116</v>
      </c>
      <c r="C14" s="166">
        <v>504382</v>
      </c>
      <c r="D14" s="166">
        <v>150484</v>
      </c>
      <c r="E14" s="166">
        <v>224169</v>
      </c>
      <c r="F14" s="166">
        <v>395500</v>
      </c>
      <c r="G14" s="166">
        <v>442794</v>
      </c>
      <c r="H14" s="166">
        <v>457911</v>
      </c>
      <c r="I14" s="167">
        <f t="shared" si="2"/>
        <v>3.4140028997682981E-2</v>
      </c>
      <c r="J14" s="166">
        <f t="shared" si="0"/>
        <v>15117</v>
      </c>
      <c r="K14" s="167">
        <f>H14/$H8</f>
        <v>8.206316794570305E-2</v>
      </c>
      <c r="L14" s="168"/>
      <c r="N14" s="165" t="s">
        <v>116</v>
      </c>
      <c r="O14" s="166">
        <v>165058</v>
      </c>
      <c r="P14" s="166">
        <v>44357</v>
      </c>
      <c r="Q14" s="166">
        <v>53608</v>
      </c>
      <c r="R14" s="166">
        <v>116860</v>
      </c>
      <c r="S14" s="166">
        <v>132043</v>
      </c>
      <c r="T14" s="166">
        <v>146632</v>
      </c>
      <c r="U14" s="167">
        <f t="shared" si="3"/>
        <v>0.11048673538165588</v>
      </c>
      <c r="V14" s="166">
        <f t="shared" si="1"/>
        <v>14589</v>
      </c>
      <c r="W14" s="167">
        <f t="shared" si="4"/>
        <v>0.15755818763814225</v>
      </c>
    </row>
    <row r="15" spans="1:23" x14ac:dyDescent="0.25">
      <c r="A15" s="1"/>
      <c r="B15" s="165" t="s">
        <v>119</v>
      </c>
      <c r="C15" s="166">
        <v>169952</v>
      </c>
      <c r="D15" s="166">
        <v>61568</v>
      </c>
      <c r="E15" s="166">
        <v>129489</v>
      </c>
      <c r="F15" s="166">
        <v>199586</v>
      </c>
      <c r="G15" s="166">
        <v>218554</v>
      </c>
      <c r="H15" s="166">
        <v>235111</v>
      </c>
      <c r="I15" s="167">
        <f t="shared" si="2"/>
        <v>7.5757021148091575E-2</v>
      </c>
      <c r="J15" s="166">
        <f t="shared" si="0"/>
        <v>16557</v>
      </c>
      <c r="K15" s="167">
        <f>H15/$H8</f>
        <v>4.2134723732083726E-2</v>
      </c>
      <c r="L15" s="81"/>
      <c r="N15" s="165" t="s">
        <v>119</v>
      </c>
      <c r="O15" s="166">
        <v>25849</v>
      </c>
      <c r="P15" s="166">
        <v>8661</v>
      </c>
      <c r="Q15" s="166">
        <v>20022</v>
      </c>
      <c r="R15" s="166">
        <v>31153</v>
      </c>
      <c r="S15" s="166">
        <v>42906</v>
      </c>
      <c r="T15" s="166">
        <v>58924</v>
      </c>
      <c r="U15" s="167">
        <f t="shared" si="3"/>
        <v>0.37332773971006383</v>
      </c>
      <c r="V15" s="166">
        <f t="shared" si="1"/>
        <v>16018</v>
      </c>
      <c r="W15" s="167">
        <f t="shared" si="4"/>
        <v>6.3314683345994688E-2</v>
      </c>
    </row>
    <row r="16" spans="1:23" x14ac:dyDescent="0.25">
      <c r="A16" s="1"/>
      <c r="B16" s="165" t="s">
        <v>126</v>
      </c>
      <c r="C16" s="166">
        <v>140154</v>
      </c>
      <c r="D16" s="166">
        <v>41692</v>
      </c>
      <c r="E16" s="166">
        <v>93338</v>
      </c>
      <c r="F16" s="166">
        <v>173382</v>
      </c>
      <c r="G16" s="166">
        <v>167833</v>
      </c>
      <c r="H16" s="166">
        <v>177387</v>
      </c>
      <c r="I16" s="167">
        <f t="shared" si="2"/>
        <v>5.6925634410396109E-2</v>
      </c>
      <c r="J16" s="166">
        <f t="shared" si="0"/>
        <v>9554</v>
      </c>
      <c r="K16" s="167">
        <f>H16/$H8</f>
        <v>3.1789887494260732E-2</v>
      </c>
      <c r="L16" s="81"/>
      <c r="N16" s="165" t="s">
        <v>126</v>
      </c>
      <c r="O16" s="166">
        <v>9475</v>
      </c>
      <c r="P16" s="166">
        <v>2244</v>
      </c>
      <c r="Q16" s="166">
        <v>6003</v>
      </c>
      <c r="R16" s="166">
        <v>10961</v>
      </c>
      <c r="S16" s="166">
        <v>13252</v>
      </c>
      <c r="T16" s="166">
        <v>18799</v>
      </c>
      <c r="U16" s="167">
        <f t="shared" si="3"/>
        <v>0.41857832779957738</v>
      </c>
      <c r="V16" s="166">
        <f t="shared" si="1"/>
        <v>5547</v>
      </c>
      <c r="W16" s="167">
        <f t="shared" si="4"/>
        <v>2.0199795197565582E-2</v>
      </c>
    </row>
    <row r="17" spans="1:23" x14ac:dyDescent="0.25">
      <c r="A17" s="1"/>
      <c r="B17" s="165" t="s">
        <v>122</v>
      </c>
      <c r="C17" s="166">
        <v>136969</v>
      </c>
      <c r="D17" s="166">
        <v>58927</v>
      </c>
      <c r="E17" s="166">
        <v>94304</v>
      </c>
      <c r="F17" s="166">
        <v>150351</v>
      </c>
      <c r="G17" s="166">
        <v>154430</v>
      </c>
      <c r="H17" s="166">
        <v>161175</v>
      </c>
      <c r="I17" s="167">
        <f t="shared" si="2"/>
        <v>4.367674674609856E-2</v>
      </c>
      <c r="J17" s="166">
        <f t="shared" si="0"/>
        <v>6745</v>
      </c>
      <c r="K17" s="167">
        <f>H17/H$8</f>
        <v>2.8884501777962725E-2</v>
      </c>
      <c r="L17" s="81"/>
      <c r="N17" s="165" t="s">
        <v>122</v>
      </c>
      <c r="O17" s="166">
        <v>6356</v>
      </c>
      <c r="P17" s="166">
        <v>2176</v>
      </c>
      <c r="Q17" s="166">
        <v>5208</v>
      </c>
      <c r="R17" s="166">
        <v>6016</v>
      </c>
      <c r="S17" s="166">
        <v>7139</v>
      </c>
      <c r="T17" s="166">
        <v>9111</v>
      </c>
      <c r="U17" s="167">
        <f t="shared" si="3"/>
        <v>0.27622916374842421</v>
      </c>
      <c r="V17" s="166">
        <f t="shared" si="1"/>
        <v>1972</v>
      </c>
      <c r="W17" s="167">
        <f t="shared" si="4"/>
        <v>9.7899002098526516E-3</v>
      </c>
    </row>
    <row r="18" spans="1:23" x14ac:dyDescent="0.25">
      <c r="A18" s="1"/>
      <c r="B18" s="165" t="s">
        <v>131</v>
      </c>
      <c r="C18" s="166">
        <v>76537</v>
      </c>
      <c r="D18" s="166">
        <v>31184</v>
      </c>
      <c r="E18" s="166">
        <v>25435</v>
      </c>
      <c r="F18" s="166">
        <v>64413</v>
      </c>
      <c r="G18" s="166">
        <v>68822</v>
      </c>
      <c r="H18" s="166">
        <v>65431</v>
      </c>
      <c r="I18" s="167">
        <f t="shared" si="2"/>
        <v>-4.9272035105053624E-2</v>
      </c>
      <c r="J18" s="166"/>
      <c r="K18" s="167">
        <f t="shared" ref="K18:K20" si="5">H18/H$8</f>
        <v>1.1726023488964659E-2</v>
      </c>
      <c r="L18" s="81"/>
      <c r="N18" s="165" t="s">
        <v>131</v>
      </c>
      <c r="O18" s="166">
        <v>8896</v>
      </c>
      <c r="P18" s="166">
        <v>3378</v>
      </c>
      <c r="Q18" s="166">
        <v>2579</v>
      </c>
      <c r="R18" s="166">
        <v>7789</v>
      </c>
      <c r="S18" s="166">
        <v>8637</v>
      </c>
      <c r="T18" s="166">
        <v>7642</v>
      </c>
      <c r="U18" s="167">
        <f t="shared" si="3"/>
        <v>-0.11520203774458726</v>
      </c>
      <c r="V18" s="166">
        <f t="shared" si="1"/>
        <v>-995</v>
      </c>
      <c r="W18" s="167">
        <f t="shared" si="4"/>
        <v>8.211438635022935E-3</v>
      </c>
    </row>
    <row r="19" spans="1:23" x14ac:dyDescent="0.25">
      <c r="A19" s="164" t="s">
        <v>147</v>
      </c>
      <c r="B19" s="165" t="s">
        <v>134</v>
      </c>
      <c r="C19" s="166">
        <v>110098</v>
      </c>
      <c r="D19" s="166">
        <v>47431</v>
      </c>
      <c r="E19" s="166">
        <v>22379</v>
      </c>
      <c r="F19" s="166">
        <v>58944</v>
      </c>
      <c r="G19" s="166">
        <v>72711</v>
      </c>
      <c r="H19" s="166">
        <v>71945</v>
      </c>
      <c r="I19" s="167">
        <f t="shared" si="2"/>
        <v>-1.05348571742927E-2</v>
      </c>
      <c r="J19" s="166">
        <f t="shared" si="0"/>
        <v>-766</v>
      </c>
      <c r="K19" s="167">
        <f t="shared" si="5"/>
        <v>1.2893410767274877E-2</v>
      </c>
      <c r="L19" s="81"/>
      <c r="N19" s="165" t="s">
        <v>134</v>
      </c>
      <c r="O19" s="166">
        <v>13727</v>
      </c>
      <c r="P19" s="166">
        <v>5590</v>
      </c>
      <c r="Q19" s="166">
        <v>2828</v>
      </c>
      <c r="R19" s="166">
        <v>7908</v>
      </c>
      <c r="S19" s="166">
        <v>10243</v>
      </c>
      <c r="T19" s="166">
        <v>10058</v>
      </c>
      <c r="U19" s="167">
        <f t="shared" si="3"/>
        <v>-1.8061114907741871E-2</v>
      </c>
      <c r="V19" s="166">
        <f t="shared" si="1"/>
        <v>-185</v>
      </c>
      <c r="W19" s="167">
        <f t="shared" si="4"/>
        <v>1.0807465295872898E-2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974154</v>
      </c>
      <c r="D20" s="171">
        <f t="shared" si="6"/>
        <v>332481</v>
      </c>
      <c r="E20" s="171">
        <f t="shared" si="6"/>
        <v>507649</v>
      </c>
      <c r="F20" s="171">
        <f t="shared" si="6"/>
        <v>1021905</v>
      </c>
      <c r="G20" s="171">
        <f t="shared" si="6"/>
        <v>1127097</v>
      </c>
      <c r="H20" s="171">
        <f t="shared" si="6"/>
        <v>1229612</v>
      </c>
      <c r="I20" s="172">
        <f t="shared" si="2"/>
        <v>9.0954904502451805E-2</v>
      </c>
      <c r="J20" s="171">
        <f t="shared" si="0"/>
        <v>102515</v>
      </c>
      <c r="K20" s="172">
        <f t="shared" si="5"/>
        <v>0.22036128431955515</v>
      </c>
      <c r="L20" s="81"/>
      <c r="N20" s="170" t="s">
        <v>148</v>
      </c>
      <c r="O20" s="171">
        <f t="shared" ref="O20:T20" si="7">O12-SUM(O13:O19)</f>
        <v>141056</v>
      </c>
      <c r="P20" s="171">
        <f t="shared" si="7"/>
        <v>44814</v>
      </c>
      <c r="Q20" s="171">
        <f t="shared" si="7"/>
        <v>66271</v>
      </c>
      <c r="R20" s="171">
        <f t="shared" si="7"/>
        <v>123116</v>
      </c>
      <c r="S20" s="171">
        <f t="shared" si="7"/>
        <v>156439</v>
      </c>
      <c r="T20" s="171">
        <f t="shared" si="7"/>
        <v>181816</v>
      </c>
      <c r="U20" s="172">
        <f t="shared" si="3"/>
        <v>0.16221658282141926</v>
      </c>
      <c r="V20" s="171">
        <f>T20-S20</f>
        <v>25377</v>
      </c>
      <c r="W20" s="172">
        <f t="shared" si="4"/>
        <v>0.1953639004011162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1799528</v>
      </c>
      <c r="D22" s="159">
        <v>590539</v>
      </c>
      <c r="E22" s="159">
        <v>886032</v>
      </c>
      <c r="F22" s="159">
        <v>1785371</v>
      </c>
      <c r="G22" s="159">
        <v>1925435</v>
      </c>
      <c r="H22" s="159">
        <v>1977808</v>
      </c>
      <c r="I22" s="160">
        <f>IFERROR(H22/G22-1,"-")</f>
        <v>2.7200606616167189E-2</v>
      </c>
      <c r="J22" s="159">
        <f>H22-G22</f>
        <v>52373</v>
      </c>
      <c r="K22" s="160">
        <f>H22/H$8</f>
        <v>0.35444702151368945</v>
      </c>
      <c r="L22" s="107"/>
      <c r="M22" s="107"/>
      <c r="N22" s="107"/>
    </row>
    <row r="23" spans="1:23" x14ac:dyDescent="0.25">
      <c r="B23" s="161" t="s">
        <v>100</v>
      </c>
      <c r="C23" s="162">
        <v>225369</v>
      </c>
      <c r="D23" s="162">
        <v>120646</v>
      </c>
      <c r="E23" s="162">
        <v>248670</v>
      </c>
      <c r="F23" s="162">
        <v>209426</v>
      </c>
      <c r="G23" s="162">
        <v>184222</v>
      </c>
      <c r="H23" s="162">
        <v>164129</v>
      </c>
      <c r="I23" s="163">
        <f>IFERROR(H23/G23-1,"-")</f>
        <v>-0.10906949224305462</v>
      </c>
      <c r="J23" s="162">
        <f t="shared" ref="J23:J33" si="8">H23-G23</f>
        <v>-20093</v>
      </c>
      <c r="K23" s="163">
        <f>H23/H$8</f>
        <v>2.9413894166683691E-2</v>
      </c>
    </row>
    <row r="24" spans="1:23" x14ac:dyDescent="0.25">
      <c r="B24" s="165" t="s">
        <v>106</v>
      </c>
      <c r="C24" s="166">
        <v>113805</v>
      </c>
      <c r="D24" s="166">
        <v>69276</v>
      </c>
      <c r="E24" s="166">
        <v>127227</v>
      </c>
      <c r="F24" s="166">
        <v>87285</v>
      </c>
      <c r="G24" s="166">
        <v>76041</v>
      </c>
      <c r="H24" s="166">
        <v>61158</v>
      </c>
      <c r="I24" s="167">
        <f>IFERROR(H24/G24-1,"-")</f>
        <v>-0.19572335976644184</v>
      </c>
      <c r="J24" s="166">
        <f t="shared" si="8"/>
        <v>-14883</v>
      </c>
      <c r="K24" s="167">
        <f>H24/H$8</f>
        <v>1.0960250409409922E-2</v>
      </c>
    </row>
    <row r="25" spans="1:23" x14ac:dyDescent="0.25">
      <c r="B25" s="165" t="s">
        <v>12</v>
      </c>
      <c r="C25" s="166">
        <v>111564</v>
      </c>
      <c r="D25" s="166">
        <v>51370</v>
      </c>
      <c r="E25" s="166">
        <v>121443</v>
      </c>
      <c r="F25" s="166">
        <v>122141</v>
      </c>
      <c r="G25" s="166">
        <v>108181</v>
      </c>
      <c r="H25" s="166">
        <v>102971</v>
      </c>
      <c r="I25" s="167">
        <f>IFERROR(H25/G25-1,"-")</f>
        <v>-4.816002810105291E-2</v>
      </c>
      <c r="J25" s="166">
        <f t="shared" si="8"/>
        <v>-5210</v>
      </c>
      <c r="K25" s="167">
        <f>H25/H$8</f>
        <v>1.845364375727377E-2</v>
      </c>
    </row>
    <row r="26" spans="1:23" x14ac:dyDescent="0.25">
      <c r="B26" s="161" t="s">
        <v>110</v>
      </c>
      <c r="C26" s="162">
        <v>1574159</v>
      </c>
      <c r="D26" s="162">
        <v>469893</v>
      </c>
      <c r="E26" s="162">
        <v>637362</v>
      </c>
      <c r="F26" s="162">
        <v>1575945</v>
      </c>
      <c r="G26" s="162">
        <v>1741213</v>
      </c>
      <c r="H26" s="162">
        <v>1813679</v>
      </c>
      <c r="I26" s="163">
        <f>IFERROR(H26/G26-1,"-")</f>
        <v>4.1618113349716657E-2</v>
      </c>
      <c r="J26" s="162">
        <f t="shared" si="8"/>
        <v>72466</v>
      </c>
      <c r="K26" s="163">
        <f>H26/H$8</f>
        <v>0.32503312734700579</v>
      </c>
    </row>
    <row r="27" spans="1:23" x14ac:dyDescent="0.25">
      <c r="B27" s="165" t="s">
        <v>113</v>
      </c>
      <c r="C27" s="166">
        <v>773712</v>
      </c>
      <c r="D27" s="166">
        <v>204624</v>
      </c>
      <c r="E27" s="166">
        <v>209063</v>
      </c>
      <c r="F27" s="166">
        <v>793035</v>
      </c>
      <c r="G27" s="166">
        <v>900777</v>
      </c>
      <c r="H27" s="166">
        <v>947879</v>
      </c>
      <c r="I27" s="167">
        <f t="shared" ref="I27:I34" si="9">IFERROR(H27/G27-1,"-")</f>
        <v>5.2290411500293565E-2</v>
      </c>
      <c r="J27" s="166">
        <f t="shared" si="8"/>
        <v>47102</v>
      </c>
      <c r="K27" s="167">
        <f t="shared" ref="K27:K34" si="10">H27/H$8</f>
        <v>0.16987133650251918</v>
      </c>
    </row>
    <row r="28" spans="1:23" x14ac:dyDescent="0.25">
      <c r="B28" s="165" t="s">
        <v>116</v>
      </c>
      <c r="C28" s="166">
        <v>205570</v>
      </c>
      <c r="D28" s="166">
        <v>61251</v>
      </c>
      <c r="E28" s="166">
        <v>104521</v>
      </c>
      <c r="F28" s="166">
        <v>172719</v>
      </c>
      <c r="G28" s="166">
        <v>185849</v>
      </c>
      <c r="H28" s="166">
        <v>186837</v>
      </c>
      <c r="I28" s="167">
        <f t="shared" si="9"/>
        <v>5.3161437511097809E-3</v>
      </c>
      <c r="J28" s="166">
        <f t="shared" si="8"/>
        <v>988</v>
      </c>
      <c r="K28" s="167">
        <f t="shared" si="10"/>
        <v>3.3483441344434442E-2</v>
      </c>
    </row>
    <row r="29" spans="1:23" x14ac:dyDescent="0.25">
      <c r="B29" s="165" t="s">
        <v>119</v>
      </c>
      <c r="C29" s="166">
        <v>53652</v>
      </c>
      <c r="D29" s="166">
        <v>21788</v>
      </c>
      <c r="E29" s="166">
        <v>43165</v>
      </c>
      <c r="F29" s="166">
        <v>63880</v>
      </c>
      <c r="G29" s="166">
        <v>66435</v>
      </c>
      <c r="H29" s="166">
        <v>59808</v>
      </c>
      <c r="I29" s="167">
        <f t="shared" si="9"/>
        <v>-9.9751636938360755E-2</v>
      </c>
      <c r="J29" s="166">
        <f t="shared" si="8"/>
        <v>-6627</v>
      </c>
      <c r="K29" s="167">
        <f t="shared" si="10"/>
        <v>1.0718314145099392E-2</v>
      </c>
    </row>
    <row r="30" spans="1:23" x14ac:dyDescent="0.25">
      <c r="B30" s="165" t="s">
        <v>126</v>
      </c>
      <c r="C30" s="166">
        <v>62584</v>
      </c>
      <c r="D30" s="166">
        <v>18116</v>
      </c>
      <c r="E30" s="166">
        <v>41605</v>
      </c>
      <c r="F30" s="166">
        <v>77416</v>
      </c>
      <c r="G30" s="166">
        <v>71952</v>
      </c>
      <c r="H30" s="166">
        <v>72640</v>
      </c>
      <c r="I30" s="167">
        <f t="shared" si="9"/>
        <v>9.5619301756726394E-3</v>
      </c>
      <c r="J30" s="166">
        <f t="shared" si="8"/>
        <v>688</v>
      </c>
      <c r="K30" s="167">
        <f t="shared" si="10"/>
        <v>1.301796314038289E-2</v>
      </c>
    </row>
    <row r="31" spans="1:23" x14ac:dyDescent="0.25">
      <c r="B31" s="165" t="s">
        <v>122</v>
      </c>
      <c r="C31" s="166">
        <v>72038</v>
      </c>
      <c r="D31" s="166">
        <v>30997</v>
      </c>
      <c r="E31" s="166">
        <v>52336</v>
      </c>
      <c r="F31" s="166">
        <v>85446</v>
      </c>
      <c r="G31" s="166">
        <v>82435</v>
      </c>
      <c r="H31" s="166">
        <v>83954</v>
      </c>
      <c r="I31" s="167">
        <f t="shared" si="9"/>
        <v>1.8426639170255443E-2</v>
      </c>
      <c r="J31" s="166">
        <f t="shared" si="8"/>
        <v>1519</v>
      </c>
      <c r="K31" s="167">
        <f t="shared" si="10"/>
        <v>1.5045568247352769E-2</v>
      </c>
    </row>
    <row r="32" spans="1:23" x14ac:dyDescent="0.25">
      <c r="B32" s="165" t="s">
        <v>131</v>
      </c>
      <c r="C32" s="166">
        <v>31688</v>
      </c>
      <c r="D32" s="166">
        <v>12612</v>
      </c>
      <c r="E32" s="166">
        <v>7603</v>
      </c>
      <c r="F32" s="166">
        <v>23344</v>
      </c>
      <c r="G32" s="166">
        <v>24875</v>
      </c>
      <c r="H32" s="166">
        <v>24770</v>
      </c>
      <c r="I32" s="167">
        <f t="shared" si="9"/>
        <v>-4.2211055276382137E-3</v>
      </c>
      <c r="J32" s="166">
        <f t="shared" si="8"/>
        <v>-105</v>
      </c>
      <c r="K32" s="167">
        <f t="shared" si="10"/>
        <v>4.4390824199791326E-3</v>
      </c>
    </row>
    <row r="33" spans="2:14" x14ac:dyDescent="0.25">
      <c r="B33" s="165" t="s">
        <v>134</v>
      </c>
      <c r="C33" s="166">
        <v>36614</v>
      </c>
      <c r="D33" s="166">
        <v>14770</v>
      </c>
      <c r="E33" s="166">
        <v>5483</v>
      </c>
      <c r="F33" s="166">
        <v>20284</v>
      </c>
      <c r="G33" s="166">
        <v>26202</v>
      </c>
      <c r="H33" s="166">
        <v>24379</v>
      </c>
      <c r="I33" s="167">
        <f t="shared" si="9"/>
        <v>-6.9574841615143934E-2</v>
      </c>
      <c r="J33" s="166">
        <f t="shared" si="8"/>
        <v>-1823</v>
      </c>
      <c r="K33" s="167">
        <f t="shared" si="10"/>
        <v>4.369010509352898E-3</v>
      </c>
    </row>
    <row r="34" spans="2:14" x14ac:dyDescent="0.25">
      <c r="B34" s="170" t="s">
        <v>148</v>
      </c>
      <c r="C34" s="171">
        <f t="shared" ref="C34:H34" si="11">C26-SUM(C27:C33)</f>
        <v>338301</v>
      </c>
      <c r="D34" s="171">
        <f t="shared" si="11"/>
        <v>105735</v>
      </c>
      <c r="E34" s="171">
        <f t="shared" si="11"/>
        <v>173586</v>
      </c>
      <c r="F34" s="171">
        <f t="shared" si="11"/>
        <v>339821</v>
      </c>
      <c r="G34" s="171">
        <f t="shared" si="11"/>
        <v>382688</v>
      </c>
      <c r="H34" s="171">
        <f t="shared" si="11"/>
        <v>413412</v>
      </c>
      <c r="I34" s="172">
        <f t="shared" si="9"/>
        <v>8.0284722802909991E-2</v>
      </c>
      <c r="J34" s="171">
        <f>H34-G34</f>
        <v>30724</v>
      </c>
      <c r="K34" s="172">
        <f t="shared" si="10"/>
        <v>7.4088411037885063E-2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1327537</v>
      </c>
      <c r="D36" s="159">
        <v>404818</v>
      </c>
      <c r="E36" s="159">
        <v>494807</v>
      </c>
      <c r="F36" s="159">
        <v>1265143</v>
      </c>
      <c r="G36" s="159">
        <v>1346478</v>
      </c>
      <c r="H36" s="159">
        <v>1414199</v>
      </c>
      <c r="I36" s="160">
        <f>IFERROR(H36/G36-1,"-")</f>
        <v>5.0294917555281149E-2</v>
      </c>
      <c r="J36" s="159">
        <f>H36-G36</f>
        <v>67721</v>
      </c>
      <c r="K36" s="160">
        <f>H36/H$8</f>
        <v>0.25344149855680537</v>
      </c>
      <c r="L36" s="107"/>
      <c r="M36" s="107"/>
      <c r="N36" s="107"/>
    </row>
    <row r="37" spans="2:14" x14ac:dyDescent="0.25">
      <c r="B37" s="161" t="s">
        <v>100</v>
      </c>
      <c r="C37" s="162">
        <v>129369</v>
      </c>
      <c r="D37" s="162">
        <v>53491</v>
      </c>
      <c r="E37" s="162">
        <v>83727</v>
      </c>
      <c r="F37" s="162">
        <v>125247</v>
      </c>
      <c r="G37" s="162">
        <v>120690</v>
      </c>
      <c r="H37" s="162">
        <v>115725</v>
      </c>
      <c r="I37" s="163">
        <f>IFERROR(H37/G37-1,"-")</f>
        <v>-4.113845389013171E-2</v>
      </c>
      <c r="J37" s="162">
        <f t="shared" ref="J37:J47" si="12">H37-G37</f>
        <v>-4965</v>
      </c>
      <c r="K37" s="163">
        <f>H37/H$8</f>
        <v>2.0739314212841548E-2</v>
      </c>
    </row>
    <row r="38" spans="2:14" x14ac:dyDescent="0.25">
      <c r="B38" s="165" t="s">
        <v>106</v>
      </c>
      <c r="C38" s="166">
        <v>51589</v>
      </c>
      <c r="D38" s="166">
        <v>25384</v>
      </c>
      <c r="E38" s="166">
        <v>43623</v>
      </c>
      <c r="F38" s="166">
        <v>48440</v>
      </c>
      <c r="G38" s="166">
        <v>52862</v>
      </c>
      <c r="H38" s="166">
        <v>50590</v>
      </c>
      <c r="I38" s="167">
        <f>IFERROR(H38/G38-1,"-")</f>
        <v>-4.297983428549812E-2</v>
      </c>
      <c r="J38" s="166">
        <f t="shared" si="12"/>
        <v>-2272</v>
      </c>
      <c r="K38" s="167">
        <f>H38/H$8</f>
        <v>9.0663374899775662E-3</v>
      </c>
    </row>
    <row r="39" spans="2:14" x14ac:dyDescent="0.25">
      <c r="B39" s="165" t="s">
        <v>103</v>
      </c>
      <c r="C39" s="166">
        <v>77780</v>
      </c>
      <c r="D39" s="166">
        <v>28107</v>
      </c>
      <c r="E39" s="166">
        <v>40104</v>
      </c>
      <c r="F39" s="166">
        <v>76807</v>
      </c>
      <c r="G39" s="166">
        <v>67828</v>
      </c>
      <c r="H39" s="166">
        <v>65135</v>
      </c>
      <c r="I39" s="167">
        <f>IFERROR(H39/G39-1,"-")</f>
        <v>-3.970336734092117E-2</v>
      </c>
      <c r="J39" s="166">
        <f t="shared" si="12"/>
        <v>-2693</v>
      </c>
      <c r="K39" s="167">
        <f>H39/H$8</f>
        <v>1.167297672286398E-2</v>
      </c>
    </row>
    <row r="40" spans="2:14" x14ac:dyDescent="0.25">
      <c r="B40" s="161" t="s">
        <v>110</v>
      </c>
      <c r="C40" s="162">
        <v>1198168</v>
      </c>
      <c r="D40" s="162">
        <v>351327</v>
      </c>
      <c r="E40" s="162">
        <v>411080</v>
      </c>
      <c r="F40" s="162">
        <v>1139896</v>
      </c>
      <c r="G40" s="162">
        <v>1225788</v>
      </c>
      <c r="H40" s="162">
        <v>1298474</v>
      </c>
      <c r="I40" s="163">
        <f>IFERROR(H40/G40-1,"-")</f>
        <v>5.9297366265618434E-2</v>
      </c>
      <c r="J40" s="162">
        <f t="shared" si="12"/>
        <v>72686</v>
      </c>
      <c r="K40" s="163">
        <f>H40/H$8</f>
        <v>0.23270218434396384</v>
      </c>
    </row>
    <row r="41" spans="2:14" x14ac:dyDescent="0.25">
      <c r="B41" s="165" t="s">
        <v>113</v>
      </c>
      <c r="C41" s="166">
        <v>653469</v>
      </c>
      <c r="D41" s="166">
        <v>160104</v>
      </c>
      <c r="E41" s="166">
        <v>143107</v>
      </c>
      <c r="F41" s="166">
        <v>589013</v>
      </c>
      <c r="G41" s="166">
        <v>647220</v>
      </c>
      <c r="H41" s="166">
        <v>696169</v>
      </c>
      <c r="I41" s="167">
        <f t="shared" ref="I41:I48" si="13">IFERROR(H41/G41-1,"-")</f>
        <v>7.5629615895676849E-2</v>
      </c>
      <c r="J41" s="166">
        <f t="shared" si="12"/>
        <v>48949</v>
      </c>
      <c r="K41" s="167">
        <f t="shared" ref="K41:K48" si="14">H41/H$8</f>
        <v>0.12476187199170176</v>
      </c>
    </row>
    <row r="42" spans="2:14" x14ac:dyDescent="0.25">
      <c r="B42" s="165" t="s">
        <v>116</v>
      </c>
      <c r="C42" s="166">
        <v>53591</v>
      </c>
      <c r="D42" s="166">
        <v>17133</v>
      </c>
      <c r="E42" s="166">
        <v>22014</v>
      </c>
      <c r="F42" s="166">
        <v>40094</v>
      </c>
      <c r="G42" s="166">
        <v>46114</v>
      </c>
      <c r="H42" s="166">
        <v>45371</v>
      </c>
      <c r="I42" s="167">
        <f t="shared" si="13"/>
        <v>-1.6112243570282292E-2</v>
      </c>
      <c r="J42" s="166">
        <f t="shared" si="12"/>
        <v>-743</v>
      </c>
      <c r="K42" s="167">
        <f t="shared" si="14"/>
        <v>8.13102981335782E-3</v>
      </c>
    </row>
    <row r="43" spans="2:14" x14ac:dyDescent="0.25">
      <c r="B43" s="165" t="s">
        <v>119</v>
      </c>
      <c r="C43" s="166">
        <v>24734</v>
      </c>
      <c r="D43" s="166">
        <v>10089</v>
      </c>
      <c r="E43" s="166">
        <v>20113</v>
      </c>
      <c r="F43" s="166">
        <v>27607</v>
      </c>
      <c r="G43" s="166">
        <v>29230</v>
      </c>
      <c r="H43" s="166">
        <v>29531</v>
      </c>
      <c r="I43" s="167">
        <f t="shared" si="13"/>
        <v>1.0297639411563475E-2</v>
      </c>
      <c r="J43" s="166">
        <f t="shared" si="12"/>
        <v>301</v>
      </c>
      <c r="K43" s="167">
        <f t="shared" si="14"/>
        <v>5.2923109787809354E-3</v>
      </c>
    </row>
    <row r="44" spans="2:14" x14ac:dyDescent="0.25">
      <c r="B44" s="165" t="s">
        <v>126</v>
      </c>
      <c r="C44" s="166">
        <v>54686</v>
      </c>
      <c r="D44" s="166">
        <v>16096</v>
      </c>
      <c r="E44" s="166">
        <v>30710</v>
      </c>
      <c r="F44" s="166">
        <v>58189</v>
      </c>
      <c r="G44" s="166">
        <v>56377</v>
      </c>
      <c r="H44" s="166">
        <v>58857</v>
      </c>
      <c r="I44" s="167">
        <f t="shared" si="13"/>
        <v>4.3989570214803875E-2</v>
      </c>
      <c r="J44" s="166">
        <f t="shared" si="12"/>
        <v>2480</v>
      </c>
      <c r="K44" s="167">
        <f t="shared" si="14"/>
        <v>1.0547883487796197E-2</v>
      </c>
    </row>
    <row r="45" spans="2:14" x14ac:dyDescent="0.25">
      <c r="B45" s="165" t="s">
        <v>122</v>
      </c>
      <c r="C45" s="166">
        <v>42015</v>
      </c>
      <c r="D45" s="166">
        <v>16487</v>
      </c>
      <c r="E45" s="166">
        <v>22921</v>
      </c>
      <c r="F45" s="166">
        <v>39629</v>
      </c>
      <c r="G45" s="166">
        <v>45101</v>
      </c>
      <c r="H45" s="166">
        <v>45571</v>
      </c>
      <c r="I45" s="167">
        <f t="shared" si="13"/>
        <v>1.0421054965521925E-2</v>
      </c>
      <c r="J45" s="166">
        <f t="shared" si="12"/>
        <v>470</v>
      </c>
      <c r="K45" s="167">
        <f t="shared" si="14"/>
        <v>8.1668722228853061E-3</v>
      </c>
    </row>
    <row r="46" spans="2:14" x14ac:dyDescent="0.25">
      <c r="B46" s="165" t="s">
        <v>131</v>
      </c>
      <c r="C46" s="166">
        <v>27828</v>
      </c>
      <c r="D46" s="166">
        <v>10556</v>
      </c>
      <c r="E46" s="166">
        <v>10564</v>
      </c>
      <c r="F46" s="166">
        <v>23280</v>
      </c>
      <c r="G46" s="166">
        <v>23847</v>
      </c>
      <c r="H46" s="166">
        <v>22838</v>
      </c>
      <c r="I46" s="167">
        <f t="shared" si="13"/>
        <v>-4.2311401853482589E-2</v>
      </c>
      <c r="J46" s="166">
        <f t="shared" si="12"/>
        <v>-1009</v>
      </c>
      <c r="K46" s="167">
        <f t="shared" si="14"/>
        <v>4.0928447439436185E-3</v>
      </c>
    </row>
    <row r="47" spans="2:14" x14ac:dyDescent="0.25">
      <c r="B47" s="165" t="s">
        <v>134</v>
      </c>
      <c r="C47" s="166">
        <v>44401</v>
      </c>
      <c r="D47" s="166">
        <v>18763</v>
      </c>
      <c r="E47" s="166">
        <v>10661</v>
      </c>
      <c r="F47" s="166">
        <v>23652</v>
      </c>
      <c r="G47" s="166">
        <v>27257</v>
      </c>
      <c r="H47" s="166">
        <v>25911</v>
      </c>
      <c r="I47" s="167">
        <f t="shared" si="13"/>
        <v>-4.9381810177202223E-2</v>
      </c>
      <c r="J47" s="166">
        <f t="shared" si="12"/>
        <v>-1346</v>
      </c>
      <c r="K47" s="167">
        <f t="shared" si="14"/>
        <v>4.64356336633344E-3</v>
      </c>
    </row>
    <row r="48" spans="2:14" x14ac:dyDescent="0.25">
      <c r="B48" s="170" t="s">
        <v>148</v>
      </c>
      <c r="C48" s="171">
        <f t="shared" ref="C48:H48" si="15">C40-SUM(C41:C47)</f>
        <v>297444</v>
      </c>
      <c r="D48" s="171">
        <f t="shared" si="15"/>
        <v>102099</v>
      </c>
      <c r="E48" s="171">
        <f t="shared" si="15"/>
        <v>150990</v>
      </c>
      <c r="F48" s="171">
        <f t="shared" si="15"/>
        <v>338432</v>
      </c>
      <c r="G48" s="171">
        <f t="shared" si="15"/>
        <v>350642</v>
      </c>
      <c r="H48" s="171">
        <f t="shared" si="15"/>
        <v>374226</v>
      </c>
      <c r="I48" s="172">
        <f t="shared" si="13"/>
        <v>6.7259484032146766E-2</v>
      </c>
      <c r="J48" s="171">
        <f>H48-G48</f>
        <v>23584</v>
      </c>
      <c r="K48" s="172">
        <f t="shared" si="14"/>
        <v>6.7065807739164748E-2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45810</v>
      </c>
      <c r="D50" s="159">
        <v>13335</v>
      </c>
      <c r="E50" s="159">
        <v>20284</v>
      </c>
      <c r="F50" s="159">
        <v>38233</v>
      </c>
      <c r="G50" s="159">
        <v>51611</v>
      </c>
      <c r="H50" s="159">
        <v>45550</v>
      </c>
      <c r="I50" s="160">
        <f>IFERROR(H50/G50-1,"-")</f>
        <v>-0.11743620546007638</v>
      </c>
      <c r="J50" s="159">
        <f>H50-G50</f>
        <v>-6061</v>
      </c>
      <c r="K50" s="160">
        <f>H50/H$8</f>
        <v>8.1631087698849202E-3</v>
      </c>
      <c r="L50" s="107"/>
      <c r="M50" s="107"/>
      <c r="N50" s="107"/>
    </row>
    <row r="51" spans="2:14" x14ac:dyDescent="0.25">
      <c r="B51" s="161" t="s">
        <v>100</v>
      </c>
      <c r="C51" s="162">
        <v>10543</v>
      </c>
      <c r="D51" s="162">
        <v>2366</v>
      </c>
      <c r="E51" s="162">
        <v>4977</v>
      </c>
      <c r="F51" s="162">
        <v>6805</v>
      </c>
      <c r="G51" s="162">
        <v>20361</v>
      </c>
      <c r="H51" s="162">
        <v>12056</v>
      </c>
      <c r="I51" s="163">
        <f>IFERROR(H51/G51-1,"-")</f>
        <v>-0.40788762830902214</v>
      </c>
      <c r="J51" s="162">
        <f t="shared" ref="J51:J61" si="16">H51-G51</f>
        <v>-8305</v>
      </c>
      <c r="K51" s="163">
        <f>H51/H$8</f>
        <v>2.160580446316852E-3</v>
      </c>
    </row>
    <row r="52" spans="2:14" x14ac:dyDescent="0.25">
      <c r="B52" s="165" t="s">
        <v>106</v>
      </c>
      <c r="C52" s="166">
        <v>5954</v>
      </c>
      <c r="D52" s="166">
        <v>1673</v>
      </c>
      <c r="E52" s="166">
        <v>2436</v>
      </c>
      <c r="F52" s="166">
        <v>3518</v>
      </c>
      <c r="G52" s="166">
        <v>14887</v>
      </c>
      <c r="H52" s="166">
        <v>7780</v>
      </c>
      <c r="I52" s="167">
        <f>IFERROR(H52/G52-1,"-")</f>
        <v>-0.4773963861086854</v>
      </c>
      <c r="J52" s="166">
        <f t="shared" si="16"/>
        <v>-7107</v>
      </c>
      <c r="K52" s="167">
        <f>H52/H$8</f>
        <v>1.3942697306192028E-3</v>
      </c>
    </row>
    <row r="53" spans="2:14" x14ac:dyDescent="0.25">
      <c r="B53" s="165" t="s">
        <v>103</v>
      </c>
      <c r="C53" s="166">
        <v>4589</v>
      </c>
      <c r="D53" s="166">
        <v>693</v>
      </c>
      <c r="E53" s="166">
        <v>2541</v>
      </c>
      <c r="F53" s="166">
        <v>3287</v>
      </c>
      <c r="G53" s="166">
        <v>5474</v>
      </c>
      <c r="H53" s="166">
        <v>4276</v>
      </c>
      <c r="I53" s="167">
        <f>IFERROR(H53/G53-1,"-")</f>
        <v>-0.2188527584947022</v>
      </c>
      <c r="J53" s="166">
        <f t="shared" si="16"/>
        <v>-1198</v>
      </c>
      <c r="K53" s="167">
        <f>H53/H$8</f>
        <v>7.6631071569764923E-4</v>
      </c>
    </row>
    <row r="54" spans="2:14" x14ac:dyDescent="0.25">
      <c r="B54" s="161" t="s">
        <v>110</v>
      </c>
      <c r="C54" s="162">
        <v>35267</v>
      </c>
      <c r="D54" s="162">
        <v>10969</v>
      </c>
      <c r="E54" s="162">
        <v>15307</v>
      </c>
      <c r="F54" s="162">
        <v>31428</v>
      </c>
      <c r="G54" s="162">
        <v>31250</v>
      </c>
      <c r="H54" s="162">
        <v>33494</v>
      </c>
      <c r="I54" s="163">
        <f>IFERROR(H54/G54-1,"-")</f>
        <v>7.1808000000000094E-2</v>
      </c>
      <c r="J54" s="162">
        <f t="shared" si="16"/>
        <v>2244</v>
      </c>
      <c r="K54" s="163">
        <f>H54/H$8</f>
        <v>6.0025283235680691E-3</v>
      </c>
    </row>
    <row r="55" spans="2:14" x14ac:dyDescent="0.25">
      <c r="B55" s="165" t="s">
        <v>113</v>
      </c>
      <c r="C55" s="166">
        <v>10451</v>
      </c>
      <c r="D55" s="166">
        <v>3235</v>
      </c>
      <c r="E55" s="166">
        <v>3039</v>
      </c>
      <c r="F55" s="166">
        <v>10480</v>
      </c>
      <c r="G55" s="166">
        <v>9481</v>
      </c>
      <c r="H55" s="166">
        <v>11205</v>
      </c>
      <c r="I55" s="167">
        <f t="shared" ref="I55:I62" si="17">IFERROR(H55/G55-1,"-")</f>
        <v>0.18183735892838304</v>
      </c>
      <c r="J55" s="166">
        <f t="shared" si="16"/>
        <v>1724</v>
      </c>
      <c r="K55" s="167">
        <f t="shared" ref="K55:K62" si="18">H55/H$8</f>
        <v>2.0080709937773992E-3</v>
      </c>
    </row>
    <row r="56" spans="2:14" x14ac:dyDescent="0.25">
      <c r="B56" s="165" t="s">
        <v>116</v>
      </c>
      <c r="C56" s="166">
        <v>10142</v>
      </c>
      <c r="D56" s="166">
        <v>3165</v>
      </c>
      <c r="E56" s="166">
        <v>5197</v>
      </c>
      <c r="F56" s="166">
        <v>7015</v>
      </c>
      <c r="G56" s="166">
        <v>6255</v>
      </c>
      <c r="H56" s="166">
        <v>6432</v>
      </c>
      <c r="I56" s="167">
        <f t="shared" si="17"/>
        <v>2.8297362110311752E-2</v>
      </c>
      <c r="J56" s="166">
        <f t="shared" si="16"/>
        <v>177</v>
      </c>
      <c r="K56" s="167">
        <f t="shared" si="18"/>
        <v>1.1526918904039476E-3</v>
      </c>
    </row>
    <row r="57" spans="2:14" x14ac:dyDescent="0.25">
      <c r="B57" s="165" t="s">
        <v>119</v>
      </c>
      <c r="C57" s="166">
        <v>2191</v>
      </c>
      <c r="D57" s="166">
        <v>546</v>
      </c>
      <c r="E57" s="166">
        <v>1648</v>
      </c>
      <c r="F57" s="166">
        <v>2748</v>
      </c>
      <c r="G57" s="166">
        <v>2961</v>
      </c>
      <c r="H57" s="166">
        <v>2512</v>
      </c>
      <c r="I57" s="167">
        <f t="shared" si="17"/>
        <v>-0.15163796014859843</v>
      </c>
      <c r="J57" s="166">
        <f t="shared" si="16"/>
        <v>-449</v>
      </c>
      <c r="K57" s="167">
        <f t="shared" si="18"/>
        <v>4.5018066366522331E-4</v>
      </c>
    </row>
    <row r="58" spans="2:14" x14ac:dyDescent="0.25">
      <c r="B58" s="165" t="s">
        <v>126</v>
      </c>
      <c r="C58" s="166">
        <v>733</v>
      </c>
      <c r="D58" s="166">
        <v>287</v>
      </c>
      <c r="E58" s="166">
        <v>377</v>
      </c>
      <c r="F58" s="166">
        <v>875</v>
      </c>
      <c r="G58" s="166">
        <v>834</v>
      </c>
      <c r="H58" s="166">
        <v>1072</v>
      </c>
      <c r="I58" s="167">
        <f t="shared" si="17"/>
        <v>0.28537170263788969</v>
      </c>
      <c r="J58" s="166">
        <f t="shared" si="16"/>
        <v>238</v>
      </c>
      <c r="K58" s="167">
        <f t="shared" si="18"/>
        <v>1.9211531506732458E-4</v>
      </c>
    </row>
    <row r="59" spans="2:14" x14ac:dyDescent="0.25">
      <c r="B59" s="165" t="s">
        <v>122</v>
      </c>
      <c r="C59" s="166">
        <v>710</v>
      </c>
      <c r="D59" s="166">
        <v>233</v>
      </c>
      <c r="E59" s="166">
        <v>480</v>
      </c>
      <c r="F59" s="166">
        <v>665</v>
      </c>
      <c r="G59" s="166">
        <v>718</v>
      </c>
      <c r="H59" s="166">
        <v>761</v>
      </c>
      <c r="I59" s="167">
        <f t="shared" si="17"/>
        <v>5.9888579387186613E-2</v>
      </c>
      <c r="J59" s="166">
        <f t="shared" si="16"/>
        <v>43</v>
      </c>
      <c r="K59" s="167">
        <f t="shared" si="18"/>
        <v>1.3638036825208396E-4</v>
      </c>
    </row>
    <row r="60" spans="2:14" x14ac:dyDescent="0.25">
      <c r="B60" s="165" t="s">
        <v>131</v>
      </c>
      <c r="C60" s="166">
        <v>289</v>
      </c>
      <c r="D60" s="166">
        <v>136</v>
      </c>
      <c r="E60" s="166">
        <v>98</v>
      </c>
      <c r="F60" s="166">
        <v>141</v>
      </c>
      <c r="G60" s="166">
        <v>243</v>
      </c>
      <c r="H60" s="166">
        <v>149</v>
      </c>
      <c r="I60" s="167">
        <f t="shared" si="17"/>
        <v>-0.38683127572016462</v>
      </c>
      <c r="J60" s="166">
        <f t="shared" si="16"/>
        <v>-94</v>
      </c>
      <c r="K60" s="167">
        <f t="shared" si="18"/>
        <v>2.670259509797702E-5</v>
      </c>
    </row>
    <row r="61" spans="2:14" x14ac:dyDescent="0.25">
      <c r="B61" s="165" t="s">
        <v>134</v>
      </c>
      <c r="C61" s="166">
        <v>617</v>
      </c>
      <c r="D61" s="166">
        <v>248</v>
      </c>
      <c r="E61" s="166">
        <v>91</v>
      </c>
      <c r="F61" s="166">
        <v>157</v>
      </c>
      <c r="G61" s="166">
        <v>195</v>
      </c>
      <c r="H61" s="166">
        <v>168</v>
      </c>
      <c r="I61" s="167">
        <f t="shared" si="17"/>
        <v>-0.13846153846153841</v>
      </c>
      <c r="J61" s="166">
        <f t="shared" si="16"/>
        <v>-27</v>
      </c>
      <c r="K61" s="167">
        <f t="shared" si="18"/>
        <v>3.0107624003088182E-5</v>
      </c>
    </row>
    <row r="62" spans="2:14" x14ac:dyDescent="0.25">
      <c r="B62" s="170" t="s">
        <v>148</v>
      </c>
      <c r="C62" s="171">
        <f t="shared" ref="C62:H62" si="19">C54-SUM(C55:C61)</f>
        <v>10134</v>
      </c>
      <c r="D62" s="171">
        <f t="shared" si="19"/>
        <v>3119</v>
      </c>
      <c r="E62" s="171">
        <f t="shared" si="19"/>
        <v>4377</v>
      </c>
      <c r="F62" s="171">
        <f t="shared" si="19"/>
        <v>9347</v>
      </c>
      <c r="G62" s="171">
        <f t="shared" si="19"/>
        <v>10563</v>
      </c>
      <c r="H62" s="171">
        <f t="shared" si="19"/>
        <v>11195</v>
      </c>
      <c r="I62" s="172">
        <f t="shared" si="17"/>
        <v>5.9831487266875039E-2</v>
      </c>
      <c r="J62" s="171">
        <f>H62-G62</f>
        <v>632</v>
      </c>
      <c r="K62" s="172">
        <f t="shared" si="18"/>
        <v>2.006278873301025E-3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139160</v>
      </c>
      <c r="D64" s="159">
        <v>57877</v>
      </c>
      <c r="E64" s="159">
        <v>71245</v>
      </c>
      <c r="F64" s="159">
        <v>164270</v>
      </c>
      <c r="G64" s="159">
        <v>177179</v>
      </c>
      <c r="H64" s="159">
        <v>234780</v>
      </c>
      <c r="I64" s="160">
        <f>IFERROR(H64/G64-1,"-")</f>
        <v>0.32510060447344213</v>
      </c>
      <c r="J64" s="159">
        <f>H64-G64</f>
        <v>57601</v>
      </c>
      <c r="K64" s="160">
        <f>H64/H$8</f>
        <v>4.2075404544315735E-2</v>
      </c>
      <c r="L64" s="107"/>
      <c r="M64" s="107"/>
      <c r="N64" s="107"/>
    </row>
    <row r="65" spans="2:14" x14ac:dyDescent="0.25">
      <c r="B65" s="161" t="s">
        <v>100</v>
      </c>
      <c r="C65" s="162">
        <v>42184</v>
      </c>
      <c r="D65" s="162">
        <v>24943</v>
      </c>
      <c r="E65" s="162">
        <v>26573</v>
      </c>
      <c r="F65" s="162">
        <v>32862</v>
      </c>
      <c r="G65" s="162">
        <v>44592</v>
      </c>
      <c r="H65" s="162">
        <v>62052</v>
      </c>
      <c r="I65" s="163">
        <f>IFERROR(H65/G65-1,"-")</f>
        <v>0.39155005382131325</v>
      </c>
      <c r="J65" s="162">
        <f t="shared" ref="J65:J75" si="20">H65-G65</f>
        <v>17460</v>
      </c>
      <c r="K65" s="163">
        <f>H65/H$8</f>
        <v>1.1120465979997786E-2</v>
      </c>
    </row>
    <row r="66" spans="2:14" x14ac:dyDescent="0.25">
      <c r="B66" s="165" t="s">
        <v>106</v>
      </c>
      <c r="C66" s="166">
        <v>22767</v>
      </c>
      <c r="D66" s="166">
        <v>9088</v>
      </c>
      <c r="E66" s="166">
        <v>21826</v>
      </c>
      <c r="F66" s="166">
        <v>23626</v>
      </c>
      <c r="G66" s="166">
        <v>29910</v>
      </c>
      <c r="H66" s="166">
        <v>37748</v>
      </c>
      <c r="I66" s="167">
        <f>IFERROR(H66/G66-1,"-")</f>
        <v>0.26205282514209305</v>
      </c>
      <c r="J66" s="166">
        <f t="shared" si="20"/>
        <v>7838</v>
      </c>
      <c r="K66" s="167">
        <f>H66/H$8</f>
        <v>6.7648963742176944E-3</v>
      </c>
    </row>
    <row r="67" spans="2:14" x14ac:dyDescent="0.25">
      <c r="B67" s="165" t="s">
        <v>103</v>
      </c>
      <c r="C67" s="166">
        <v>19417</v>
      </c>
      <c r="D67" s="166">
        <v>15855</v>
      </c>
      <c r="E67" s="166">
        <v>4747</v>
      </c>
      <c r="F67" s="166">
        <v>9236</v>
      </c>
      <c r="G67" s="166">
        <v>14682</v>
      </c>
      <c r="H67" s="166">
        <v>24304</v>
      </c>
      <c r="I67" s="167">
        <f>IFERROR(H67/G67-1,"-")</f>
        <v>0.65536030513554011</v>
      </c>
      <c r="J67" s="166">
        <f t="shared" si="20"/>
        <v>9622</v>
      </c>
      <c r="K67" s="167">
        <f>H67/H$8</f>
        <v>4.3555696057800903E-3</v>
      </c>
    </row>
    <row r="68" spans="2:14" x14ac:dyDescent="0.25">
      <c r="B68" s="161" t="s">
        <v>110</v>
      </c>
      <c r="C68" s="162">
        <v>96976</v>
      </c>
      <c r="D68" s="162">
        <v>32934</v>
      </c>
      <c r="E68" s="162">
        <v>44672</v>
      </c>
      <c r="F68" s="162">
        <v>131408</v>
      </c>
      <c r="G68" s="162">
        <v>132587</v>
      </c>
      <c r="H68" s="162">
        <v>172728</v>
      </c>
      <c r="I68" s="163">
        <f>IFERROR(H68/G68-1,"-")</f>
        <v>0.30275215518866849</v>
      </c>
      <c r="J68" s="162">
        <f t="shared" si="20"/>
        <v>40141</v>
      </c>
      <c r="K68" s="163">
        <f>H68/H$8</f>
        <v>3.0954938564317948E-2</v>
      </c>
    </row>
    <row r="69" spans="2:14" x14ac:dyDescent="0.25">
      <c r="B69" s="165" t="s">
        <v>113</v>
      </c>
      <c r="C69" s="166">
        <v>41886</v>
      </c>
      <c r="D69" s="166">
        <v>14718</v>
      </c>
      <c r="E69" s="166">
        <v>12269</v>
      </c>
      <c r="F69" s="166">
        <v>56760</v>
      </c>
      <c r="G69" s="166">
        <v>50937</v>
      </c>
      <c r="H69" s="166">
        <v>74234</v>
      </c>
      <c r="I69" s="167">
        <f t="shared" ref="I69:I76" si="21">IFERROR(H69/G69-1,"-")</f>
        <v>0.4573689066886546</v>
      </c>
      <c r="J69" s="166">
        <f t="shared" si="20"/>
        <v>23297</v>
      </c>
      <c r="K69" s="167">
        <f t="shared" ref="K69:K76" si="22">H69/H$8</f>
        <v>1.3303627144316953E-2</v>
      </c>
    </row>
    <row r="70" spans="2:14" x14ac:dyDescent="0.25">
      <c r="B70" s="165" t="s">
        <v>116</v>
      </c>
      <c r="C70" s="166">
        <v>11748</v>
      </c>
      <c r="D70" s="166">
        <v>3483</v>
      </c>
      <c r="E70" s="166">
        <v>3758</v>
      </c>
      <c r="F70" s="166">
        <v>7893</v>
      </c>
      <c r="G70" s="166">
        <v>11764</v>
      </c>
      <c r="H70" s="166">
        <v>10979</v>
      </c>
      <c r="I70" s="167">
        <f t="shared" si="21"/>
        <v>-6.6729003740224391E-2</v>
      </c>
      <c r="J70" s="166">
        <f t="shared" si="20"/>
        <v>-785</v>
      </c>
      <c r="K70" s="167">
        <f t="shared" si="22"/>
        <v>1.9675690710113402E-3</v>
      </c>
    </row>
    <row r="71" spans="2:14" x14ac:dyDescent="0.25">
      <c r="B71" s="165" t="s">
        <v>119</v>
      </c>
      <c r="C71" s="166">
        <v>10984</v>
      </c>
      <c r="D71" s="166">
        <v>3686</v>
      </c>
      <c r="E71" s="166">
        <v>6316</v>
      </c>
      <c r="F71" s="166">
        <v>18292</v>
      </c>
      <c r="G71" s="166">
        <v>15014</v>
      </c>
      <c r="H71" s="166">
        <v>19275</v>
      </c>
      <c r="I71" s="167">
        <f t="shared" si="21"/>
        <v>0.283801785000666</v>
      </c>
      <c r="J71" s="166">
        <f t="shared" si="20"/>
        <v>4261</v>
      </c>
      <c r="K71" s="167">
        <f t="shared" si="22"/>
        <v>3.4543122182114565E-3</v>
      </c>
    </row>
    <row r="72" spans="2:14" x14ac:dyDescent="0.25">
      <c r="B72" s="165" t="s">
        <v>126</v>
      </c>
      <c r="C72" s="166">
        <v>1818</v>
      </c>
      <c r="D72" s="166">
        <v>547</v>
      </c>
      <c r="E72" s="166">
        <v>3888</v>
      </c>
      <c r="F72" s="166">
        <v>3841</v>
      </c>
      <c r="G72" s="166">
        <v>4002</v>
      </c>
      <c r="H72" s="166">
        <v>6545</v>
      </c>
      <c r="I72" s="167">
        <f t="shared" si="21"/>
        <v>0.63543228385807105</v>
      </c>
      <c r="J72" s="166">
        <f t="shared" si="20"/>
        <v>2543</v>
      </c>
      <c r="K72" s="167">
        <f t="shared" si="22"/>
        <v>1.1729428517869771E-3</v>
      </c>
    </row>
    <row r="73" spans="2:14" x14ac:dyDescent="0.25">
      <c r="B73" s="165" t="s">
        <v>122</v>
      </c>
      <c r="C73" s="166">
        <v>2536</v>
      </c>
      <c r="D73" s="166">
        <v>1317</v>
      </c>
      <c r="E73" s="166">
        <v>2003</v>
      </c>
      <c r="F73" s="166">
        <v>3259</v>
      </c>
      <c r="G73" s="166">
        <v>2269</v>
      </c>
      <c r="H73" s="166">
        <v>4239</v>
      </c>
      <c r="I73" s="167">
        <f t="shared" si="21"/>
        <v>0.86822388717496701</v>
      </c>
      <c r="J73" s="166">
        <f t="shared" si="20"/>
        <v>1970</v>
      </c>
      <c r="K73" s="167">
        <f t="shared" si="22"/>
        <v>7.5967986993506428E-4</v>
      </c>
    </row>
    <row r="74" spans="2:14" x14ac:dyDescent="0.25">
      <c r="B74" s="165" t="s">
        <v>131</v>
      </c>
      <c r="C74" s="166">
        <v>2206</v>
      </c>
      <c r="D74" s="166">
        <v>768</v>
      </c>
      <c r="E74" s="166">
        <v>1848</v>
      </c>
      <c r="F74" s="166">
        <v>3131</v>
      </c>
      <c r="G74" s="166">
        <v>3796</v>
      </c>
      <c r="H74" s="166">
        <v>3211</v>
      </c>
      <c r="I74" s="167">
        <f t="shared" si="21"/>
        <v>-0.15410958904109584</v>
      </c>
      <c r="J74" s="166">
        <f t="shared" si="20"/>
        <v>-585</v>
      </c>
      <c r="K74" s="167">
        <f t="shared" si="22"/>
        <v>5.7544988496378662E-4</v>
      </c>
    </row>
    <row r="75" spans="2:14" x14ac:dyDescent="0.25">
      <c r="B75" s="165" t="s">
        <v>134</v>
      </c>
      <c r="C75" s="166">
        <v>2361</v>
      </c>
      <c r="D75" s="166">
        <v>997</v>
      </c>
      <c r="E75" s="166">
        <v>363</v>
      </c>
      <c r="F75" s="166">
        <v>1012</v>
      </c>
      <c r="G75" s="166">
        <v>1155</v>
      </c>
      <c r="H75" s="166">
        <v>3205</v>
      </c>
      <c r="I75" s="167">
        <f t="shared" si="21"/>
        <v>1.774891774891775</v>
      </c>
      <c r="J75" s="166">
        <f t="shared" si="20"/>
        <v>2050</v>
      </c>
      <c r="K75" s="167">
        <f t="shared" si="22"/>
        <v>5.7437461267796208E-4</v>
      </c>
    </row>
    <row r="76" spans="2:14" x14ac:dyDescent="0.25">
      <c r="B76" s="170" t="s">
        <v>148</v>
      </c>
      <c r="C76" s="171">
        <f t="shared" ref="C76:H76" si="23">C68-SUM(C69:C75)</f>
        <v>23437</v>
      </c>
      <c r="D76" s="171">
        <f t="shared" si="23"/>
        <v>7418</v>
      </c>
      <c r="E76" s="171">
        <f t="shared" si="23"/>
        <v>14227</v>
      </c>
      <c r="F76" s="171">
        <f t="shared" si="23"/>
        <v>37220</v>
      </c>
      <c r="G76" s="171">
        <f t="shared" si="23"/>
        <v>43650</v>
      </c>
      <c r="H76" s="171">
        <f t="shared" si="23"/>
        <v>51040</v>
      </c>
      <c r="I76" s="172">
        <f t="shared" si="21"/>
        <v>0.16930126002290957</v>
      </c>
      <c r="J76" s="171">
        <f>H76-G76</f>
        <v>7390</v>
      </c>
      <c r="K76" s="172">
        <f t="shared" si="22"/>
        <v>9.1469829114144089E-3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806433</v>
      </c>
      <c r="D78" s="159">
        <v>240954</v>
      </c>
      <c r="E78" s="159">
        <v>355287</v>
      </c>
      <c r="F78" s="159">
        <v>720575</v>
      </c>
      <c r="G78" s="159">
        <v>813714</v>
      </c>
      <c r="H78" s="159">
        <v>930653</v>
      </c>
      <c r="I78" s="160">
        <f>IFERROR(H78/G78-1,"-")</f>
        <v>0.1437101979319515</v>
      </c>
      <c r="J78" s="159">
        <f>H78-G78</f>
        <v>116939</v>
      </c>
      <c r="K78" s="160">
        <f>H78/H$8</f>
        <v>0.16678422976991683</v>
      </c>
      <c r="L78" s="107"/>
      <c r="M78" s="107"/>
      <c r="N78" s="107"/>
    </row>
    <row r="79" spans="2:14" x14ac:dyDescent="0.25">
      <c r="B79" s="161" t="s">
        <v>100</v>
      </c>
      <c r="C79" s="162">
        <v>359704</v>
      </c>
      <c r="D79" s="162">
        <v>106972</v>
      </c>
      <c r="E79" s="162">
        <v>181937</v>
      </c>
      <c r="F79" s="162">
        <v>344530</v>
      </c>
      <c r="G79" s="162">
        <v>347137</v>
      </c>
      <c r="H79" s="162">
        <v>385380</v>
      </c>
      <c r="I79" s="163">
        <f>IFERROR(H79/G79-1,"-")</f>
        <v>0.11016687935886993</v>
      </c>
      <c r="J79" s="162">
        <f t="shared" ref="J79:J89" si="24">H79-G79</f>
        <v>38243</v>
      </c>
      <c r="K79" s="163">
        <f>H79/H$8</f>
        <v>6.9064738918512641E-2</v>
      </c>
    </row>
    <row r="80" spans="2:14" x14ac:dyDescent="0.25">
      <c r="B80" s="165" t="s">
        <v>106</v>
      </c>
      <c r="C80" s="166">
        <v>72375</v>
      </c>
      <c r="D80" s="166">
        <v>28709</v>
      </c>
      <c r="E80" s="166">
        <v>67081</v>
      </c>
      <c r="F80" s="166">
        <v>97691</v>
      </c>
      <c r="G80" s="166">
        <v>93289</v>
      </c>
      <c r="H80" s="166">
        <v>106751</v>
      </c>
      <c r="I80" s="167">
        <f>IFERROR(H80/G80-1,"-")</f>
        <v>0.1443042588086485</v>
      </c>
      <c r="J80" s="166">
        <f t="shared" si="24"/>
        <v>13462</v>
      </c>
      <c r="K80" s="167">
        <f>H80/H$8</f>
        <v>1.9131065297343253E-2</v>
      </c>
    </row>
    <row r="81" spans="2:14" x14ac:dyDescent="0.25">
      <c r="B81" s="165" t="s">
        <v>103</v>
      </c>
      <c r="C81" s="166">
        <v>287329</v>
      </c>
      <c r="D81" s="166">
        <v>78263</v>
      </c>
      <c r="E81" s="166">
        <v>114856</v>
      </c>
      <c r="F81" s="166">
        <v>246839</v>
      </c>
      <c r="G81" s="166">
        <v>253848</v>
      </c>
      <c r="H81" s="166">
        <v>278629</v>
      </c>
      <c r="I81" s="167">
        <f>IFERROR(H81/G81-1,"-")</f>
        <v>9.7621411238221212E-2</v>
      </c>
      <c r="J81" s="166">
        <f t="shared" si="24"/>
        <v>24781</v>
      </c>
      <c r="K81" s="167">
        <f>H81/H$8</f>
        <v>4.9933673621169385E-2</v>
      </c>
    </row>
    <row r="82" spans="2:14" x14ac:dyDescent="0.25">
      <c r="B82" s="161" t="s">
        <v>110</v>
      </c>
      <c r="C82" s="162">
        <v>446729</v>
      </c>
      <c r="D82" s="162">
        <v>133982</v>
      </c>
      <c r="E82" s="162">
        <v>173350</v>
      </c>
      <c r="F82" s="162">
        <v>376045</v>
      </c>
      <c r="G82" s="162">
        <v>466577</v>
      </c>
      <c r="H82" s="162">
        <v>545273</v>
      </c>
      <c r="I82" s="163">
        <f>IFERROR(H82/G82-1,"-")</f>
        <v>0.16866669381474009</v>
      </c>
      <c r="J82" s="162">
        <f t="shared" si="24"/>
        <v>78696</v>
      </c>
      <c r="K82" s="163">
        <f>H82/H$8</f>
        <v>9.7719490851404175E-2</v>
      </c>
    </row>
    <row r="83" spans="2:14" x14ac:dyDescent="0.25">
      <c r="B83" s="165" t="s">
        <v>113</v>
      </c>
      <c r="C83" s="166">
        <v>76312</v>
      </c>
      <c r="D83" s="166">
        <v>22762</v>
      </c>
      <c r="E83" s="166">
        <v>16831</v>
      </c>
      <c r="F83" s="166">
        <v>72242</v>
      </c>
      <c r="G83" s="166">
        <v>95918</v>
      </c>
      <c r="H83" s="166">
        <v>112291</v>
      </c>
      <c r="I83" s="167">
        <f t="shared" ref="I83:I90" si="25">IFERROR(H83/G83-1,"-")</f>
        <v>0.17069788777914474</v>
      </c>
      <c r="J83" s="166">
        <f t="shared" si="24"/>
        <v>16373</v>
      </c>
      <c r="K83" s="167">
        <f t="shared" ref="K83:K90" si="26">H83/H$8</f>
        <v>2.0123900041254614E-2</v>
      </c>
    </row>
    <row r="84" spans="2:14" x14ac:dyDescent="0.25">
      <c r="B84" s="165" t="s">
        <v>116</v>
      </c>
      <c r="C84" s="166">
        <v>165058</v>
      </c>
      <c r="D84" s="166">
        <v>44357</v>
      </c>
      <c r="E84" s="166">
        <v>53608</v>
      </c>
      <c r="F84" s="166">
        <v>116860</v>
      </c>
      <c r="G84" s="166">
        <v>132043</v>
      </c>
      <c r="H84" s="166">
        <v>146632</v>
      </c>
      <c r="I84" s="167">
        <f t="shared" si="25"/>
        <v>0.11048673538165588</v>
      </c>
      <c r="J84" s="166">
        <f t="shared" si="24"/>
        <v>14589</v>
      </c>
      <c r="K84" s="167">
        <f t="shared" si="26"/>
        <v>2.6278220969171585E-2</v>
      </c>
    </row>
    <row r="85" spans="2:14" x14ac:dyDescent="0.25">
      <c r="B85" s="165" t="s">
        <v>119</v>
      </c>
      <c r="C85" s="166">
        <v>25849</v>
      </c>
      <c r="D85" s="166">
        <v>8661</v>
      </c>
      <c r="E85" s="166">
        <v>20022</v>
      </c>
      <c r="F85" s="166">
        <v>31153</v>
      </c>
      <c r="G85" s="166">
        <v>42906</v>
      </c>
      <c r="H85" s="166">
        <v>58924</v>
      </c>
      <c r="I85" s="167">
        <f t="shared" si="25"/>
        <v>0.37332773971006383</v>
      </c>
      <c r="J85" s="166">
        <f t="shared" si="24"/>
        <v>16018</v>
      </c>
      <c r="K85" s="167">
        <f t="shared" si="26"/>
        <v>1.0559890694987905E-2</v>
      </c>
    </row>
    <row r="86" spans="2:14" x14ac:dyDescent="0.25">
      <c r="B86" s="165" t="s">
        <v>126</v>
      </c>
      <c r="C86" s="166">
        <v>9475</v>
      </c>
      <c r="D86" s="166">
        <v>2244</v>
      </c>
      <c r="E86" s="166">
        <v>6003</v>
      </c>
      <c r="F86" s="166">
        <v>10961</v>
      </c>
      <c r="G86" s="166">
        <v>13252</v>
      </c>
      <c r="H86" s="166">
        <v>18799</v>
      </c>
      <c r="I86" s="167">
        <f t="shared" si="25"/>
        <v>0.41857832779957738</v>
      </c>
      <c r="J86" s="166">
        <f t="shared" si="24"/>
        <v>5547</v>
      </c>
      <c r="K86" s="167">
        <f t="shared" si="26"/>
        <v>3.36900728353604E-3</v>
      </c>
    </row>
    <row r="87" spans="2:14" x14ac:dyDescent="0.25">
      <c r="B87" s="165" t="s">
        <v>122</v>
      </c>
      <c r="C87" s="166">
        <v>6356</v>
      </c>
      <c r="D87" s="166">
        <v>2176</v>
      </c>
      <c r="E87" s="166">
        <v>5208</v>
      </c>
      <c r="F87" s="166">
        <v>6016</v>
      </c>
      <c r="G87" s="166">
        <v>7139</v>
      </c>
      <c r="H87" s="166">
        <v>9111</v>
      </c>
      <c r="I87" s="167">
        <f t="shared" si="25"/>
        <v>0.27622916374842421</v>
      </c>
      <c r="J87" s="166">
        <f t="shared" si="24"/>
        <v>1972</v>
      </c>
      <c r="K87" s="167">
        <f t="shared" si="26"/>
        <v>1.6328009660246216E-3</v>
      </c>
    </row>
    <row r="88" spans="2:14" x14ac:dyDescent="0.25">
      <c r="B88" s="165" t="s">
        <v>131</v>
      </c>
      <c r="C88" s="166">
        <v>8896</v>
      </c>
      <c r="D88" s="166">
        <v>3378</v>
      </c>
      <c r="E88" s="166">
        <v>2579</v>
      </c>
      <c r="F88" s="166">
        <v>7789</v>
      </c>
      <c r="G88" s="166">
        <v>8637</v>
      </c>
      <c r="H88" s="166">
        <v>7642</v>
      </c>
      <c r="I88" s="167">
        <f t="shared" si="25"/>
        <v>-0.11520203774458726</v>
      </c>
      <c r="J88" s="166">
        <f t="shared" si="24"/>
        <v>-995</v>
      </c>
      <c r="K88" s="167">
        <f t="shared" si="26"/>
        <v>1.3695384680452373E-3</v>
      </c>
    </row>
    <row r="89" spans="2:14" x14ac:dyDescent="0.25">
      <c r="B89" s="165" t="s">
        <v>134</v>
      </c>
      <c r="C89" s="166">
        <v>13727</v>
      </c>
      <c r="D89" s="166">
        <v>5590</v>
      </c>
      <c r="E89" s="166">
        <v>2828</v>
      </c>
      <c r="F89" s="166">
        <v>7908</v>
      </c>
      <c r="G89" s="166">
        <v>10243</v>
      </c>
      <c r="H89" s="166">
        <v>10058</v>
      </c>
      <c r="I89" s="167">
        <f t="shared" si="25"/>
        <v>-1.8061114907741871E-2</v>
      </c>
      <c r="J89" s="166">
        <f t="shared" si="24"/>
        <v>-185</v>
      </c>
      <c r="K89" s="167">
        <f t="shared" si="26"/>
        <v>1.8025147751372674E-3</v>
      </c>
    </row>
    <row r="90" spans="2:14" x14ac:dyDescent="0.25">
      <c r="B90" s="170" t="s">
        <v>148</v>
      </c>
      <c r="C90" s="171">
        <f t="shared" ref="C90:H90" si="27">C82-SUM(C83:C89)</f>
        <v>141056</v>
      </c>
      <c r="D90" s="171">
        <f t="shared" si="27"/>
        <v>44814</v>
      </c>
      <c r="E90" s="171">
        <f t="shared" si="27"/>
        <v>66271</v>
      </c>
      <c r="F90" s="171">
        <f t="shared" si="27"/>
        <v>123116</v>
      </c>
      <c r="G90" s="171">
        <f t="shared" si="27"/>
        <v>156439</v>
      </c>
      <c r="H90" s="171">
        <f t="shared" si="27"/>
        <v>181816</v>
      </c>
      <c r="I90" s="172">
        <f t="shared" si="25"/>
        <v>0.16221658282141926</v>
      </c>
      <c r="J90" s="171">
        <f>H90-G90</f>
        <v>25377</v>
      </c>
      <c r="K90" s="172">
        <f t="shared" si="26"/>
        <v>3.258361765324691E-2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56230</v>
      </c>
      <c r="D92" s="159">
        <v>24525</v>
      </c>
      <c r="E92" s="159">
        <v>33497</v>
      </c>
      <c r="F92" s="159">
        <v>51855</v>
      </c>
      <c r="G92" s="159">
        <v>58492</v>
      </c>
      <c r="H92" s="159">
        <v>57716</v>
      </c>
      <c r="I92" s="160">
        <f>IFERROR(H92/G92-1,"-")</f>
        <v>-1.3266771524310994E-2</v>
      </c>
      <c r="J92" s="159">
        <f>H92-G92</f>
        <v>-776</v>
      </c>
      <c r="K92" s="160">
        <f>H92/H$8</f>
        <v>1.0343402541441889E-2</v>
      </c>
      <c r="L92" s="107"/>
      <c r="M92" s="107"/>
      <c r="N92" s="107"/>
    </row>
    <row r="93" spans="2:14" x14ac:dyDescent="0.25">
      <c r="B93" s="161" t="s">
        <v>100</v>
      </c>
      <c r="C93" s="162">
        <v>37202</v>
      </c>
      <c r="D93" s="162">
        <v>16099</v>
      </c>
      <c r="E93" s="162">
        <v>21736</v>
      </c>
      <c r="F93" s="162">
        <v>33927</v>
      </c>
      <c r="G93" s="162">
        <v>37822</v>
      </c>
      <c r="H93" s="162">
        <v>35882</v>
      </c>
      <c r="I93" s="163">
        <f>IFERROR(H93/G93-1,"-")</f>
        <v>-5.1292898313151092E-2</v>
      </c>
      <c r="J93" s="162">
        <f t="shared" ref="J93:J103" si="28">H93-G93</f>
        <v>-1940</v>
      </c>
      <c r="K93" s="163">
        <f>H93/H$8</f>
        <v>6.4304866933262506E-3</v>
      </c>
    </row>
    <row r="94" spans="2:14" x14ac:dyDescent="0.25">
      <c r="B94" s="165" t="s">
        <v>106</v>
      </c>
      <c r="C94" s="166">
        <v>19167</v>
      </c>
      <c r="D94" s="166">
        <v>8718</v>
      </c>
      <c r="E94" s="166">
        <v>11001</v>
      </c>
      <c r="F94" s="166">
        <v>16313</v>
      </c>
      <c r="G94" s="166">
        <v>12040</v>
      </c>
      <c r="H94" s="166">
        <v>11879</v>
      </c>
      <c r="I94" s="167">
        <f>IFERROR(H94/G94-1,"-")</f>
        <v>-1.3372093023255816E-2</v>
      </c>
      <c r="J94" s="166">
        <f t="shared" si="28"/>
        <v>-161</v>
      </c>
      <c r="K94" s="167">
        <f>H94/H$8</f>
        <v>2.128859913885027E-3</v>
      </c>
    </row>
    <row r="95" spans="2:14" x14ac:dyDescent="0.25">
      <c r="B95" s="165" t="s">
        <v>103</v>
      </c>
      <c r="C95" s="166">
        <v>18035</v>
      </c>
      <c r="D95" s="166">
        <v>7381</v>
      </c>
      <c r="E95" s="166">
        <v>10735</v>
      </c>
      <c r="F95" s="166">
        <v>17614</v>
      </c>
      <c r="G95" s="166">
        <v>25782</v>
      </c>
      <c r="H95" s="166">
        <v>24003</v>
      </c>
      <c r="I95" s="167">
        <f>IFERROR(H95/G95-1,"-")</f>
        <v>-6.9001629043518697E-2</v>
      </c>
      <c r="J95" s="166">
        <f t="shared" si="28"/>
        <v>-1779</v>
      </c>
      <c r="K95" s="167">
        <f>H95/H$8</f>
        <v>4.3016267794412236E-3</v>
      </c>
    </row>
    <row r="96" spans="2:14" x14ac:dyDescent="0.25">
      <c r="B96" s="161" t="s">
        <v>110</v>
      </c>
      <c r="C96" s="162">
        <v>19028</v>
      </c>
      <c r="D96" s="162">
        <v>8426</v>
      </c>
      <c r="E96" s="162">
        <v>11761</v>
      </c>
      <c r="F96" s="162">
        <v>17928</v>
      </c>
      <c r="G96" s="162">
        <v>20670</v>
      </c>
      <c r="H96" s="162">
        <v>21834</v>
      </c>
      <c r="I96" s="163">
        <f>IFERROR(H96/G96-1,"-")</f>
        <v>5.6313497822931824E-2</v>
      </c>
      <c r="J96" s="162">
        <f t="shared" si="28"/>
        <v>1164</v>
      </c>
      <c r="K96" s="163">
        <f>H96/H$8</f>
        <v>3.9129158481156388E-3</v>
      </c>
    </row>
    <row r="97" spans="2:14" x14ac:dyDescent="0.25">
      <c r="B97" s="165" t="s">
        <v>113</v>
      </c>
      <c r="C97" s="166">
        <v>2444</v>
      </c>
      <c r="D97" s="166">
        <v>1322</v>
      </c>
      <c r="E97" s="166">
        <v>921</v>
      </c>
      <c r="F97" s="166">
        <v>2452</v>
      </c>
      <c r="G97" s="166">
        <v>2854</v>
      </c>
      <c r="H97" s="166">
        <v>3049</v>
      </c>
      <c r="I97" s="167">
        <f t="shared" ref="I97:I104" si="29">IFERROR(H97/G97-1,"-")</f>
        <v>6.8325157673440717E-2</v>
      </c>
      <c r="J97" s="166">
        <f t="shared" si="28"/>
        <v>195</v>
      </c>
      <c r="K97" s="167">
        <f t="shared" ref="K97:K104" si="30">H97/H$8</f>
        <v>5.46417533246523E-4</v>
      </c>
    </row>
    <row r="98" spans="2:14" x14ac:dyDescent="0.25">
      <c r="B98" s="165" t="s">
        <v>116</v>
      </c>
      <c r="C98" s="166">
        <v>4049</v>
      </c>
      <c r="D98" s="166">
        <v>1580</v>
      </c>
      <c r="E98" s="166">
        <v>2403</v>
      </c>
      <c r="F98" s="166">
        <v>3583</v>
      </c>
      <c r="G98" s="166">
        <v>3895</v>
      </c>
      <c r="H98" s="166">
        <v>4329</v>
      </c>
      <c r="I98" s="167">
        <f t="shared" si="29"/>
        <v>0.11142490372272151</v>
      </c>
      <c r="J98" s="166">
        <f t="shared" si="28"/>
        <v>434</v>
      </c>
      <c r="K98" s="167">
        <f t="shared" si="30"/>
        <v>7.7580895422243296E-4</v>
      </c>
    </row>
    <row r="99" spans="2:14" x14ac:dyDescent="0.25">
      <c r="B99" s="165" t="s">
        <v>119</v>
      </c>
      <c r="C99" s="166">
        <v>3873</v>
      </c>
      <c r="D99" s="166">
        <v>1996</v>
      </c>
      <c r="E99" s="166">
        <v>3569</v>
      </c>
      <c r="F99" s="166">
        <v>3436</v>
      </c>
      <c r="G99" s="166">
        <v>3896</v>
      </c>
      <c r="H99" s="166">
        <v>3724</v>
      </c>
      <c r="I99" s="167">
        <f t="shared" si="29"/>
        <v>-4.4147843942505149E-2</v>
      </c>
      <c r="J99" s="166">
        <f t="shared" si="28"/>
        <v>-172</v>
      </c>
      <c r="K99" s="167">
        <f t="shared" si="30"/>
        <v>6.6738566540178808E-4</v>
      </c>
    </row>
    <row r="100" spans="2:14" x14ac:dyDescent="0.25">
      <c r="B100" s="165" t="s">
        <v>126</v>
      </c>
      <c r="C100" s="166">
        <v>707</v>
      </c>
      <c r="D100" s="166">
        <v>327</v>
      </c>
      <c r="E100" s="166">
        <v>432</v>
      </c>
      <c r="F100" s="166">
        <v>1179</v>
      </c>
      <c r="G100" s="166">
        <v>952</v>
      </c>
      <c r="H100" s="166">
        <v>948</v>
      </c>
      <c r="I100" s="167">
        <f t="shared" si="29"/>
        <v>-4.2016806722688926E-3</v>
      </c>
      <c r="J100" s="166">
        <f t="shared" si="28"/>
        <v>-4</v>
      </c>
      <c r="K100" s="167">
        <f t="shared" si="30"/>
        <v>1.698930211602833E-4</v>
      </c>
    </row>
    <row r="101" spans="2:14" x14ac:dyDescent="0.25">
      <c r="B101" s="165" t="s">
        <v>122</v>
      </c>
      <c r="C101" s="166">
        <v>526</v>
      </c>
      <c r="D101" s="166">
        <v>354</v>
      </c>
      <c r="E101" s="166">
        <v>507</v>
      </c>
      <c r="F101" s="166">
        <v>697</v>
      </c>
      <c r="G101" s="166">
        <v>659</v>
      </c>
      <c r="H101" s="166">
        <v>908</v>
      </c>
      <c r="I101" s="167">
        <f t="shared" si="29"/>
        <v>0.37784522003034904</v>
      </c>
      <c r="J101" s="166">
        <f t="shared" si="28"/>
        <v>249</v>
      </c>
      <c r="K101" s="167">
        <f t="shared" si="30"/>
        <v>1.6272453925478614E-4</v>
      </c>
    </row>
    <row r="102" spans="2:14" x14ac:dyDescent="0.25">
      <c r="B102" s="165" t="s">
        <v>131</v>
      </c>
      <c r="C102" s="166">
        <v>167</v>
      </c>
      <c r="D102" s="166">
        <v>129</v>
      </c>
      <c r="E102" s="166">
        <v>105</v>
      </c>
      <c r="F102" s="166">
        <v>270</v>
      </c>
      <c r="G102" s="166">
        <v>156</v>
      </c>
      <c r="H102" s="166">
        <v>238</v>
      </c>
      <c r="I102" s="167">
        <f t="shared" si="29"/>
        <v>0.52564102564102555</v>
      </c>
      <c r="J102" s="166">
        <f t="shared" si="28"/>
        <v>82</v>
      </c>
      <c r="K102" s="167">
        <f t="shared" si="30"/>
        <v>4.2652467337708257E-5</v>
      </c>
    </row>
    <row r="103" spans="2:14" x14ac:dyDescent="0.25">
      <c r="B103" s="165" t="s">
        <v>134</v>
      </c>
      <c r="C103" s="166">
        <v>273</v>
      </c>
      <c r="D103" s="166">
        <v>96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6.8817426292772988E-5</v>
      </c>
    </row>
    <row r="104" spans="2:14" x14ac:dyDescent="0.25">
      <c r="B104" s="170" t="s">
        <v>148</v>
      </c>
      <c r="C104" s="171">
        <f t="shared" ref="C104:H104" si="31">C96-SUM(C97:C103)</f>
        <v>6989</v>
      </c>
      <c r="D104" s="171">
        <f t="shared" si="31"/>
        <v>2622</v>
      </c>
      <c r="E104" s="171">
        <f t="shared" si="31"/>
        <v>3728</v>
      </c>
      <c r="F104" s="171">
        <f t="shared" si="31"/>
        <v>6143</v>
      </c>
      <c r="G104" s="171">
        <f t="shared" si="31"/>
        <v>7988</v>
      </c>
      <c r="H104" s="171">
        <f t="shared" si="31"/>
        <v>8254</v>
      </c>
      <c r="I104" s="172">
        <f t="shared" si="29"/>
        <v>3.3299949924887384E-2</v>
      </c>
      <c r="J104" s="171">
        <f>H104-G104</f>
        <v>266</v>
      </c>
      <c r="K104" s="172">
        <f t="shared" si="30"/>
        <v>1.4792162411993443E-3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146100</v>
      </c>
      <c r="D106" s="159">
        <v>80970</v>
      </c>
      <c r="E106" s="159">
        <v>108554</v>
      </c>
      <c r="F106" s="159">
        <v>202302</v>
      </c>
      <c r="G106" s="159">
        <v>255835</v>
      </c>
      <c r="H106" s="159">
        <v>243005</v>
      </c>
      <c r="I106" s="160">
        <f>IFERROR(H106/G106-1,"-")</f>
        <v>-5.0149510426642174E-2</v>
      </c>
      <c r="J106" s="159">
        <f>H106-G106</f>
        <v>-12830</v>
      </c>
      <c r="K106" s="160">
        <f>H106/H$8</f>
        <v>4.3549423636133594E-2</v>
      </c>
      <c r="L106" s="107"/>
      <c r="M106" s="107"/>
      <c r="N106" s="107"/>
    </row>
    <row r="107" spans="2:14" x14ac:dyDescent="0.25">
      <c r="B107" s="161" t="s">
        <v>100</v>
      </c>
      <c r="C107" s="162">
        <v>31233</v>
      </c>
      <c r="D107" s="162">
        <v>31472</v>
      </c>
      <c r="E107" s="162">
        <v>44464</v>
      </c>
      <c r="F107" s="162">
        <v>49222</v>
      </c>
      <c r="G107" s="162">
        <v>56357</v>
      </c>
      <c r="H107" s="162">
        <v>50393</v>
      </c>
      <c r="I107" s="163">
        <f>IFERROR(H107/G107-1,"-")</f>
        <v>-0.10582536330890568</v>
      </c>
      <c r="J107" s="162">
        <f t="shared" ref="J107:J117" si="32">H107-G107</f>
        <v>-5964</v>
      </c>
      <c r="K107" s="163">
        <f>H107/H$8</f>
        <v>9.0310327165929929E-3</v>
      </c>
    </row>
    <row r="108" spans="2:14" x14ac:dyDescent="0.25">
      <c r="B108" s="165" t="s">
        <v>106</v>
      </c>
      <c r="C108" s="166">
        <v>11973</v>
      </c>
      <c r="D108" s="166">
        <v>4999</v>
      </c>
      <c r="E108" s="166">
        <v>24125</v>
      </c>
      <c r="F108" s="166">
        <v>16615</v>
      </c>
      <c r="G108" s="166">
        <v>19697</v>
      </c>
      <c r="H108" s="166">
        <v>16175</v>
      </c>
      <c r="I108" s="167">
        <f>IFERROR(H108/G108-1,"-")</f>
        <v>-0.17880895567852972</v>
      </c>
      <c r="J108" s="166">
        <f t="shared" si="32"/>
        <v>-3522</v>
      </c>
      <c r="K108" s="167">
        <f>H108/H$8</f>
        <v>2.8987548705354245E-3</v>
      </c>
    </row>
    <row r="109" spans="2:14" x14ac:dyDescent="0.25">
      <c r="B109" s="165" t="s">
        <v>103</v>
      </c>
      <c r="C109" s="166">
        <v>19260</v>
      </c>
      <c r="D109" s="166">
        <v>26473</v>
      </c>
      <c r="E109" s="166">
        <v>20339</v>
      </c>
      <c r="F109" s="166">
        <v>32607</v>
      </c>
      <c r="G109" s="166">
        <v>36660</v>
      </c>
      <c r="H109" s="166">
        <v>34218</v>
      </c>
      <c r="I109" s="167">
        <f>IFERROR(H109/G109-1,"-")</f>
        <v>-6.6612111292962406E-2</v>
      </c>
      <c r="J109" s="166">
        <f t="shared" si="32"/>
        <v>-2442</v>
      </c>
      <c r="K109" s="167">
        <f>H109/H$8</f>
        <v>6.132277846057568E-3</v>
      </c>
    </row>
    <row r="110" spans="2:14" x14ac:dyDescent="0.25">
      <c r="B110" s="161" t="s">
        <v>110</v>
      </c>
      <c r="C110" s="162">
        <v>114867</v>
      </c>
      <c r="D110" s="162">
        <v>49498</v>
      </c>
      <c r="E110" s="162">
        <v>64090</v>
      </c>
      <c r="F110" s="162">
        <v>153080</v>
      </c>
      <c r="G110" s="162">
        <v>199478</v>
      </c>
      <c r="H110" s="162">
        <v>192612</v>
      </c>
      <c r="I110" s="163">
        <f>IFERROR(H110/G110-1,"-")</f>
        <v>-3.4419835771363205E-2</v>
      </c>
      <c r="J110" s="162">
        <f t="shared" si="32"/>
        <v>-6866</v>
      </c>
      <c r="K110" s="163">
        <f>H110/H$8</f>
        <v>3.4518390919540599E-2</v>
      </c>
    </row>
    <row r="111" spans="2:14" x14ac:dyDescent="0.25">
      <c r="B111" s="165" t="s">
        <v>113</v>
      </c>
      <c r="C111" s="166">
        <v>62499</v>
      </c>
      <c r="D111" s="166">
        <v>27599</v>
      </c>
      <c r="E111" s="166">
        <v>27639</v>
      </c>
      <c r="F111" s="166">
        <v>92419</v>
      </c>
      <c r="G111" s="166">
        <v>129631</v>
      </c>
      <c r="H111" s="166">
        <v>118675</v>
      </c>
      <c r="I111" s="167">
        <f t="shared" ref="I111:I118" si="33">IFERROR(H111/G111-1,"-")</f>
        <v>-8.4516820822179928E-2</v>
      </c>
      <c r="J111" s="166">
        <f t="shared" si="32"/>
        <v>-10956</v>
      </c>
      <c r="K111" s="167">
        <f t="shared" ref="K111:K118" si="34">H111/H$8</f>
        <v>2.1267989753371963E-2</v>
      </c>
    </row>
    <row r="112" spans="2:14" x14ac:dyDescent="0.25">
      <c r="B112" s="165" t="s">
        <v>116</v>
      </c>
      <c r="C112" s="166">
        <v>10280</v>
      </c>
      <c r="D112" s="166">
        <v>3455</v>
      </c>
      <c r="E112" s="166">
        <v>7252</v>
      </c>
      <c r="F112" s="166">
        <v>7078</v>
      </c>
      <c r="G112" s="166">
        <v>9021</v>
      </c>
      <c r="H112" s="166">
        <v>8634</v>
      </c>
      <c r="I112" s="167">
        <f t="shared" si="33"/>
        <v>-4.2899900232790111E-2</v>
      </c>
      <c r="J112" s="166">
        <f t="shared" si="32"/>
        <v>-387</v>
      </c>
      <c r="K112" s="167">
        <f t="shared" si="34"/>
        <v>1.5473168193015677E-3</v>
      </c>
    </row>
    <row r="113" spans="2:14" x14ac:dyDescent="0.25">
      <c r="B113" s="165" t="s">
        <v>119</v>
      </c>
      <c r="C113" s="166">
        <v>11865</v>
      </c>
      <c r="D113" s="166">
        <v>2634</v>
      </c>
      <c r="E113" s="166">
        <v>6805</v>
      </c>
      <c r="F113" s="166">
        <v>9957</v>
      </c>
      <c r="G113" s="166">
        <v>13533</v>
      </c>
      <c r="H113" s="166">
        <v>14426</v>
      </c>
      <c r="I113" s="167">
        <f t="shared" si="33"/>
        <v>6.5986846966674007E-2</v>
      </c>
      <c r="J113" s="166">
        <f t="shared" si="32"/>
        <v>893</v>
      </c>
      <c r="K113" s="167">
        <f t="shared" si="34"/>
        <v>2.58531299921756E-3</v>
      </c>
    </row>
    <row r="114" spans="2:14" x14ac:dyDescent="0.25">
      <c r="B114" s="165" t="s">
        <v>126</v>
      </c>
      <c r="C114" s="166">
        <v>2538</v>
      </c>
      <c r="D114" s="166">
        <v>1345</v>
      </c>
      <c r="E114" s="166">
        <v>3663</v>
      </c>
      <c r="F114" s="166">
        <v>6446</v>
      </c>
      <c r="G114" s="166">
        <v>6578</v>
      </c>
      <c r="H114" s="166">
        <v>6559</v>
      </c>
      <c r="I114" s="167">
        <f t="shared" si="33"/>
        <v>-2.8884159318941505E-3</v>
      </c>
      <c r="J114" s="166">
        <f t="shared" si="32"/>
        <v>-19</v>
      </c>
      <c r="K114" s="167">
        <f t="shared" si="34"/>
        <v>1.1754518204539011E-3</v>
      </c>
    </row>
    <row r="115" spans="2:14" x14ac:dyDescent="0.25">
      <c r="B115" s="165" t="s">
        <v>122</v>
      </c>
      <c r="C115" s="166">
        <v>3881</v>
      </c>
      <c r="D115" s="166">
        <v>2913</v>
      </c>
      <c r="E115" s="166">
        <v>4378</v>
      </c>
      <c r="F115" s="166">
        <v>4936</v>
      </c>
      <c r="G115" s="166">
        <v>5433</v>
      </c>
      <c r="H115" s="166">
        <v>5255</v>
      </c>
      <c r="I115" s="167">
        <f t="shared" si="33"/>
        <v>-3.276274618074726E-2</v>
      </c>
      <c r="J115" s="166">
        <f t="shared" si="32"/>
        <v>-178</v>
      </c>
      <c r="K115" s="167">
        <f t="shared" si="34"/>
        <v>9.4175931033469286E-4</v>
      </c>
    </row>
    <row r="116" spans="2:14" x14ac:dyDescent="0.25">
      <c r="B116" s="165" t="s">
        <v>131</v>
      </c>
      <c r="C116" s="166">
        <v>835</v>
      </c>
      <c r="D116" s="166">
        <v>432</v>
      </c>
      <c r="E116" s="166">
        <v>369</v>
      </c>
      <c r="F116" s="166">
        <v>1303</v>
      </c>
      <c r="G116" s="166">
        <v>1474</v>
      </c>
      <c r="H116" s="166">
        <v>1240</v>
      </c>
      <c r="I116" s="167">
        <f t="shared" si="33"/>
        <v>-0.15875169606512896</v>
      </c>
      <c r="J116" s="166">
        <f t="shared" si="32"/>
        <v>-234</v>
      </c>
      <c r="K116" s="167">
        <f t="shared" si="34"/>
        <v>2.2222293907041277E-4</v>
      </c>
    </row>
    <row r="117" spans="2:14" x14ac:dyDescent="0.25">
      <c r="B117" s="165" t="s">
        <v>134</v>
      </c>
      <c r="C117" s="166">
        <v>1737</v>
      </c>
      <c r="D117" s="166">
        <v>1058</v>
      </c>
      <c r="E117" s="166">
        <v>521</v>
      </c>
      <c r="F117" s="166">
        <v>1015</v>
      </c>
      <c r="G117" s="166">
        <v>975</v>
      </c>
      <c r="H117" s="166">
        <v>1554</v>
      </c>
      <c r="I117" s="167">
        <f t="shared" si="33"/>
        <v>0.59384615384615391</v>
      </c>
      <c r="J117" s="166">
        <f t="shared" si="32"/>
        <v>579</v>
      </c>
      <c r="K117" s="167">
        <f t="shared" si="34"/>
        <v>2.7849552202856569E-4</v>
      </c>
    </row>
    <row r="118" spans="2:14" x14ac:dyDescent="0.25">
      <c r="B118" s="170" t="s">
        <v>148</v>
      </c>
      <c r="C118" s="171">
        <f t="shared" ref="C118:H118" si="35">C110-SUM(C111:C117)</f>
        <v>21232</v>
      </c>
      <c r="D118" s="171">
        <f t="shared" si="35"/>
        <v>10062</v>
      </c>
      <c r="E118" s="171">
        <f t="shared" si="35"/>
        <v>13463</v>
      </c>
      <c r="F118" s="171">
        <f t="shared" si="35"/>
        <v>29926</v>
      </c>
      <c r="G118" s="171">
        <f t="shared" si="35"/>
        <v>32833</v>
      </c>
      <c r="H118" s="171">
        <f t="shared" si="35"/>
        <v>36269</v>
      </c>
      <c r="I118" s="172">
        <f t="shared" si="33"/>
        <v>0.10465080863765119</v>
      </c>
      <c r="J118" s="171">
        <f>H118-G118</f>
        <v>3436</v>
      </c>
      <c r="K118" s="172">
        <f t="shared" si="34"/>
        <v>6.4998417557619358E-3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221911</v>
      </c>
      <c r="D120" s="159">
        <v>104957</v>
      </c>
      <c r="E120" s="159">
        <v>164413</v>
      </c>
      <c r="F120" s="159">
        <v>230406</v>
      </c>
      <c r="G120" s="159">
        <v>241537</v>
      </c>
      <c r="H120" s="159">
        <v>252084</v>
      </c>
      <c r="I120" s="160">
        <f>IFERROR(H120/G120-1,"-")</f>
        <v>4.3666187789034305E-2</v>
      </c>
      <c r="J120" s="159">
        <f>H120-G120</f>
        <v>10547</v>
      </c>
      <c r="K120" s="160">
        <f>H120/H$8</f>
        <v>4.5176489816633816E-2</v>
      </c>
      <c r="L120" s="107"/>
      <c r="M120" s="107"/>
      <c r="N120" s="107"/>
    </row>
    <row r="121" spans="2:14" x14ac:dyDescent="0.25">
      <c r="B121" s="161" t="s">
        <v>100</v>
      </c>
      <c r="C121" s="162">
        <v>120598</v>
      </c>
      <c r="D121" s="162">
        <v>62021</v>
      </c>
      <c r="E121" s="162">
        <v>104603</v>
      </c>
      <c r="F121" s="162">
        <v>135281</v>
      </c>
      <c r="G121" s="162">
        <v>147661</v>
      </c>
      <c r="H121" s="162">
        <v>156478</v>
      </c>
      <c r="I121" s="163">
        <f>IFERROR(H121/G121-1,"-")</f>
        <v>5.971109500816052E-2</v>
      </c>
      <c r="J121" s="162">
        <f t="shared" ref="J121:J131" si="36">H121-G121</f>
        <v>8817</v>
      </c>
      <c r="K121" s="163">
        <f>H121/H$8</f>
        <v>2.8042742790209716E-2</v>
      </c>
    </row>
    <row r="122" spans="2:14" x14ac:dyDescent="0.25">
      <c r="B122" s="165" t="s">
        <v>106</v>
      </c>
      <c r="C122" s="166">
        <v>61234</v>
      </c>
      <c r="D122" s="166">
        <v>27977</v>
      </c>
      <c r="E122" s="166">
        <v>53258</v>
      </c>
      <c r="F122" s="166">
        <v>70019</v>
      </c>
      <c r="G122" s="166">
        <v>67219</v>
      </c>
      <c r="H122" s="166">
        <v>75350</v>
      </c>
      <c r="I122" s="167">
        <f>IFERROR(H122/G122-1,"-")</f>
        <v>0.12096282301135086</v>
      </c>
      <c r="J122" s="166">
        <f t="shared" si="36"/>
        <v>8131</v>
      </c>
      <c r="K122" s="167">
        <f>H122/H$8</f>
        <v>1.3503627789480324E-2</v>
      </c>
    </row>
    <row r="123" spans="2:14" x14ac:dyDescent="0.25">
      <c r="B123" s="165" t="s">
        <v>103</v>
      </c>
      <c r="C123" s="166">
        <v>59364</v>
      </c>
      <c r="D123" s="166">
        <v>34044</v>
      </c>
      <c r="E123" s="166">
        <v>51345</v>
      </c>
      <c r="F123" s="166">
        <v>65262</v>
      </c>
      <c r="G123" s="166">
        <v>80442</v>
      </c>
      <c r="H123" s="166">
        <v>81128</v>
      </c>
      <c r="I123" s="167">
        <f>IFERROR(H123/G123-1,"-")</f>
        <v>8.5278834439721507E-3</v>
      </c>
      <c r="J123" s="166">
        <f t="shared" si="36"/>
        <v>686</v>
      </c>
      <c r="K123" s="167">
        <f>H123/H$8</f>
        <v>1.4539115000729392E-2</v>
      </c>
    </row>
    <row r="124" spans="2:14" x14ac:dyDescent="0.25">
      <c r="B124" s="161" t="s">
        <v>110</v>
      </c>
      <c r="C124" s="162">
        <v>101313</v>
      </c>
      <c r="D124" s="162">
        <v>42936</v>
      </c>
      <c r="E124" s="162">
        <v>59810</v>
      </c>
      <c r="F124" s="162">
        <v>95125</v>
      </c>
      <c r="G124" s="162">
        <v>93876</v>
      </c>
      <c r="H124" s="162">
        <v>95606</v>
      </c>
      <c r="I124" s="163">
        <f>IFERROR(H124/G124-1,"-")</f>
        <v>1.842856534151438E-2</v>
      </c>
      <c r="J124" s="162">
        <f t="shared" si="36"/>
        <v>1730</v>
      </c>
      <c r="K124" s="163">
        <f>H124/H$8</f>
        <v>1.71337470264241E-2</v>
      </c>
    </row>
    <row r="125" spans="2:14" x14ac:dyDescent="0.25">
      <c r="B125" s="165" t="s">
        <v>113</v>
      </c>
      <c r="C125" s="166">
        <v>10592</v>
      </c>
      <c r="D125" s="166">
        <v>4067</v>
      </c>
      <c r="E125" s="166">
        <v>3346</v>
      </c>
      <c r="F125" s="166">
        <v>10000</v>
      </c>
      <c r="G125" s="166">
        <v>11778</v>
      </c>
      <c r="H125" s="166">
        <v>10803</v>
      </c>
      <c r="I125" s="167">
        <f t="shared" ref="I125:I132" si="37">IFERROR(H125/G125-1,"-")</f>
        <v>-8.2781456953642363E-2</v>
      </c>
      <c r="J125" s="166">
        <f t="shared" si="36"/>
        <v>-975</v>
      </c>
      <c r="K125" s="167">
        <f t="shared" ref="K125:K132" si="38">H125/H$8</f>
        <v>1.9360277506271526E-3</v>
      </c>
    </row>
    <row r="126" spans="2:14" x14ac:dyDescent="0.25">
      <c r="B126" s="165" t="s">
        <v>116</v>
      </c>
      <c r="C126" s="166">
        <v>9776</v>
      </c>
      <c r="D126" s="166">
        <v>4231</v>
      </c>
      <c r="E126" s="166">
        <v>7333</v>
      </c>
      <c r="F126" s="166">
        <v>11457</v>
      </c>
      <c r="G126" s="166">
        <v>13520</v>
      </c>
      <c r="H126" s="166">
        <v>13379</v>
      </c>
      <c r="I126" s="167">
        <f t="shared" si="37"/>
        <v>-1.0428994082840259E-2</v>
      </c>
      <c r="J126" s="166">
        <f t="shared" si="36"/>
        <v>-141</v>
      </c>
      <c r="K126" s="167">
        <f t="shared" si="38"/>
        <v>2.3976779853411715E-3</v>
      </c>
    </row>
    <row r="127" spans="2:14" x14ac:dyDescent="0.25">
      <c r="B127" s="165" t="s">
        <v>119</v>
      </c>
      <c r="C127" s="166">
        <v>6791</v>
      </c>
      <c r="D127" s="166">
        <v>2945</v>
      </c>
      <c r="E127" s="166">
        <v>7160</v>
      </c>
      <c r="F127" s="166">
        <v>8604</v>
      </c>
      <c r="G127" s="166">
        <v>8885</v>
      </c>
      <c r="H127" s="166">
        <v>8688</v>
      </c>
      <c r="I127" s="167">
        <f t="shared" si="37"/>
        <v>-2.2172200337647774E-2</v>
      </c>
      <c r="J127" s="166">
        <f t="shared" si="36"/>
        <v>-197</v>
      </c>
      <c r="K127" s="167">
        <f t="shared" si="38"/>
        <v>1.5569942698739887E-3</v>
      </c>
    </row>
    <row r="128" spans="2:14" x14ac:dyDescent="0.25">
      <c r="B128" s="165" t="s">
        <v>126</v>
      </c>
      <c r="C128" s="166">
        <v>1882</v>
      </c>
      <c r="D128" s="166">
        <v>802</v>
      </c>
      <c r="E128" s="166">
        <v>1336</v>
      </c>
      <c r="F128" s="166">
        <v>2604</v>
      </c>
      <c r="G128" s="166">
        <v>2670</v>
      </c>
      <c r="H128" s="166">
        <v>2392</v>
      </c>
      <c r="I128" s="167">
        <f t="shared" si="37"/>
        <v>-0.10411985018726588</v>
      </c>
      <c r="J128" s="166">
        <f t="shared" si="36"/>
        <v>-278</v>
      </c>
      <c r="K128" s="167">
        <f t="shared" si="38"/>
        <v>4.2867521794873176E-4</v>
      </c>
    </row>
    <row r="129" spans="2:14" x14ac:dyDescent="0.25">
      <c r="B129" s="165" t="s">
        <v>122</v>
      </c>
      <c r="C129" s="166">
        <v>1497</v>
      </c>
      <c r="D129" s="166">
        <v>819</v>
      </c>
      <c r="E129" s="166">
        <v>1362</v>
      </c>
      <c r="F129" s="166">
        <v>1856</v>
      </c>
      <c r="G129" s="166">
        <v>1953</v>
      </c>
      <c r="H129" s="166">
        <v>2120</v>
      </c>
      <c r="I129" s="167">
        <f t="shared" si="37"/>
        <v>8.5509472606246861E-2</v>
      </c>
      <c r="J129" s="166">
        <f t="shared" si="36"/>
        <v>167</v>
      </c>
      <c r="K129" s="167">
        <f t="shared" si="38"/>
        <v>3.7992954099135088E-4</v>
      </c>
    </row>
    <row r="130" spans="2:14" x14ac:dyDescent="0.25">
      <c r="B130" s="165" t="s">
        <v>131</v>
      </c>
      <c r="C130" s="166">
        <v>1645</v>
      </c>
      <c r="D130" s="166">
        <v>701</v>
      </c>
      <c r="E130" s="166">
        <v>555</v>
      </c>
      <c r="F130" s="166">
        <v>1101</v>
      </c>
      <c r="G130" s="166">
        <v>1357</v>
      </c>
      <c r="H130" s="166">
        <v>1362</v>
      </c>
      <c r="I130" s="167">
        <f t="shared" si="37"/>
        <v>3.6845983787767711E-3</v>
      </c>
      <c r="J130" s="166">
        <f t="shared" si="36"/>
        <v>5</v>
      </c>
      <c r="K130" s="167">
        <f t="shared" si="38"/>
        <v>2.4408680888217919E-4</v>
      </c>
    </row>
    <row r="131" spans="2:14" x14ac:dyDescent="0.25">
      <c r="B131" s="165" t="s">
        <v>134</v>
      </c>
      <c r="C131" s="166">
        <v>2700</v>
      </c>
      <c r="D131" s="166">
        <v>1126</v>
      </c>
      <c r="E131" s="166">
        <v>923</v>
      </c>
      <c r="F131" s="166">
        <v>1906</v>
      </c>
      <c r="G131" s="166">
        <v>2487</v>
      </c>
      <c r="H131" s="166">
        <v>2538</v>
      </c>
      <c r="I131" s="167">
        <f t="shared" si="37"/>
        <v>2.0506634499396936E-2</v>
      </c>
      <c r="J131" s="166">
        <f t="shared" si="36"/>
        <v>51</v>
      </c>
      <c r="K131" s="167">
        <f t="shared" si="38"/>
        <v>4.5484017690379644E-4</v>
      </c>
    </row>
    <row r="132" spans="2:14" x14ac:dyDescent="0.25">
      <c r="B132" s="170" t="s">
        <v>148</v>
      </c>
      <c r="C132" s="171">
        <f t="shared" ref="C132:H132" si="39">C124-SUM(C125:C131)</f>
        <v>66430</v>
      </c>
      <c r="D132" s="171">
        <f t="shared" si="39"/>
        <v>28245</v>
      </c>
      <c r="E132" s="171">
        <f t="shared" si="39"/>
        <v>37795</v>
      </c>
      <c r="F132" s="171">
        <f t="shared" si="39"/>
        <v>57597</v>
      </c>
      <c r="G132" s="171">
        <f t="shared" si="39"/>
        <v>51226</v>
      </c>
      <c r="H132" s="171">
        <f t="shared" si="39"/>
        <v>54324</v>
      </c>
      <c r="I132" s="172">
        <f t="shared" si="37"/>
        <v>6.0477101471908767E-2</v>
      </c>
      <c r="J132" s="171">
        <f>H132-G132</f>
        <v>3098</v>
      </c>
      <c r="K132" s="172">
        <f t="shared" si="38"/>
        <v>9.735515275855729E-3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254169</v>
      </c>
      <c r="D134" s="159">
        <v>100783</v>
      </c>
      <c r="E134" s="159">
        <v>141329</v>
      </c>
      <c r="F134" s="159">
        <v>261644</v>
      </c>
      <c r="G134" s="159">
        <v>285810</v>
      </c>
      <c r="H134" s="159">
        <v>293795</v>
      </c>
      <c r="I134" s="160">
        <f>IFERROR(H134/G134-1,"-")</f>
        <v>2.7938140722857829E-2</v>
      </c>
      <c r="J134" s="159">
        <f>H134-G134</f>
        <v>7985</v>
      </c>
      <c r="K134" s="160">
        <f>H134/H$8</f>
        <v>5.2651603535638643E-2</v>
      </c>
      <c r="L134" s="107"/>
      <c r="M134" s="107"/>
      <c r="N134" s="107"/>
    </row>
    <row r="135" spans="2:14" x14ac:dyDescent="0.25">
      <c r="B135" s="161" t="s">
        <v>100</v>
      </c>
      <c r="C135" s="162">
        <v>45781</v>
      </c>
      <c r="D135" s="162">
        <v>27001</v>
      </c>
      <c r="E135" s="162">
        <v>45389</v>
      </c>
      <c r="F135" s="162">
        <v>29396</v>
      </c>
      <c r="G135" s="162">
        <v>34007</v>
      </c>
      <c r="H135" s="162">
        <v>29467</v>
      </c>
      <c r="I135" s="163">
        <f>IFERROR(H135/G135-1,"-")</f>
        <v>-0.13350192607404354</v>
      </c>
      <c r="J135" s="162">
        <f t="shared" ref="J135:J145" si="40">H135-G135</f>
        <v>-4540</v>
      </c>
      <c r="K135" s="163">
        <f>H135/H$8</f>
        <v>5.2808414077321394E-3</v>
      </c>
    </row>
    <row r="136" spans="2:14" x14ac:dyDescent="0.25">
      <c r="B136" s="165" t="s">
        <v>106</v>
      </c>
      <c r="C136" s="166">
        <v>24957</v>
      </c>
      <c r="D136" s="166">
        <v>20110</v>
      </c>
      <c r="E136" s="166">
        <v>34297</v>
      </c>
      <c r="F136" s="166">
        <v>20018</v>
      </c>
      <c r="G136" s="166">
        <v>22544</v>
      </c>
      <c r="H136" s="166">
        <v>18421</v>
      </c>
      <c r="I136" s="167">
        <f>IFERROR(H136/G136-1,"-")</f>
        <v>-0.18288679914833217</v>
      </c>
      <c r="J136" s="166">
        <f t="shared" si="40"/>
        <v>-4123</v>
      </c>
      <c r="K136" s="167">
        <f>H136/H$8</f>
        <v>3.3012651295290917E-3</v>
      </c>
    </row>
    <row r="137" spans="2:14" x14ac:dyDescent="0.25">
      <c r="B137" s="165" t="s">
        <v>103</v>
      </c>
      <c r="C137" s="166">
        <v>20824</v>
      </c>
      <c r="D137" s="166">
        <v>6891</v>
      </c>
      <c r="E137" s="166">
        <v>11092</v>
      </c>
      <c r="F137" s="166">
        <v>9378</v>
      </c>
      <c r="G137" s="166">
        <v>11463</v>
      </c>
      <c r="H137" s="166">
        <v>11046</v>
      </c>
      <c r="I137" s="167">
        <f>IFERROR(H137/G137-1,"-")</f>
        <v>-3.6377911541481289E-2</v>
      </c>
      <c r="J137" s="166">
        <f t="shared" si="40"/>
        <v>-417</v>
      </c>
      <c r="K137" s="167">
        <f>H137/H$8</f>
        <v>1.9795762782030481E-3</v>
      </c>
    </row>
    <row r="138" spans="2:14" x14ac:dyDescent="0.25">
      <c r="B138" s="161" t="s">
        <v>110</v>
      </c>
      <c r="C138" s="162">
        <v>208388</v>
      </c>
      <c r="D138" s="162">
        <v>73782</v>
      </c>
      <c r="E138" s="162">
        <v>95940</v>
      </c>
      <c r="F138" s="162">
        <v>232248</v>
      </c>
      <c r="G138" s="162">
        <v>251803</v>
      </c>
      <c r="H138" s="162">
        <v>264328</v>
      </c>
      <c r="I138" s="163">
        <f>IFERROR(H138/G138-1,"-")</f>
        <v>4.9741265989682315E-2</v>
      </c>
      <c r="J138" s="162">
        <f t="shared" si="40"/>
        <v>12525</v>
      </c>
      <c r="K138" s="163">
        <f>H138/H$8</f>
        <v>4.7370762127906509E-2</v>
      </c>
    </row>
    <row r="139" spans="2:14" x14ac:dyDescent="0.25">
      <c r="B139" s="165" t="s">
        <v>113</v>
      </c>
      <c r="C139" s="166">
        <v>102429</v>
      </c>
      <c r="D139" s="166">
        <v>28209</v>
      </c>
      <c r="E139" s="166">
        <v>26568</v>
      </c>
      <c r="F139" s="166">
        <v>98004</v>
      </c>
      <c r="G139" s="166">
        <v>107918</v>
      </c>
      <c r="H139" s="166">
        <v>118432</v>
      </c>
      <c r="I139" s="167">
        <f t="shared" ref="I139:I146" si="41">IFERROR(H139/G139-1,"-")</f>
        <v>9.7425823310291149E-2</v>
      </c>
      <c r="J139" s="166">
        <f t="shared" si="40"/>
        <v>10514</v>
      </c>
      <c r="K139" s="167">
        <f t="shared" ref="K139:K146" si="42">H139/H$8</f>
        <v>2.1224441225796069E-2</v>
      </c>
    </row>
    <row r="140" spans="2:14" x14ac:dyDescent="0.25">
      <c r="B140" s="165" t="s">
        <v>116</v>
      </c>
      <c r="C140" s="166">
        <v>15265</v>
      </c>
      <c r="D140" s="166">
        <v>6247</v>
      </c>
      <c r="E140" s="166">
        <v>9382</v>
      </c>
      <c r="F140" s="166">
        <v>16968</v>
      </c>
      <c r="G140" s="166">
        <v>21306</v>
      </c>
      <c r="H140" s="166">
        <v>21957</v>
      </c>
      <c r="I140" s="167">
        <f t="shared" si="41"/>
        <v>3.0554773303294924E-2</v>
      </c>
      <c r="J140" s="166">
        <f t="shared" si="40"/>
        <v>651</v>
      </c>
      <c r="K140" s="167">
        <f t="shared" si="42"/>
        <v>3.9349589299750428E-3</v>
      </c>
    </row>
    <row r="141" spans="2:14" x14ac:dyDescent="0.25">
      <c r="B141" s="165" t="s">
        <v>119</v>
      </c>
      <c r="C141" s="166">
        <v>19891</v>
      </c>
      <c r="D141" s="166">
        <v>6768</v>
      </c>
      <c r="E141" s="166">
        <v>15420</v>
      </c>
      <c r="F141" s="166">
        <v>27251</v>
      </c>
      <c r="G141" s="166">
        <v>25353</v>
      </c>
      <c r="H141" s="166">
        <v>25136</v>
      </c>
      <c r="I141" s="167">
        <f t="shared" si="41"/>
        <v>-8.5591448743738141E-3</v>
      </c>
      <c r="J141" s="166">
        <f t="shared" si="40"/>
        <v>-217</v>
      </c>
      <c r="K141" s="167">
        <f t="shared" si="42"/>
        <v>4.504674029414432E-3</v>
      </c>
    </row>
    <row r="142" spans="2:14" x14ac:dyDescent="0.25">
      <c r="B142" s="165" t="s">
        <v>126</v>
      </c>
      <c r="C142" s="166">
        <v>4038</v>
      </c>
      <c r="D142" s="166">
        <v>1301</v>
      </c>
      <c r="E142" s="166">
        <v>4392</v>
      </c>
      <c r="F142" s="166">
        <v>10160</v>
      </c>
      <c r="G142" s="166">
        <v>9134</v>
      </c>
      <c r="H142" s="166">
        <v>6705</v>
      </c>
      <c r="I142" s="167">
        <f t="shared" si="41"/>
        <v>-0.26592949419750378</v>
      </c>
      <c r="J142" s="166">
        <f t="shared" si="40"/>
        <v>-2429</v>
      </c>
      <c r="K142" s="167">
        <f t="shared" si="42"/>
        <v>1.2016167794089659E-3</v>
      </c>
    </row>
    <row r="143" spans="2:14" x14ac:dyDescent="0.25">
      <c r="B143" s="165" t="s">
        <v>122</v>
      </c>
      <c r="C143" s="166">
        <v>4324</v>
      </c>
      <c r="D143" s="166">
        <v>2025</v>
      </c>
      <c r="E143" s="166">
        <v>3357</v>
      </c>
      <c r="F143" s="166">
        <v>4807</v>
      </c>
      <c r="G143" s="166">
        <v>5613</v>
      </c>
      <c r="H143" s="166">
        <v>5718</v>
      </c>
      <c r="I143" s="167">
        <f t="shared" si="41"/>
        <v>1.8706574024585754E-2</v>
      </c>
      <c r="J143" s="166">
        <f t="shared" si="40"/>
        <v>105</v>
      </c>
      <c r="K143" s="167">
        <f t="shared" si="42"/>
        <v>1.0247344883908228E-3</v>
      </c>
    </row>
    <row r="144" spans="2:14" x14ac:dyDescent="0.25">
      <c r="B144" s="165" t="s">
        <v>131</v>
      </c>
      <c r="C144" s="166">
        <v>2493</v>
      </c>
      <c r="D144" s="166">
        <v>2067</v>
      </c>
      <c r="E144" s="166">
        <v>1422</v>
      </c>
      <c r="F144" s="166">
        <v>3540</v>
      </c>
      <c r="G144" s="166">
        <v>3748</v>
      </c>
      <c r="H144" s="166">
        <v>3476</v>
      </c>
      <c r="I144" s="167">
        <f t="shared" si="41"/>
        <v>-7.2572038420490981E-2</v>
      </c>
      <c r="J144" s="166">
        <f t="shared" si="40"/>
        <v>-272</v>
      </c>
      <c r="K144" s="167">
        <f t="shared" si="42"/>
        <v>6.2294107758770548E-4</v>
      </c>
    </row>
    <row r="145" spans="2:14" x14ac:dyDescent="0.25">
      <c r="B145" s="165" t="s">
        <v>134</v>
      </c>
      <c r="C145" s="166">
        <v>6557</v>
      </c>
      <c r="D145" s="166">
        <v>4279</v>
      </c>
      <c r="E145" s="166">
        <v>959</v>
      </c>
      <c r="F145" s="166">
        <v>2132</v>
      </c>
      <c r="G145" s="166">
        <v>2973</v>
      </c>
      <c r="H145" s="166">
        <v>2916</v>
      </c>
      <c r="I145" s="167">
        <f t="shared" si="41"/>
        <v>-1.9172552976791102E-2</v>
      </c>
      <c r="J145" s="166">
        <f t="shared" si="40"/>
        <v>-57</v>
      </c>
      <c r="K145" s="167">
        <f t="shared" si="42"/>
        <v>5.2258233091074483E-4</v>
      </c>
    </row>
    <row r="146" spans="2:14" x14ac:dyDescent="0.25">
      <c r="B146" s="170" t="s">
        <v>148</v>
      </c>
      <c r="C146" s="171">
        <f t="shared" ref="C146:H146" si="43">C138-SUM(C139:C145)</f>
        <v>53391</v>
      </c>
      <c r="D146" s="171">
        <f t="shared" si="43"/>
        <v>22886</v>
      </c>
      <c r="E146" s="171">
        <f t="shared" si="43"/>
        <v>34440</v>
      </c>
      <c r="F146" s="171">
        <f t="shared" si="43"/>
        <v>69386</v>
      </c>
      <c r="G146" s="171">
        <f t="shared" si="43"/>
        <v>75758</v>
      </c>
      <c r="H146" s="171">
        <f t="shared" si="43"/>
        <v>79988</v>
      </c>
      <c r="I146" s="172">
        <f t="shared" si="41"/>
        <v>5.5835687320151095E-2</v>
      </c>
      <c r="J146" s="171">
        <f>H146-G146</f>
        <v>4230</v>
      </c>
      <c r="K146" s="172">
        <f t="shared" si="42"/>
        <v>1.4334813266422722E-2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127971</v>
      </c>
      <c r="D148" s="159">
        <v>45270</v>
      </c>
      <c r="E148" s="159">
        <v>72233</v>
      </c>
      <c r="F148" s="159">
        <v>113045</v>
      </c>
      <c r="G148" s="159">
        <v>125576</v>
      </c>
      <c r="H148" s="159">
        <v>130392</v>
      </c>
      <c r="I148" s="160">
        <f>IFERROR(H148/G148-1,"-")</f>
        <v>3.8351277314136567E-2</v>
      </c>
      <c r="J148" s="159">
        <f>H148-G148</f>
        <v>4816</v>
      </c>
      <c r="K148" s="160">
        <f>H148/H$8</f>
        <v>2.3367817315539729E-2</v>
      </c>
      <c r="L148" s="107"/>
      <c r="M148" s="107"/>
      <c r="N148" s="107"/>
    </row>
    <row r="149" spans="2:14" x14ac:dyDescent="0.25">
      <c r="B149" s="161" t="s">
        <v>100</v>
      </c>
      <c r="C149" s="162">
        <v>54730</v>
      </c>
      <c r="D149" s="162">
        <v>22551</v>
      </c>
      <c r="E149" s="162">
        <v>40440</v>
      </c>
      <c r="F149" s="162">
        <v>58168</v>
      </c>
      <c r="G149" s="162">
        <v>60525</v>
      </c>
      <c r="H149" s="162">
        <v>56624</v>
      </c>
      <c r="I149" s="163">
        <f>IFERROR(H149/G149-1,"-")</f>
        <v>-6.4452705493597717E-2</v>
      </c>
      <c r="J149" s="162">
        <f t="shared" ref="J149:J159" si="44">H149-G149</f>
        <v>-3901</v>
      </c>
      <c r="K149" s="163">
        <f>H149/H$8</f>
        <v>1.0147702985421817E-2</v>
      </c>
    </row>
    <row r="150" spans="2:14" x14ac:dyDescent="0.25">
      <c r="B150" s="165" t="s">
        <v>106</v>
      </c>
      <c r="C150" s="166">
        <v>33154</v>
      </c>
      <c r="D150" s="166">
        <v>14649</v>
      </c>
      <c r="E150" s="166">
        <v>32395</v>
      </c>
      <c r="F150" s="166">
        <v>41872</v>
      </c>
      <c r="G150" s="166">
        <v>44830</v>
      </c>
      <c r="H150" s="166">
        <v>38407</v>
      </c>
      <c r="I150" s="167">
        <f>IFERROR(H150/G150-1,"-")</f>
        <v>-0.14327459290653577</v>
      </c>
      <c r="J150" s="166">
        <f t="shared" si="44"/>
        <v>-6423</v>
      </c>
      <c r="K150" s="167">
        <f>H150/H$8</f>
        <v>6.8829971136107606E-3</v>
      </c>
    </row>
    <row r="151" spans="2:14" x14ac:dyDescent="0.25">
      <c r="B151" s="165" t="s">
        <v>103</v>
      </c>
      <c r="C151" s="166">
        <v>21576</v>
      </c>
      <c r="D151" s="166">
        <v>7902</v>
      </c>
      <c r="E151" s="166">
        <v>8045</v>
      </c>
      <c r="F151" s="166">
        <v>16296</v>
      </c>
      <c r="G151" s="166">
        <v>15695</v>
      </c>
      <c r="H151" s="166">
        <v>18217</v>
      </c>
      <c r="I151" s="167">
        <f>IFERROR(H151/G151-1,"-")</f>
        <v>0.16068811723478804</v>
      </c>
      <c r="J151" s="166">
        <f t="shared" si="44"/>
        <v>2522</v>
      </c>
      <c r="K151" s="167">
        <f>H151/H$8</f>
        <v>3.2647058718110562E-3</v>
      </c>
    </row>
    <row r="152" spans="2:14" x14ac:dyDescent="0.25">
      <c r="B152" s="161" t="s">
        <v>110</v>
      </c>
      <c r="C152" s="162">
        <v>73241</v>
      </c>
      <c r="D152" s="162">
        <v>22719</v>
      </c>
      <c r="E152" s="162">
        <v>31793</v>
      </c>
      <c r="F152" s="162">
        <v>54877</v>
      </c>
      <c r="G152" s="162">
        <v>65051</v>
      </c>
      <c r="H152" s="162">
        <v>73768</v>
      </c>
      <c r="I152" s="163">
        <f>IFERROR(H152/G152-1,"-")</f>
        <v>0.13400255184393783</v>
      </c>
      <c r="J152" s="162">
        <f t="shared" si="44"/>
        <v>8717</v>
      </c>
      <c r="K152" s="163">
        <f>H152/H$8</f>
        <v>1.322011433011791E-2</v>
      </c>
    </row>
    <row r="153" spans="2:14" x14ac:dyDescent="0.25">
      <c r="B153" s="165" t="s">
        <v>113</v>
      </c>
      <c r="C153" s="166">
        <v>22096</v>
      </c>
      <c r="D153" s="166">
        <v>6059</v>
      </c>
      <c r="E153" s="166">
        <v>5619</v>
      </c>
      <c r="F153" s="166">
        <v>19494</v>
      </c>
      <c r="G153" s="166">
        <v>19538</v>
      </c>
      <c r="H153" s="166">
        <v>20487</v>
      </c>
      <c r="I153" s="167">
        <f t="shared" ref="I153:I160" si="45">IFERROR(H153/G153-1,"-")</f>
        <v>4.8572013512130141E-2</v>
      </c>
      <c r="J153" s="166">
        <f t="shared" si="44"/>
        <v>949</v>
      </c>
      <c r="K153" s="167">
        <f t="shared" ref="K153:K160" si="46">H153/H$8</f>
        <v>3.6715172199480212E-3</v>
      </c>
    </row>
    <row r="154" spans="2:14" x14ac:dyDescent="0.25">
      <c r="B154" s="165" t="s">
        <v>116</v>
      </c>
      <c r="C154" s="166">
        <v>18903</v>
      </c>
      <c r="D154" s="166">
        <v>5582</v>
      </c>
      <c r="E154" s="166">
        <v>8701</v>
      </c>
      <c r="F154" s="166">
        <v>11833</v>
      </c>
      <c r="G154" s="166">
        <v>13027</v>
      </c>
      <c r="H154" s="166">
        <v>13361</v>
      </c>
      <c r="I154" s="167">
        <f t="shared" si="45"/>
        <v>2.5639057342442539E-2</v>
      </c>
      <c r="J154" s="166">
        <f t="shared" si="44"/>
        <v>334</v>
      </c>
      <c r="K154" s="167">
        <f t="shared" si="46"/>
        <v>2.3944521684836975E-3</v>
      </c>
    </row>
    <row r="155" spans="2:14" x14ac:dyDescent="0.25">
      <c r="B155" s="165" t="s">
        <v>119</v>
      </c>
      <c r="C155" s="166">
        <v>10122</v>
      </c>
      <c r="D155" s="166">
        <v>2455</v>
      </c>
      <c r="E155" s="166">
        <v>5271</v>
      </c>
      <c r="F155" s="166">
        <v>6658</v>
      </c>
      <c r="G155" s="166">
        <v>10341</v>
      </c>
      <c r="H155" s="166">
        <v>13087</v>
      </c>
      <c r="I155" s="167">
        <f t="shared" si="45"/>
        <v>0.26554491828643267</v>
      </c>
      <c r="J155" s="166">
        <f t="shared" si="44"/>
        <v>2746</v>
      </c>
      <c r="K155" s="167">
        <f t="shared" si="46"/>
        <v>2.3453480674310418E-3</v>
      </c>
    </row>
    <row r="156" spans="2:14" x14ac:dyDescent="0.25">
      <c r="B156" s="165" t="s">
        <v>126</v>
      </c>
      <c r="C156" s="166">
        <v>1693</v>
      </c>
      <c r="D156" s="166">
        <v>627</v>
      </c>
      <c r="E156" s="166">
        <v>932</v>
      </c>
      <c r="F156" s="166">
        <v>1711</v>
      </c>
      <c r="G156" s="166">
        <v>2082</v>
      </c>
      <c r="H156" s="166">
        <v>2870</v>
      </c>
      <c r="I156" s="167">
        <f t="shared" si="45"/>
        <v>0.37848222862632075</v>
      </c>
      <c r="J156" s="166">
        <f t="shared" si="44"/>
        <v>788</v>
      </c>
      <c r="K156" s="167">
        <f t="shared" si="46"/>
        <v>5.1433857671942312E-4</v>
      </c>
    </row>
    <row r="157" spans="2:14" x14ac:dyDescent="0.25">
      <c r="B157" s="165" t="s">
        <v>122</v>
      </c>
      <c r="C157" s="166">
        <v>3086</v>
      </c>
      <c r="D157" s="166">
        <v>1606</v>
      </c>
      <c r="E157" s="166">
        <v>1752</v>
      </c>
      <c r="F157" s="166">
        <v>3040</v>
      </c>
      <c r="G157" s="166">
        <v>3110</v>
      </c>
      <c r="H157" s="166">
        <v>3538</v>
      </c>
      <c r="I157" s="167">
        <f t="shared" si="45"/>
        <v>0.13762057877813505</v>
      </c>
      <c r="J157" s="166">
        <f t="shared" si="44"/>
        <v>428</v>
      </c>
      <c r="K157" s="167">
        <f t="shared" si="46"/>
        <v>6.3405222454122607E-4</v>
      </c>
    </row>
    <row r="158" spans="2:14" x14ac:dyDescent="0.25">
      <c r="B158" s="165" t="s">
        <v>131</v>
      </c>
      <c r="C158" s="166">
        <v>490</v>
      </c>
      <c r="D158" s="166">
        <v>405</v>
      </c>
      <c r="E158" s="166">
        <v>292</v>
      </c>
      <c r="F158" s="166">
        <v>514</v>
      </c>
      <c r="G158" s="166">
        <v>689</v>
      </c>
      <c r="H158" s="166">
        <v>505</v>
      </c>
      <c r="I158" s="167">
        <f t="shared" si="45"/>
        <v>-0.26705370101596515</v>
      </c>
      <c r="J158" s="166">
        <f t="shared" si="44"/>
        <v>-184</v>
      </c>
      <c r="K158" s="167">
        <f t="shared" si="46"/>
        <v>9.0502084056901978E-5</v>
      </c>
    </row>
    <row r="159" spans="2:14" x14ac:dyDescent="0.25">
      <c r="B159" s="165" t="s">
        <v>134</v>
      </c>
      <c r="C159" s="166">
        <v>1111</v>
      </c>
      <c r="D159" s="166">
        <v>504</v>
      </c>
      <c r="E159" s="166">
        <v>454</v>
      </c>
      <c r="F159" s="166">
        <v>710</v>
      </c>
      <c r="G159" s="166">
        <v>954</v>
      </c>
      <c r="H159" s="166">
        <v>832</v>
      </c>
      <c r="I159" s="167">
        <f t="shared" si="45"/>
        <v>-0.1278825995807128</v>
      </c>
      <c r="J159" s="166">
        <f t="shared" si="44"/>
        <v>-122</v>
      </c>
      <c r="K159" s="167">
        <f t="shared" si="46"/>
        <v>1.4910442363434147E-4</v>
      </c>
    </row>
    <row r="160" spans="2:14" x14ac:dyDescent="0.25">
      <c r="B160" s="170" t="s">
        <v>148</v>
      </c>
      <c r="C160" s="171">
        <f t="shared" ref="C160:H160" si="47">C152-SUM(C153:C159)</f>
        <v>15740</v>
      </c>
      <c r="D160" s="171">
        <f t="shared" si="47"/>
        <v>5481</v>
      </c>
      <c r="E160" s="171">
        <f t="shared" si="47"/>
        <v>8772</v>
      </c>
      <c r="F160" s="171">
        <f t="shared" si="47"/>
        <v>10917</v>
      </c>
      <c r="G160" s="171">
        <f t="shared" si="47"/>
        <v>15310</v>
      </c>
      <c r="H160" s="171">
        <f t="shared" si="47"/>
        <v>19088</v>
      </c>
      <c r="I160" s="172">
        <f t="shared" si="45"/>
        <v>0.24676681907250164</v>
      </c>
      <c r="J160" s="171">
        <f>H160-G160</f>
        <v>3778</v>
      </c>
      <c r="K160" s="172">
        <f t="shared" si="46"/>
        <v>3.4207995653032573E-3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CD2A9-AB85-44D0-8DB9-E371ADF68244}">
  <sheetPr>
    <tabColor rgb="FFFFC000"/>
  </sheetPr>
  <dimension ref="A4:E116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277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150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930653</v>
      </c>
      <c r="D8" s="121">
        <f t="shared" ref="D8:D10" si="0">C8/C9-1</f>
        <v>0.1437101979319515</v>
      </c>
    </row>
    <row r="9" spans="1:5" x14ac:dyDescent="0.25">
      <c r="A9" s="1"/>
      <c r="B9" s="119">
        <v>2023</v>
      </c>
      <c r="C9" s="120">
        <v>813714</v>
      </c>
      <c r="D9" s="121">
        <f t="shared" si="0"/>
        <v>0.12925649654789573</v>
      </c>
    </row>
    <row r="10" spans="1:5" x14ac:dyDescent="0.25">
      <c r="A10" s="1"/>
      <c r="B10" s="119">
        <v>2022</v>
      </c>
      <c r="C10" s="120">
        <v>720575</v>
      </c>
      <c r="D10" s="121">
        <f t="shared" si="0"/>
        <v>1.0281490738473402</v>
      </c>
      <c r="E10" s="81">
        <f>C8/C17-1</f>
        <v>0.31535110779441777</v>
      </c>
    </row>
    <row r="11" spans="1:5" x14ac:dyDescent="0.25">
      <c r="A11" s="1"/>
      <c r="B11" s="119">
        <v>2021</v>
      </c>
      <c r="C11" s="120">
        <v>355287</v>
      </c>
      <c r="D11" s="121">
        <f>C11/C12-1</f>
        <v>0.47450135710550567</v>
      </c>
    </row>
    <row r="12" spans="1:5" x14ac:dyDescent="0.25">
      <c r="A12" s="1" t="s">
        <v>75</v>
      </c>
      <c r="B12" s="119">
        <v>2020</v>
      </c>
      <c r="C12" s="120">
        <v>240954</v>
      </c>
      <c r="D12" s="121">
        <f t="shared" ref="D12:D21" si="1">C12/C13-1</f>
        <v>-0.70121014393012193</v>
      </c>
    </row>
    <row r="13" spans="1:5" x14ac:dyDescent="0.25">
      <c r="A13" s="1" t="s">
        <v>77</v>
      </c>
      <c r="B13" s="119">
        <v>2019</v>
      </c>
      <c r="C13" s="120">
        <v>806433</v>
      </c>
      <c r="D13" s="121">
        <f t="shared" si="1"/>
        <v>-3.1048669068119428E-2</v>
      </c>
    </row>
    <row r="14" spans="1:5" x14ac:dyDescent="0.25">
      <c r="A14" s="1" t="s">
        <v>79</v>
      </c>
      <c r="B14" s="119">
        <v>2018</v>
      </c>
      <c r="C14" s="120">
        <v>832274</v>
      </c>
      <c r="D14" s="121">
        <f t="shared" si="1"/>
        <v>3.8824401917891826E-4</v>
      </c>
    </row>
    <row r="15" spans="1:5" x14ac:dyDescent="0.25">
      <c r="A15" s="1" t="s">
        <v>81</v>
      </c>
      <c r="B15" s="119">
        <v>2017</v>
      </c>
      <c r="C15" s="120">
        <v>831951</v>
      </c>
      <c r="D15" s="121">
        <f>C15/C16-1</f>
        <v>4.6651712420537228E-2</v>
      </c>
    </row>
    <row r="16" spans="1:5" x14ac:dyDescent="0.25">
      <c r="A16" s="1" t="s">
        <v>83</v>
      </c>
      <c r="B16" s="119">
        <v>2016</v>
      </c>
      <c r="C16" s="120">
        <v>794869</v>
      </c>
      <c r="D16" s="121">
        <f>C16/C17-1</f>
        <v>0.12343893986420396</v>
      </c>
    </row>
    <row r="17" spans="1:5" x14ac:dyDescent="0.25">
      <c r="A17" s="1" t="s">
        <v>85</v>
      </c>
      <c r="B17" s="119">
        <v>2015</v>
      </c>
      <c r="C17" s="120">
        <v>707532</v>
      </c>
      <c r="D17" s="121">
        <f t="shared" si="1"/>
        <v>-3.6717444904772134E-2</v>
      </c>
    </row>
    <row r="18" spans="1:5" x14ac:dyDescent="0.25">
      <c r="A18" s="1" t="s">
        <v>87</v>
      </c>
      <c r="B18" s="119">
        <v>2014</v>
      </c>
      <c r="C18" s="120">
        <v>734501</v>
      </c>
      <c r="D18" s="121">
        <f t="shared" si="1"/>
        <v>1.1857103103207978E-2</v>
      </c>
    </row>
    <row r="19" spans="1:5" x14ac:dyDescent="0.25">
      <c r="A19" s="1" t="s">
        <v>89</v>
      </c>
      <c r="B19" s="119">
        <v>2013</v>
      </c>
      <c r="C19" s="120">
        <v>725894</v>
      </c>
      <c r="D19" s="121">
        <f t="shared" si="1"/>
        <v>3.643767472807391E-2</v>
      </c>
    </row>
    <row r="20" spans="1:5" x14ac:dyDescent="0.25">
      <c r="A20" s="1" t="s">
        <v>91</v>
      </c>
      <c r="B20" s="119">
        <v>2012</v>
      </c>
      <c r="C20" s="120">
        <v>700374</v>
      </c>
      <c r="D20" s="121">
        <f>C20/C21-1</f>
        <v>-1.7213435656943665E-2</v>
      </c>
    </row>
    <row r="21" spans="1:5" x14ac:dyDescent="0.25">
      <c r="A21" s="1" t="s">
        <v>93</v>
      </c>
      <c r="B21" s="119">
        <v>2011</v>
      </c>
      <c r="C21" s="120">
        <v>712641</v>
      </c>
      <c r="D21" s="121">
        <f t="shared" si="1"/>
        <v>1.1661977269436408E-2</v>
      </c>
    </row>
    <row r="22" spans="1:5" x14ac:dyDescent="0.25">
      <c r="A22" s="1" t="s">
        <v>95</v>
      </c>
      <c r="B22" s="119">
        <v>2010</v>
      </c>
      <c r="C22" s="120">
        <v>704426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5" spans="1:5" x14ac:dyDescent="0.25">
      <c r="B25" t="s">
        <v>12</v>
      </c>
    </row>
    <row r="27" spans="1:5" ht="48.75" customHeight="1" thickBot="1" x14ac:dyDescent="0.3">
      <c r="B27" s="283" t="s">
        <v>278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150</v>
      </c>
      <c r="D30" s="117" t="s">
        <v>142</v>
      </c>
    </row>
    <row r="31" spans="1:5" x14ac:dyDescent="0.25">
      <c r="B31" s="119">
        <v>2024</v>
      </c>
      <c r="C31" s="120">
        <v>754295</v>
      </c>
      <c r="D31" s="121">
        <f t="shared" ref="D31:D44" si="2">C31/C32-1</f>
        <v>0.133114410312416</v>
      </c>
    </row>
    <row r="32" spans="1:5" x14ac:dyDescent="0.25">
      <c r="B32" s="119">
        <v>2023</v>
      </c>
      <c r="C32" s="120">
        <v>665683</v>
      </c>
      <c r="D32" s="121">
        <f t="shared" si="2"/>
        <v>0.14264061944821593</v>
      </c>
    </row>
    <row r="33" spans="2:4" x14ac:dyDescent="0.25">
      <c r="B33" s="119">
        <v>2022</v>
      </c>
      <c r="C33" s="120">
        <v>582583</v>
      </c>
      <c r="D33" s="121">
        <f t="shared" si="2"/>
        <v>1.0374095536523011</v>
      </c>
    </row>
    <row r="34" spans="2:4" x14ac:dyDescent="0.25">
      <c r="B34" s="119">
        <v>2021</v>
      </c>
      <c r="C34" s="120">
        <v>285943</v>
      </c>
      <c r="D34" s="121">
        <f t="shared" si="2"/>
        <v>0.51692289736978925</v>
      </c>
    </row>
    <row r="35" spans="2:4" x14ac:dyDescent="0.25">
      <c r="B35" s="119">
        <v>2020</v>
      </c>
      <c r="C35" s="120">
        <v>188502</v>
      </c>
      <c r="D35" s="121">
        <f t="shared" si="2"/>
        <v>-0.70714269068537206</v>
      </c>
    </row>
    <row r="36" spans="2:4" x14ac:dyDescent="0.25">
      <c r="B36" s="119">
        <v>2019</v>
      </c>
      <c r="C36" s="120">
        <v>643665</v>
      </c>
      <c r="D36" s="121">
        <f t="shared" si="2"/>
        <v>-1.7159793129669532E-2</v>
      </c>
    </row>
    <row r="37" spans="2:4" x14ac:dyDescent="0.25">
      <c r="B37" s="119">
        <v>2018</v>
      </c>
      <c r="C37" s="120">
        <v>654903</v>
      </c>
      <c r="D37" s="121">
        <f t="shared" si="2"/>
        <v>1.7473619448898248E-2</v>
      </c>
    </row>
    <row r="38" spans="2:4" x14ac:dyDescent="0.25">
      <c r="B38" s="119">
        <v>2017</v>
      </c>
      <c r="C38" s="120">
        <v>643656</v>
      </c>
      <c r="D38" s="121">
        <f>C38/C39-1</f>
        <v>7.2863710158648676E-2</v>
      </c>
    </row>
    <row r="39" spans="2:4" x14ac:dyDescent="0.25">
      <c r="B39" s="119">
        <v>2016</v>
      </c>
      <c r="C39" s="120">
        <v>599942</v>
      </c>
      <c r="D39" s="121">
        <f>C39/C40-1</f>
        <v>0.11014847820937934</v>
      </c>
    </row>
    <row r="40" spans="2:4" x14ac:dyDescent="0.25">
      <c r="B40" s="119">
        <v>2015</v>
      </c>
      <c r="C40" s="120">
        <v>540416</v>
      </c>
      <c r="D40" s="121">
        <f t="shared" si="2"/>
        <v>-5.5495841263682566E-2</v>
      </c>
    </row>
    <row r="41" spans="2:4" x14ac:dyDescent="0.25">
      <c r="B41" s="119">
        <v>2014</v>
      </c>
      <c r="C41" s="120">
        <v>572169</v>
      </c>
      <c r="D41" s="121">
        <f t="shared" si="2"/>
        <v>-5.3282664098436294E-3</v>
      </c>
    </row>
    <row r="42" spans="2:4" x14ac:dyDescent="0.25">
      <c r="B42" s="119">
        <v>2013</v>
      </c>
      <c r="C42" s="120">
        <v>575234</v>
      </c>
      <c r="D42" s="121">
        <f t="shared" si="2"/>
        <v>3.1691429145353611E-2</v>
      </c>
    </row>
    <row r="43" spans="2:4" x14ac:dyDescent="0.25">
      <c r="B43" s="119">
        <v>2012</v>
      </c>
      <c r="C43" s="120">
        <v>557564</v>
      </c>
      <c r="D43" s="121">
        <f>C43/C44-1</f>
        <v>-1.3576394983539908E-3</v>
      </c>
    </row>
    <row r="44" spans="2:4" x14ac:dyDescent="0.25">
      <c r="B44" s="119">
        <v>2011</v>
      </c>
      <c r="C44" s="120">
        <v>558322</v>
      </c>
      <c r="D44" s="121">
        <f t="shared" si="2"/>
        <v>3.5628828040080496E-2</v>
      </c>
    </row>
    <row r="45" spans="2:4" x14ac:dyDescent="0.25">
      <c r="B45" s="119">
        <v>2010</v>
      </c>
      <c r="C45" s="120">
        <v>539114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279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150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633897</v>
      </c>
      <c r="D54" s="121">
        <f t="shared" ref="D54:D56" si="3">C54/C55-1</f>
        <v>0.1331507603533002</v>
      </c>
    </row>
    <row r="55" spans="1:5" x14ac:dyDescent="0.25">
      <c r="A55" s="1"/>
      <c r="B55" s="119">
        <v>2023</v>
      </c>
      <c r="C55" s="120">
        <v>559411</v>
      </c>
      <c r="D55" s="121">
        <f t="shared" si="3"/>
        <v>0.15901429781979481</v>
      </c>
    </row>
    <row r="56" spans="1:5" x14ac:dyDescent="0.25">
      <c r="A56" s="1"/>
      <c r="B56" s="119">
        <v>2022</v>
      </c>
      <c r="C56" s="120">
        <v>482661</v>
      </c>
      <c r="D56" s="121">
        <f t="shared" si="3"/>
        <v>1.2458645671929309</v>
      </c>
    </row>
    <row r="57" spans="1:5" x14ac:dyDescent="0.25">
      <c r="A57" s="1"/>
      <c r="B57" s="119">
        <v>2021</v>
      </c>
      <c r="C57" s="120">
        <v>214911</v>
      </c>
      <c r="D57" s="121">
        <f>C57/C58-1</f>
        <v>0.40990887560765987</v>
      </c>
    </row>
    <row r="58" spans="1:5" x14ac:dyDescent="0.25">
      <c r="A58" s="1">
        <v>2</v>
      </c>
      <c r="B58" s="119">
        <v>2020</v>
      </c>
      <c r="C58" s="120">
        <v>152429</v>
      </c>
      <c r="D58" s="121">
        <f t="shared" ref="D58:D67" si="4">C58/C59-1</f>
        <v>-0.70116941294098045</v>
      </c>
    </row>
    <row r="59" spans="1:5" x14ac:dyDescent="0.25">
      <c r="A59" s="1">
        <v>3</v>
      </c>
      <c r="B59" s="119">
        <v>2019</v>
      </c>
      <c r="C59" s="120">
        <v>510085</v>
      </c>
      <c r="D59" s="121">
        <f t="shared" si="4"/>
        <v>-1.5464285645352072E-2</v>
      </c>
    </row>
    <row r="60" spans="1:5" x14ac:dyDescent="0.25">
      <c r="A60" s="1">
        <v>4</v>
      </c>
      <c r="B60" s="119">
        <v>2018</v>
      </c>
      <c r="C60" s="120">
        <v>518097</v>
      </c>
      <c r="D60" s="121">
        <f t="shared" si="4"/>
        <v>5.5234654098554214E-2</v>
      </c>
    </row>
    <row r="61" spans="1:5" x14ac:dyDescent="0.25">
      <c r="A61" s="1">
        <v>5</v>
      </c>
      <c r="B61" s="119">
        <v>2017</v>
      </c>
      <c r="C61" s="120">
        <v>490978</v>
      </c>
      <c r="D61" s="121">
        <f>C61/C62-1</f>
        <v>8.4983901299608089E-2</v>
      </c>
    </row>
    <row r="62" spans="1:5" x14ac:dyDescent="0.25">
      <c r="A62" s="1">
        <v>6</v>
      </c>
      <c r="B62" s="119">
        <v>2016</v>
      </c>
      <c r="C62" s="120">
        <v>452521</v>
      </c>
      <c r="D62" s="121">
        <f>C62/C63-1</f>
        <v>7.3250386589380323E-2</v>
      </c>
    </row>
    <row r="63" spans="1:5" x14ac:dyDescent="0.25">
      <c r="A63" s="1">
        <v>7</v>
      </c>
      <c r="B63" s="119">
        <v>2015</v>
      </c>
      <c r="C63" s="120">
        <v>421636</v>
      </c>
      <c r="D63" s="121">
        <f t="shared" si="4"/>
        <v>-6.3640784999988931E-2</v>
      </c>
    </row>
    <row r="64" spans="1:5" x14ac:dyDescent="0.25">
      <c r="A64" s="1">
        <v>8</v>
      </c>
      <c r="B64" s="119">
        <v>2014</v>
      </c>
      <c r="C64" s="120">
        <v>450293</v>
      </c>
      <c r="D64" s="121">
        <f t="shared" si="4"/>
        <v>-2.1967520042049715E-2</v>
      </c>
    </row>
    <row r="65" spans="1:5" x14ac:dyDescent="0.25">
      <c r="A65" s="1">
        <v>9</v>
      </c>
      <c r="B65" s="119">
        <v>2013</v>
      </c>
      <c r="C65" s="120">
        <v>460407</v>
      </c>
      <c r="D65" s="121">
        <f t="shared" si="4"/>
        <v>3.3653856947534644E-2</v>
      </c>
    </row>
    <row r="66" spans="1:5" x14ac:dyDescent="0.25">
      <c r="A66" s="1">
        <v>10</v>
      </c>
      <c r="B66" s="119">
        <v>2012</v>
      </c>
      <c r="C66" s="120">
        <v>445417</v>
      </c>
      <c r="D66" s="121">
        <f>C66/C67-1</f>
        <v>1.2617450274742037E-2</v>
      </c>
    </row>
    <row r="67" spans="1:5" x14ac:dyDescent="0.25">
      <c r="A67" s="1">
        <v>11</v>
      </c>
      <c r="B67" s="119">
        <v>2011</v>
      </c>
      <c r="C67" s="120">
        <v>439867</v>
      </c>
      <c r="D67" s="121">
        <f t="shared" si="4"/>
        <v>1.0913580359184216E-4</v>
      </c>
    </row>
    <row r="68" spans="1:5" x14ac:dyDescent="0.25">
      <c r="A68" s="1">
        <v>12</v>
      </c>
      <c r="B68" s="119">
        <v>2010</v>
      </c>
      <c r="C68" s="120">
        <v>439819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151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150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120398</v>
      </c>
      <c r="D77" s="121">
        <f t="shared" ref="D77:D83" si="5">C77/C78-1</f>
        <v>0.13292306534176457</v>
      </c>
    </row>
    <row r="78" spans="1:5" x14ac:dyDescent="0.25">
      <c r="A78" s="1"/>
      <c r="B78" s="119">
        <v>2023</v>
      </c>
      <c r="C78" s="120">
        <v>106272</v>
      </c>
      <c r="D78" s="121">
        <f t="shared" si="5"/>
        <v>6.3549568663557654E-2</v>
      </c>
    </row>
    <row r="79" spans="1:5" x14ac:dyDescent="0.25">
      <c r="A79" s="1"/>
      <c r="B79" s="119">
        <v>2022</v>
      </c>
      <c r="C79" s="120">
        <v>99922</v>
      </c>
      <c r="D79" s="121">
        <f t="shared" si="5"/>
        <v>0.40671809888500965</v>
      </c>
    </row>
    <row r="80" spans="1:5" x14ac:dyDescent="0.25">
      <c r="A80" s="1"/>
      <c r="B80" s="119">
        <v>2021</v>
      </c>
      <c r="C80" s="120">
        <v>71032</v>
      </c>
      <c r="D80" s="121">
        <f t="shared" si="5"/>
        <v>0.96911817702991154</v>
      </c>
    </row>
    <row r="81" spans="1:5" x14ac:dyDescent="0.25">
      <c r="A81" s="1">
        <v>2</v>
      </c>
      <c r="B81" s="119">
        <v>2020</v>
      </c>
      <c r="C81" s="120">
        <v>36073</v>
      </c>
      <c r="D81" s="121">
        <f t="shared" si="5"/>
        <v>-0.72995208863602334</v>
      </c>
    </row>
    <row r="82" spans="1:5" x14ac:dyDescent="0.25">
      <c r="A82" s="1">
        <v>3</v>
      </c>
      <c r="B82" s="119">
        <v>2019</v>
      </c>
      <c r="C82" s="120">
        <v>133580</v>
      </c>
      <c r="D82" s="121">
        <f t="shared" si="5"/>
        <v>-2.3580837097788132E-2</v>
      </c>
    </row>
    <row r="83" spans="1:5" x14ac:dyDescent="0.25">
      <c r="A83" s="1">
        <v>4</v>
      </c>
      <c r="B83" s="119">
        <v>2018</v>
      </c>
      <c r="C83" s="120">
        <v>136806</v>
      </c>
      <c r="D83" s="121">
        <f t="shared" si="5"/>
        <v>-0.10395734814446089</v>
      </c>
    </row>
    <row r="84" spans="1:5" x14ac:dyDescent="0.25">
      <c r="A84" s="1">
        <v>5</v>
      </c>
      <c r="B84" s="119">
        <v>2017</v>
      </c>
      <c r="C84" s="120">
        <v>152678</v>
      </c>
      <c r="D84" s="121">
        <f>C84/C85-1</f>
        <v>3.5659777100955692E-2</v>
      </c>
    </row>
    <row r="85" spans="1:5" x14ac:dyDescent="0.25">
      <c r="A85" s="1">
        <v>6</v>
      </c>
      <c r="B85" s="119">
        <v>2016</v>
      </c>
      <c r="C85" s="120">
        <v>147421</v>
      </c>
      <c r="D85" s="121">
        <f>C85/C86-1</f>
        <v>0.24112645226469098</v>
      </c>
    </row>
    <row r="86" spans="1:5" x14ac:dyDescent="0.25">
      <c r="A86" s="1">
        <v>7</v>
      </c>
      <c r="B86" s="119">
        <v>2015</v>
      </c>
      <c r="C86" s="120">
        <v>118780</v>
      </c>
      <c r="D86" s="121">
        <f t="shared" ref="D86:D88" si="6">C86/C87-1</f>
        <v>-2.5402868489284192E-2</v>
      </c>
    </row>
    <row r="87" spans="1:5" x14ac:dyDescent="0.25">
      <c r="A87" s="1">
        <v>8</v>
      </c>
      <c r="B87" s="119">
        <v>2014</v>
      </c>
      <c r="C87" s="120">
        <v>121876</v>
      </c>
      <c r="D87" s="121">
        <f t="shared" si="6"/>
        <v>6.138800107988529E-2</v>
      </c>
    </row>
    <row r="88" spans="1:5" x14ac:dyDescent="0.25">
      <c r="A88" s="1">
        <v>9</v>
      </c>
      <c r="B88" s="119">
        <v>2013</v>
      </c>
      <c r="C88" s="120">
        <v>114827</v>
      </c>
      <c r="D88" s="121">
        <f t="shared" si="6"/>
        <v>2.3897206345243394E-2</v>
      </c>
    </row>
    <row r="89" spans="1:5" x14ac:dyDescent="0.25">
      <c r="A89" s="1">
        <v>10</v>
      </c>
      <c r="B89" s="119">
        <v>2012</v>
      </c>
      <c r="C89" s="120">
        <v>112147</v>
      </c>
      <c r="D89" s="121">
        <f>C89/C90-1</f>
        <v>-5.3252289899117788E-2</v>
      </c>
    </row>
    <row r="90" spans="1:5" x14ac:dyDescent="0.25">
      <c r="A90" s="1">
        <v>11</v>
      </c>
      <c r="B90" s="119">
        <v>2011</v>
      </c>
      <c r="C90" s="120">
        <v>118455</v>
      </c>
      <c r="D90" s="121">
        <f t="shared" ref="D90" si="7">C90/C91-1</f>
        <v>0.19296037061282045</v>
      </c>
    </row>
    <row r="91" spans="1:5" x14ac:dyDescent="0.25">
      <c r="A91" s="1">
        <v>12</v>
      </c>
      <c r="B91" s="119">
        <v>2010</v>
      </c>
      <c r="C91" s="120">
        <v>99295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280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150</v>
      </c>
      <c r="D99" s="117" t="s">
        <v>142</v>
      </c>
    </row>
    <row r="100" spans="2:5" x14ac:dyDescent="0.25">
      <c r="B100" s="119">
        <v>2024</v>
      </c>
      <c r="C100" s="120">
        <v>176358</v>
      </c>
      <c r="D100" s="121">
        <f t="shared" ref="D100:D113" si="8">C100/C101-1</f>
        <v>0.19135856678668661</v>
      </c>
    </row>
    <row r="101" spans="2:5" x14ac:dyDescent="0.25">
      <c r="B101" s="119">
        <v>2023</v>
      </c>
      <c r="C101" s="120">
        <v>148031</v>
      </c>
      <c r="D101" s="121">
        <f t="shared" si="8"/>
        <v>7.2750594237347199E-2</v>
      </c>
    </row>
    <row r="102" spans="2:5" x14ac:dyDescent="0.25">
      <c r="B102" s="119">
        <v>2022</v>
      </c>
      <c r="C102" s="120">
        <v>137992</v>
      </c>
      <c r="D102" s="121">
        <f t="shared" si="8"/>
        <v>0.9899630826026764</v>
      </c>
    </row>
    <row r="103" spans="2:5" x14ac:dyDescent="0.25">
      <c r="B103" s="119">
        <v>2021</v>
      </c>
      <c r="C103" s="120">
        <v>69344</v>
      </c>
      <c r="D103" s="121">
        <f t="shared" si="8"/>
        <v>0.32204682376267835</v>
      </c>
    </row>
    <row r="104" spans="2:5" x14ac:dyDescent="0.25">
      <c r="B104" s="119">
        <v>2020</v>
      </c>
      <c r="C104" s="120">
        <v>52452</v>
      </c>
      <c r="D104" s="121">
        <f t="shared" si="8"/>
        <v>-0.67774992627543496</v>
      </c>
    </row>
    <row r="105" spans="2:5" x14ac:dyDescent="0.25">
      <c r="B105" s="119">
        <v>2019</v>
      </c>
      <c r="C105" s="120">
        <v>162768</v>
      </c>
      <c r="D105" s="121">
        <f t="shared" si="8"/>
        <v>-8.2330256919112998E-2</v>
      </c>
    </row>
    <row r="106" spans="2:5" x14ac:dyDescent="0.25">
      <c r="B106" s="119">
        <v>2018</v>
      </c>
      <c r="C106" s="120">
        <v>177371</v>
      </c>
      <c r="D106" s="121">
        <f t="shared" si="8"/>
        <v>-5.801534825672483E-2</v>
      </c>
    </row>
    <row r="107" spans="2:5" x14ac:dyDescent="0.25">
      <c r="B107" s="119">
        <v>2017</v>
      </c>
      <c r="C107" s="120">
        <v>188295</v>
      </c>
      <c r="D107" s="121">
        <f t="shared" si="8"/>
        <v>-3.4022993223103981E-2</v>
      </c>
    </row>
    <row r="108" spans="2:5" x14ac:dyDescent="0.25">
      <c r="B108" s="119">
        <v>2016</v>
      </c>
      <c r="C108" s="120">
        <v>194927</v>
      </c>
      <c r="D108" s="121">
        <f t="shared" si="8"/>
        <v>0.16641733885444832</v>
      </c>
    </row>
    <row r="109" spans="2:5" x14ac:dyDescent="0.25">
      <c r="B109" s="119">
        <v>2015</v>
      </c>
      <c r="C109" s="120">
        <v>167116</v>
      </c>
      <c r="D109" s="121">
        <f t="shared" si="8"/>
        <v>2.9470467929921362E-2</v>
      </c>
    </row>
    <row r="110" spans="2:5" x14ac:dyDescent="0.25">
      <c r="B110" s="119">
        <v>2014</v>
      </c>
      <c r="C110" s="120">
        <v>162332</v>
      </c>
      <c r="D110" s="121">
        <f t="shared" si="8"/>
        <v>7.747245453338647E-2</v>
      </c>
    </row>
    <row r="111" spans="2:5" x14ac:dyDescent="0.25">
      <c r="B111" s="119">
        <v>2013</v>
      </c>
      <c r="C111" s="120">
        <v>150660</v>
      </c>
      <c r="D111" s="121">
        <f t="shared" si="8"/>
        <v>5.496813948603041E-2</v>
      </c>
    </row>
    <row r="112" spans="2:5" x14ac:dyDescent="0.25">
      <c r="B112" s="119">
        <v>2012</v>
      </c>
      <c r="C112" s="120">
        <v>142810</v>
      </c>
      <c r="D112" s="121">
        <f t="shared" si="8"/>
        <v>-7.4579280581133833E-2</v>
      </c>
    </row>
    <row r="113" spans="2:4" x14ac:dyDescent="0.25">
      <c r="B113" s="119">
        <v>2011</v>
      </c>
      <c r="C113" s="120">
        <v>154319</v>
      </c>
      <c r="D113" s="121">
        <f t="shared" si="8"/>
        <v>-6.6498499806426636E-2</v>
      </c>
    </row>
    <row r="114" spans="2:4" x14ac:dyDescent="0.25">
      <c r="B114" s="119">
        <v>2010</v>
      </c>
      <c r="C114" s="120">
        <v>165312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52EEF-216D-46CE-84F5-B9A4B173C170}">
  <sheetPr>
    <tabColor rgb="FFBB5C0D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1920A-9021-4273-B5DF-5AB070DE280F}">
  <sheetPr>
    <tabColor rgb="FFF29140"/>
  </sheetPr>
  <dimension ref="A4:O270"/>
  <sheetViews>
    <sheetView showGridLines="0" topLeftCell="J1" zoomScaleNormal="100" workbookViewId="0">
      <selection activeCell="P232" sqref="P232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281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493497</v>
      </c>
      <c r="D9" s="121">
        <v>1.0158965394424957E-2</v>
      </c>
      <c r="E9" s="120">
        <v>29647</v>
      </c>
      <c r="F9" s="121">
        <f t="shared" ref="F9:L21" si="4">IFERROR(E9/C9-1,"-")</f>
        <v>-0.93992466012964615</v>
      </c>
      <c r="G9" s="120">
        <v>262511</v>
      </c>
      <c r="H9" s="121">
        <f t="shared" si="4"/>
        <v>7.8545552669747369</v>
      </c>
      <c r="I9" s="120">
        <v>459644</v>
      </c>
      <c r="J9" s="121">
        <f t="shared" si="4"/>
        <v>0.75095138870371136</v>
      </c>
      <c r="K9" s="120">
        <v>493020</v>
      </c>
      <c r="L9" s="121">
        <f t="shared" si="4"/>
        <v>7.2612717668456561E-2</v>
      </c>
      <c r="M9" s="120">
        <v>494946</v>
      </c>
      <c r="N9" s="121">
        <f>IFERROR(M9/K9-1,"-")</f>
        <v>3.9065352318363722E-3</v>
      </c>
    </row>
    <row r="10" spans="1:15" x14ac:dyDescent="0.25">
      <c r="A10" s="1" t="s">
        <v>75</v>
      </c>
      <c r="B10" s="119" t="s">
        <v>76</v>
      </c>
      <c r="C10" s="120">
        <v>430844</v>
      </c>
      <c r="D10" s="121">
        <v>-9.1417348367941464E-3</v>
      </c>
      <c r="E10" s="120">
        <v>25901</v>
      </c>
      <c r="F10" s="121">
        <f t="shared" si="4"/>
        <v>-0.93988311314536122</v>
      </c>
      <c r="G10" s="120">
        <v>300105</v>
      </c>
      <c r="H10" s="121">
        <f t="shared" si="4"/>
        <v>10.586618277286592</v>
      </c>
      <c r="I10" s="120">
        <v>411785</v>
      </c>
      <c r="J10" s="121">
        <f t="shared" si="4"/>
        <v>0.37213641892004468</v>
      </c>
      <c r="K10" s="120">
        <v>476786</v>
      </c>
      <c r="L10" s="121">
        <f t="shared" si="4"/>
        <v>0.15785179159027152</v>
      </c>
      <c r="M10" s="120">
        <v>478546</v>
      </c>
      <c r="N10" s="121">
        <f t="shared" ref="N10:N20" si="5">IFERROR(M10/K10-1,"-")</f>
        <v>3.6913835557252916E-3</v>
      </c>
    </row>
    <row r="11" spans="1:15" x14ac:dyDescent="0.25">
      <c r="A11" s="1" t="s">
        <v>77</v>
      </c>
      <c r="B11" s="119" t="s">
        <v>78</v>
      </c>
      <c r="C11" s="120">
        <v>217806</v>
      </c>
      <c r="D11" s="121">
        <v>-0.53633437502661008</v>
      </c>
      <c r="E11" s="120">
        <v>35797</v>
      </c>
      <c r="F11" s="121">
        <f t="shared" si="4"/>
        <v>-0.83564731917394375</v>
      </c>
      <c r="G11" s="120">
        <v>366039</v>
      </c>
      <c r="H11" s="121">
        <f t="shared" si="4"/>
        <v>9.225409950554516</v>
      </c>
      <c r="I11" s="120">
        <v>435839</v>
      </c>
      <c r="J11" s="121">
        <f t="shared" si="4"/>
        <v>0.19069006308071001</v>
      </c>
      <c r="K11" s="120">
        <v>499150</v>
      </c>
      <c r="L11" s="121">
        <f t="shared" si="4"/>
        <v>0.14526235605349691</v>
      </c>
      <c r="M11" s="120">
        <v>499373</v>
      </c>
      <c r="N11" s="121">
        <f t="shared" si="5"/>
        <v>4.4675949113504032E-4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33867</v>
      </c>
      <c r="F12" s="121" t="str">
        <f t="shared" si="4"/>
        <v>-</v>
      </c>
      <c r="G12" s="120">
        <v>348988</v>
      </c>
      <c r="H12" s="121">
        <f t="shared" si="4"/>
        <v>9.3046623556854762</v>
      </c>
      <c r="I12" s="120">
        <v>379392</v>
      </c>
      <c r="J12" s="121">
        <f t="shared" si="4"/>
        <v>8.7120474056414654E-2</v>
      </c>
      <c r="K12" s="120">
        <v>411482</v>
      </c>
      <c r="L12" s="121">
        <f t="shared" si="4"/>
        <v>8.4582700742240169E-2</v>
      </c>
      <c r="M12" s="120">
        <v>421131</v>
      </c>
      <c r="N12" s="121">
        <f t="shared" si="5"/>
        <v>2.3449385392313671E-2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65490</v>
      </c>
      <c r="F13" s="121" t="str">
        <f t="shared" si="4"/>
        <v>-</v>
      </c>
      <c r="G13" s="120">
        <v>310799</v>
      </c>
      <c r="H13" s="121">
        <f t="shared" si="4"/>
        <v>3.7457474423576116</v>
      </c>
      <c r="I13" s="120">
        <v>340598</v>
      </c>
      <c r="J13" s="121">
        <f t="shared" si="4"/>
        <v>9.5878686868361873E-2</v>
      </c>
      <c r="K13" s="120">
        <v>405702</v>
      </c>
      <c r="L13" s="121">
        <f t="shared" si="4"/>
        <v>0.19114616057639799</v>
      </c>
      <c r="M13" s="120">
        <v>405133</v>
      </c>
      <c r="N13" s="121">
        <f t="shared" si="5"/>
        <v>-1.4025072590225784E-3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110623</v>
      </c>
      <c r="F14" s="121" t="str">
        <f t="shared" si="4"/>
        <v>-</v>
      </c>
      <c r="G14" s="120">
        <v>364068</v>
      </c>
      <c r="H14" s="121">
        <f t="shared" si="4"/>
        <v>2.2910696690561636</v>
      </c>
      <c r="I14" s="120">
        <v>393768</v>
      </c>
      <c r="J14" s="121">
        <f t="shared" si="4"/>
        <v>8.1578166716107958E-2</v>
      </c>
      <c r="K14" s="120">
        <v>460449</v>
      </c>
      <c r="L14" s="121">
        <f t="shared" si="4"/>
        <v>0.16934083013347956</v>
      </c>
      <c r="M14" s="120">
        <v>430081</v>
      </c>
      <c r="N14" s="121">
        <f t="shared" si="5"/>
        <v>-6.5953015426246986E-2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225677</v>
      </c>
      <c r="F15" s="121" t="str">
        <f t="shared" si="4"/>
        <v>-</v>
      </c>
      <c r="G15" s="120">
        <v>417659</v>
      </c>
      <c r="H15" s="121">
        <f t="shared" si="4"/>
        <v>0.85069369054001953</v>
      </c>
      <c r="I15" s="120">
        <v>467372</v>
      </c>
      <c r="J15" s="121">
        <f t="shared" si="4"/>
        <v>0.1190277235735373</v>
      </c>
      <c r="K15" s="120">
        <v>532065</v>
      </c>
      <c r="L15" s="121">
        <f t="shared" si="4"/>
        <v>0.13841864724459318</v>
      </c>
      <c r="M15" s="120">
        <v>526626</v>
      </c>
      <c r="N15" s="121">
        <f t="shared" si="5"/>
        <v>-1.0222435228778415E-2</v>
      </c>
    </row>
    <row r="16" spans="1:15" x14ac:dyDescent="0.25">
      <c r="A16" s="1" t="s">
        <v>87</v>
      </c>
      <c r="B16" s="119" t="s">
        <v>88</v>
      </c>
      <c r="C16" s="120">
        <v>115808</v>
      </c>
      <c r="D16" s="121">
        <v>-0.7741072194870755</v>
      </c>
      <c r="E16" s="120">
        <v>283986</v>
      </c>
      <c r="F16" s="121">
        <f t="shared" si="4"/>
        <v>1.4522140093948606</v>
      </c>
      <c r="G16" s="120">
        <v>416027</v>
      </c>
      <c r="H16" s="121">
        <f t="shared" si="4"/>
        <v>0.46495601895868099</v>
      </c>
      <c r="I16" s="120">
        <v>480859</v>
      </c>
      <c r="J16" s="121">
        <f t="shared" si="4"/>
        <v>0.15583603948782176</v>
      </c>
      <c r="K16" s="120">
        <v>551869</v>
      </c>
      <c r="L16" s="121">
        <f t="shared" si="4"/>
        <v>0.14767322645515635</v>
      </c>
      <c r="M16" s="120">
        <v>557802</v>
      </c>
      <c r="N16" s="121">
        <f t="shared" si="5"/>
        <v>1.0750739758891958E-2</v>
      </c>
    </row>
    <row r="17" spans="1:15" x14ac:dyDescent="0.25">
      <c r="A17" s="1" t="s">
        <v>89</v>
      </c>
      <c r="B17" s="119" t="s">
        <v>90</v>
      </c>
      <c r="C17" s="120">
        <v>80706</v>
      </c>
      <c r="D17" s="121">
        <v>-0.82868605391636596</v>
      </c>
      <c r="E17" s="120">
        <v>281990</v>
      </c>
      <c r="F17" s="121">
        <f t="shared" si="4"/>
        <v>2.4940400961514633</v>
      </c>
      <c r="G17" s="120">
        <v>378277</v>
      </c>
      <c r="H17" s="121">
        <f t="shared" si="4"/>
        <v>0.34145537075782828</v>
      </c>
      <c r="I17" s="120">
        <v>441114</v>
      </c>
      <c r="J17" s="121">
        <f t="shared" si="4"/>
        <v>0.16611372089764909</v>
      </c>
      <c r="K17" s="120">
        <v>489204</v>
      </c>
      <c r="L17" s="121">
        <f t="shared" si="4"/>
        <v>0.10901943715230078</v>
      </c>
      <c r="M17" s="120">
        <v>455849</v>
      </c>
      <c r="N17" s="121">
        <f t="shared" si="5"/>
        <v>-6.8182189843091989E-2</v>
      </c>
    </row>
    <row r="18" spans="1:15" x14ac:dyDescent="0.25">
      <c r="A18" s="1" t="s">
        <v>91</v>
      </c>
      <c r="B18" s="119" t="s">
        <v>92</v>
      </c>
      <c r="C18" s="120">
        <v>56100</v>
      </c>
      <c r="D18" s="121">
        <v>-0.86636143395848864</v>
      </c>
      <c r="E18" s="120">
        <v>287185</v>
      </c>
      <c r="F18" s="121">
        <f t="shared" si="4"/>
        <v>4.1191622103386809</v>
      </c>
      <c r="G18" s="120">
        <v>375972</v>
      </c>
      <c r="H18" s="121">
        <f t="shared" si="4"/>
        <v>0.30916308303010265</v>
      </c>
      <c r="I18" s="120">
        <v>428972</v>
      </c>
      <c r="J18" s="121"/>
      <c r="K18" s="120">
        <v>490987</v>
      </c>
      <c r="L18" s="121">
        <f t="shared" si="4"/>
        <v>0.14456654513581313</v>
      </c>
      <c r="M18" s="120">
        <v>476664</v>
      </c>
      <c r="N18" s="121">
        <f t="shared" si="5"/>
        <v>-2.9171851800556814E-2</v>
      </c>
    </row>
    <row r="19" spans="1:15" x14ac:dyDescent="0.25">
      <c r="A19" s="1" t="s">
        <v>93</v>
      </c>
      <c r="B19" s="119" t="s">
        <v>94</v>
      </c>
      <c r="C19" s="120">
        <v>36828</v>
      </c>
      <c r="D19" s="121">
        <v>-0.92058892022666705</v>
      </c>
      <c r="E19" s="120">
        <v>303117</v>
      </c>
      <c r="F19" s="121">
        <f t="shared" si="4"/>
        <v>7.2306125773867702</v>
      </c>
      <c r="G19" s="120">
        <v>401911</v>
      </c>
      <c r="H19" s="121">
        <f t="shared" si="4"/>
        <v>0.32592695229894719</v>
      </c>
      <c r="I19" s="120">
        <v>456108</v>
      </c>
      <c r="J19" s="121">
        <f t="shared" si="4"/>
        <v>0.13484826242625858</v>
      </c>
      <c r="K19" s="120">
        <v>482914</v>
      </c>
      <c r="L19" s="121">
        <f t="shared" si="4"/>
        <v>5.877116823208528E-2</v>
      </c>
      <c r="M19" s="120">
        <v>463756</v>
      </c>
      <c r="N19" s="121">
        <f t="shared" si="5"/>
        <v>-3.967165996430011E-2</v>
      </c>
    </row>
    <row r="20" spans="1:15" x14ac:dyDescent="0.25">
      <c r="A20" s="1" t="s">
        <v>95</v>
      </c>
      <c r="B20" s="119" t="s">
        <v>96</v>
      </c>
      <c r="C20" s="120">
        <v>44846</v>
      </c>
      <c r="D20" s="121">
        <v>-0.90272882455139569</v>
      </c>
      <c r="E20" s="120">
        <v>284082</v>
      </c>
      <c r="F20" s="121">
        <f t="shared" si="4"/>
        <v>5.3346117825447088</v>
      </c>
      <c r="G20" s="120">
        <v>410037</v>
      </c>
      <c r="H20" s="121">
        <f t="shared" si="4"/>
        <v>0.4433755042558134</v>
      </c>
      <c r="I20" s="120">
        <v>440835</v>
      </c>
      <c r="J20" s="121">
        <f t="shared" si="4"/>
        <v>7.5110294924604304E-2</v>
      </c>
      <c r="K20" s="120">
        <v>468874</v>
      </c>
      <c r="L20" s="121">
        <f t="shared" si="4"/>
        <v>6.3604296392074211E-2</v>
      </c>
      <c r="M20" s="120">
        <v>456509</v>
      </c>
      <c r="N20" s="121">
        <f t="shared" si="5"/>
        <v>-2.6371690475479603E-2</v>
      </c>
    </row>
    <row r="21" spans="1:15" ht="15.75" x14ac:dyDescent="0.25">
      <c r="A21" s="1" t="s">
        <v>0</v>
      </c>
      <c r="B21" s="122" t="s">
        <v>33</v>
      </c>
      <c r="C21" s="123">
        <v>1546641</v>
      </c>
      <c r="D21" s="124">
        <v>-0.71841117178520508</v>
      </c>
      <c r="E21" s="123">
        <v>1967362</v>
      </c>
      <c r="F21" s="124">
        <f t="shared" si="4"/>
        <v>0.27202240209589679</v>
      </c>
      <c r="G21" s="123">
        <v>4352393</v>
      </c>
      <c r="H21" s="124">
        <f t="shared" si="4"/>
        <v>1.2122990075034488</v>
      </c>
      <c r="I21" s="123">
        <v>5136286</v>
      </c>
      <c r="J21" s="124">
        <f t="shared" si="4"/>
        <v>0.18010620823992696</v>
      </c>
      <c r="K21" s="123">
        <v>5762502</v>
      </c>
      <c r="L21" s="124">
        <f t="shared" si="4"/>
        <v>0.12192000211826204</v>
      </c>
      <c r="M21" s="123">
        <v>5666416</v>
      </c>
      <c r="N21" s="124">
        <v>-1.6674354299573313E-2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282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CONCATENATE("var. ",RIGHT(C29,2),"/",RIGHT(C29-1,2))</f>
        <v>var. 20/19</v>
      </c>
      <c r="E30" s="118" t="s">
        <v>72</v>
      </c>
      <c r="F30" s="117" t="s">
        <v>254</v>
      </c>
      <c r="G30" s="118" t="s">
        <v>72</v>
      </c>
      <c r="H30" s="117" t="s">
        <v>254</v>
      </c>
      <c r="I30" s="118" t="s">
        <v>72</v>
      </c>
      <c r="J30" s="117" t="s">
        <v>254</v>
      </c>
      <c r="K30" s="118" t="s">
        <v>72</v>
      </c>
      <c r="L30" s="117" t="s">
        <v>254</v>
      </c>
      <c r="M30" s="118" t="s">
        <v>72</v>
      </c>
      <c r="N30" s="117" t="s">
        <v>283</v>
      </c>
    </row>
    <row r="31" spans="1:15" x14ac:dyDescent="0.25">
      <c r="B31" s="119" t="s">
        <v>74</v>
      </c>
      <c r="C31" s="120">
        <v>109435</v>
      </c>
      <c r="D31" s="121">
        <v>0.23757449647732032</v>
      </c>
      <c r="E31" s="120">
        <v>7417</v>
      </c>
      <c r="F31" s="121">
        <f t="shared" ref="F31:L43" si="6">IFERROR(E31/C31-1,"-")</f>
        <v>-0.93222460821492215</v>
      </c>
      <c r="G31" s="120">
        <v>60652</v>
      </c>
      <c r="H31" s="121">
        <f t="shared" si="6"/>
        <v>7.1774302278549271</v>
      </c>
      <c r="I31" s="120">
        <v>107373</v>
      </c>
      <c r="J31" s="121">
        <f t="shared" si="6"/>
        <v>0.77031260304689053</v>
      </c>
      <c r="K31" s="120">
        <v>84701</v>
      </c>
      <c r="L31" s="121">
        <f t="shared" si="6"/>
        <v>-0.21115177931137252</v>
      </c>
      <c r="M31" s="120">
        <v>87577</v>
      </c>
      <c r="N31" s="121">
        <f t="shared" ref="N31:N42" si="7">IFERROR(M31/K31-1,"-")</f>
        <v>3.3954734890969451E-2</v>
      </c>
    </row>
    <row r="32" spans="1:15" x14ac:dyDescent="0.25">
      <c r="B32" s="119" t="s">
        <v>76</v>
      </c>
      <c r="C32" s="120">
        <v>98017</v>
      </c>
      <c r="D32" s="121">
        <v>0.15001583930729434</v>
      </c>
      <c r="E32" s="120">
        <v>7375</v>
      </c>
      <c r="F32" s="121">
        <f t="shared" si="6"/>
        <v>-0.9247579501515043</v>
      </c>
      <c r="G32" s="120">
        <v>88163</v>
      </c>
      <c r="H32" s="121">
        <f t="shared" si="6"/>
        <v>10.954305084745762</v>
      </c>
      <c r="I32" s="120">
        <v>93902</v>
      </c>
      <c r="J32" s="121">
        <f t="shared" si="6"/>
        <v>6.5095334777627745E-2</v>
      </c>
      <c r="K32" s="120">
        <v>82338</v>
      </c>
      <c r="L32" s="121">
        <f t="shared" si="6"/>
        <v>-0.12314966667376626</v>
      </c>
      <c r="M32" s="120">
        <v>82514</v>
      </c>
      <c r="N32" s="121">
        <f t="shared" si="7"/>
        <v>2.1375306662780869E-3</v>
      </c>
    </row>
    <row r="33" spans="2:15" x14ac:dyDescent="0.25">
      <c r="B33" s="119" t="s">
        <v>78</v>
      </c>
      <c r="C33" s="120">
        <v>45193</v>
      </c>
      <c r="D33" s="121">
        <v>-0.60355626513210991</v>
      </c>
      <c r="E33" s="120">
        <v>10153</v>
      </c>
      <c r="F33" s="121">
        <f t="shared" si="6"/>
        <v>-0.77534131392029737</v>
      </c>
      <c r="G33" s="120">
        <v>114307</v>
      </c>
      <c r="H33" s="121">
        <f t="shared" si="6"/>
        <v>10.25844577957254</v>
      </c>
      <c r="I33" s="120">
        <v>120720</v>
      </c>
      <c r="J33" s="121">
        <f t="shared" si="6"/>
        <v>5.6103300760233399E-2</v>
      </c>
      <c r="K33" s="120">
        <v>112876</v>
      </c>
      <c r="L33" s="121">
        <f t="shared" si="6"/>
        <v>-6.4976805831676643E-2</v>
      </c>
      <c r="M33" s="120">
        <v>105271</v>
      </c>
      <c r="N33" s="121">
        <f t="shared" si="7"/>
        <v>-6.7374818384776214E-2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12493</v>
      </c>
      <c r="F34" s="121" t="str">
        <f t="shared" si="6"/>
        <v>-</v>
      </c>
      <c r="G34" s="120">
        <v>130266</v>
      </c>
      <c r="H34" s="121">
        <f t="shared" si="6"/>
        <v>9.4271191867445765</v>
      </c>
      <c r="I34" s="120">
        <v>140492</v>
      </c>
      <c r="J34" s="121">
        <f t="shared" si="6"/>
        <v>7.850091351542221E-2</v>
      </c>
      <c r="K34" s="120">
        <v>127831</v>
      </c>
      <c r="L34" s="121">
        <f t="shared" si="6"/>
        <v>-9.0119010335108052E-2</v>
      </c>
      <c r="M34" s="120">
        <v>141536</v>
      </c>
      <c r="N34" s="121">
        <f t="shared" si="7"/>
        <v>0.10721186566638763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30219</v>
      </c>
      <c r="F35" s="121" t="str">
        <f t="shared" si="6"/>
        <v>-</v>
      </c>
      <c r="G35" s="120">
        <v>157891</v>
      </c>
      <c r="H35" s="121">
        <f t="shared" si="6"/>
        <v>4.2248916244746679</v>
      </c>
      <c r="I35" s="120">
        <v>148058</v>
      </c>
      <c r="J35" s="121">
        <f t="shared" si="6"/>
        <v>-6.2277140558993249E-2</v>
      </c>
      <c r="K35" s="120">
        <v>161111</v>
      </c>
      <c r="L35" s="121">
        <f t="shared" si="6"/>
        <v>8.8161396209593512E-2</v>
      </c>
      <c r="M35" s="120">
        <v>169329</v>
      </c>
      <c r="N35" s="121">
        <f t="shared" si="7"/>
        <v>5.1008311040214416E-2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57962</v>
      </c>
      <c r="F36" s="121" t="str">
        <f t="shared" si="6"/>
        <v>-</v>
      </c>
      <c r="G36" s="120">
        <v>189872</v>
      </c>
      <c r="H36" s="121">
        <f t="shared" si="6"/>
        <v>2.2758013871156964</v>
      </c>
      <c r="I36" s="120">
        <v>185864</v>
      </c>
      <c r="J36" s="121">
        <f t="shared" si="6"/>
        <v>-2.1108957613550139E-2</v>
      </c>
      <c r="K36" s="120">
        <v>186304</v>
      </c>
      <c r="L36" s="121">
        <f t="shared" si="6"/>
        <v>2.3673223432187918E-3</v>
      </c>
      <c r="M36" s="120">
        <v>183684</v>
      </c>
      <c r="N36" s="121">
        <f t="shared" si="7"/>
        <v>-1.4063036757128167E-2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128184</v>
      </c>
      <c r="F37" s="121" t="str">
        <f t="shared" si="6"/>
        <v>-</v>
      </c>
      <c r="G37" s="120">
        <v>201715</v>
      </c>
      <c r="H37" s="121">
        <f t="shared" si="6"/>
        <v>0.57363633526805224</v>
      </c>
      <c r="I37" s="120">
        <v>206923</v>
      </c>
      <c r="J37" s="121">
        <f t="shared" si="6"/>
        <v>2.581860545819592E-2</v>
      </c>
      <c r="K37" s="120">
        <v>207746</v>
      </c>
      <c r="L37" s="121">
        <f t="shared" si="6"/>
        <v>3.9773248986338938E-3</v>
      </c>
      <c r="M37" s="120">
        <v>219561</v>
      </c>
      <c r="N37" s="121">
        <f t="shared" si="7"/>
        <v>5.6872334485381204E-2</v>
      </c>
    </row>
    <row r="38" spans="2:15" x14ac:dyDescent="0.25">
      <c r="B38" s="119" t="s">
        <v>88</v>
      </c>
      <c r="C38" s="120">
        <v>66105</v>
      </c>
      <c r="D38" s="121">
        <v>-0.70621044585081427</v>
      </c>
      <c r="E38" s="120">
        <v>162040</v>
      </c>
      <c r="F38" s="121">
        <f t="shared" si="6"/>
        <v>1.4512517963845397</v>
      </c>
      <c r="G38" s="120">
        <v>197193</v>
      </c>
      <c r="H38" s="121">
        <f t="shared" si="6"/>
        <v>0.21694026166378677</v>
      </c>
      <c r="I38" s="120">
        <v>202524</v>
      </c>
      <c r="J38" s="121">
        <f t="shared" si="6"/>
        <v>2.7034428199784077E-2</v>
      </c>
      <c r="K38" s="120">
        <v>229806</v>
      </c>
      <c r="L38" s="121">
        <f t="shared" si="6"/>
        <v>0.13470996030100135</v>
      </c>
      <c r="M38" s="120">
        <v>238030</v>
      </c>
      <c r="N38" s="121">
        <f t="shared" si="7"/>
        <v>3.5786707048554023E-2</v>
      </c>
    </row>
    <row r="39" spans="2:15" x14ac:dyDescent="0.25">
      <c r="B39" s="119" t="s">
        <v>90</v>
      </c>
      <c r="C39" s="120">
        <v>52265</v>
      </c>
      <c r="D39" s="121">
        <v>-0.69462459830557988</v>
      </c>
      <c r="E39" s="120">
        <v>130958</v>
      </c>
      <c r="F39" s="121">
        <f t="shared" si="6"/>
        <v>1.5056538792691092</v>
      </c>
      <c r="G39" s="120">
        <v>158091</v>
      </c>
      <c r="H39" s="121">
        <f t="shared" si="6"/>
        <v>0.20718856427251486</v>
      </c>
      <c r="I39" s="120">
        <v>158021</v>
      </c>
      <c r="J39" s="121">
        <f t="shared" si="6"/>
        <v>-4.4278295412136792E-4</v>
      </c>
      <c r="K39" s="120">
        <v>159761</v>
      </c>
      <c r="L39" s="121">
        <f t="shared" si="6"/>
        <v>1.1011194714626527E-2</v>
      </c>
      <c r="M39" s="120">
        <v>164576</v>
      </c>
      <c r="N39" s="121">
        <f t="shared" si="7"/>
        <v>3.0138769787369846E-2</v>
      </c>
    </row>
    <row r="40" spans="2:15" x14ac:dyDescent="0.25">
      <c r="B40" s="119" t="s">
        <v>92</v>
      </c>
      <c r="C40" s="120">
        <v>36133</v>
      </c>
      <c r="D40" s="121">
        <v>-0.71603153022170174</v>
      </c>
      <c r="E40" s="120">
        <v>96677</v>
      </c>
      <c r="F40" s="121">
        <f t="shared" si="6"/>
        <v>1.6755874131680182</v>
      </c>
      <c r="G40" s="120">
        <v>140180</v>
      </c>
      <c r="H40" s="121">
        <f t="shared" si="6"/>
        <v>0.44998293285890134</v>
      </c>
      <c r="I40" s="120">
        <v>118073</v>
      </c>
      <c r="J40" s="121">
        <f t="shared" si="6"/>
        <v>-0.15770438008275078</v>
      </c>
      <c r="K40" s="120">
        <v>131586</v>
      </c>
      <c r="L40" s="121">
        <f t="shared" si="6"/>
        <v>0.11444614772217188</v>
      </c>
      <c r="M40" s="120">
        <v>128510</v>
      </c>
      <c r="N40" s="121">
        <f t="shared" si="7"/>
        <v>-2.3376347027799338E-2</v>
      </c>
    </row>
    <row r="41" spans="2:15" x14ac:dyDescent="0.25">
      <c r="B41" s="119" t="s">
        <v>94</v>
      </c>
      <c r="C41" s="120">
        <v>14426</v>
      </c>
      <c r="D41" s="121">
        <v>-0.88322054204578571</v>
      </c>
      <c r="E41" s="120">
        <v>60107</v>
      </c>
      <c r="F41" s="121">
        <f t="shared" si="6"/>
        <v>3.1665742409538336</v>
      </c>
      <c r="G41" s="120">
        <v>108306</v>
      </c>
      <c r="H41" s="121">
        <f t="shared" si="6"/>
        <v>0.80188663550002492</v>
      </c>
      <c r="I41" s="120">
        <v>80072</v>
      </c>
      <c r="J41" s="121">
        <f t="shared" si="6"/>
        <v>-0.26068731187561167</v>
      </c>
      <c r="K41" s="120">
        <v>107403</v>
      </c>
      <c r="L41" s="121">
        <f t="shared" si="6"/>
        <v>0.34133030272754517</v>
      </c>
      <c r="M41" s="120">
        <v>96853</v>
      </c>
      <c r="N41" s="121">
        <f t="shared" si="7"/>
        <v>-9.8228168673128335E-2</v>
      </c>
    </row>
    <row r="42" spans="2:15" x14ac:dyDescent="0.25">
      <c r="B42" s="119" t="s">
        <v>96</v>
      </c>
      <c r="C42" s="120">
        <v>14280</v>
      </c>
      <c r="D42" s="121">
        <v>-0.87345922427314382</v>
      </c>
      <c r="E42" s="120">
        <v>61877</v>
      </c>
      <c r="F42" s="121">
        <f t="shared" si="6"/>
        <v>3.33312324929972</v>
      </c>
      <c r="G42" s="120">
        <v>109752</v>
      </c>
      <c r="H42" s="121">
        <f t="shared" si="6"/>
        <v>0.77371236485285322</v>
      </c>
      <c r="I42" s="120">
        <v>84951</v>
      </c>
      <c r="J42" s="121">
        <f t="shared" si="6"/>
        <v>-0.22597310299584517</v>
      </c>
      <c r="K42" s="120">
        <v>89457</v>
      </c>
      <c r="L42" s="121">
        <f t="shared" si="6"/>
        <v>5.3042342056008662E-2</v>
      </c>
      <c r="M42" s="120">
        <v>98952</v>
      </c>
      <c r="N42" s="121">
        <f t="shared" si="7"/>
        <v>0.10614038029444317</v>
      </c>
    </row>
    <row r="43" spans="2:15" ht="15.75" x14ac:dyDescent="0.25">
      <c r="B43" s="122" t="s">
        <v>33</v>
      </c>
      <c r="C43" s="123">
        <v>472177</v>
      </c>
      <c r="D43" s="124">
        <v>-0.74769133270564803</v>
      </c>
      <c r="E43" s="123">
        <v>765462</v>
      </c>
      <c r="F43" s="124">
        <f t="shared" si="6"/>
        <v>0.62113360032360743</v>
      </c>
      <c r="G43" s="123">
        <v>1656388</v>
      </c>
      <c r="H43" s="124">
        <f t="shared" si="6"/>
        <v>1.1639062422432467</v>
      </c>
      <c r="I43" s="123">
        <v>1646973</v>
      </c>
      <c r="J43" s="124">
        <f t="shared" si="6"/>
        <v>-5.6840547021591581E-3</v>
      </c>
      <c r="K43" s="123">
        <v>1680920</v>
      </c>
      <c r="L43" s="124">
        <f t="shared" si="6"/>
        <v>2.061175259096526E-2</v>
      </c>
      <c r="M43" s="123">
        <v>1716393</v>
      </c>
      <c r="N43" s="124">
        <v>2.1103324369987853E-2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284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CONCATENATE("var. ",RIGHT(C51,2),"/",RIGHT(C51-1,2))</f>
        <v>var. 20/19</v>
      </c>
      <c r="E52" s="118" t="s">
        <v>72</v>
      </c>
      <c r="F52" s="117" t="s">
        <v>254</v>
      </c>
      <c r="G52" s="118" t="s">
        <v>72</v>
      </c>
      <c r="H52" s="117" t="s">
        <v>254</v>
      </c>
      <c r="I52" s="118" t="s">
        <v>72</v>
      </c>
      <c r="J52" s="117" t="s">
        <v>254</v>
      </c>
      <c r="K52" s="118" t="s">
        <v>72</v>
      </c>
      <c r="L52" s="117" t="s">
        <v>254</v>
      </c>
      <c r="M52" s="118" t="s">
        <v>72</v>
      </c>
      <c r="N52" s="117" t="s">
        <v>283</v>
      </c>
    </row>
    <row r="53" spans="1:15" x14ac:dyDescent="0.25">
      <c r="A53" s="1">
        <v>1</v>
      </c>
      <c r="B53" s="119" t="s">
        <v>74</v>
      </c>
      <c r="C53" s="120">
        <v>100476</v>
      </c>
      <c r="D53" s="121">
        <v>0.25342747720213077</v>
      </c>
      <c r="E53" s="120">
        <v>3792</v>
      </c>
      <c r="F53" s="121">
        <f>IFERROR(E53/C53-1,"-")</f>
        <v>-0.96225964409411202</v>
      </c>
      <c r="G53" s="120">
        <v>52306</v>
      </c>
      <c r="H53" s="121">
        <f>IFERROR(G53/E53-1,"-")</f>
        <v>12.793776371308017</v>
      </c>
      <c r="I53" s="120">
        <v>94379</v>
      </c>
      <c r="J53" s="121">
        <f>IFERROR(I53/G53-1,"-")</f>
        <v>0.80436278820785367</v>
      </c>
      <c r="K53" s="120">
        <v>76591</v>
      </c>
      <c r="L53" s="121">
        <f>IFERROR(K53/I53-1,"-")</f>
        <v>-0.18847413089776333</v>
      </c>
      <c r="M53" s="120">
        <v>77024</v>
      </c>
      <c r="N53" s="121">
        <f t="shared" ref="N53:N64" si="8">IFERROR(M53/K53-1,"-")</f>
        <v>5.6534057526340664E-3</v>
      </c>
    </row>
    <row r="54" spans="1:15" x14ac:dyDescent="0.25">
      <c r="A54" s="1">
        <v>2</v>
      </c>
      <c r="B54" s="119" t="s">
        <v>76</v>
      </c>
      <c r="C54" s="120">
        <v>90119</v>
      </c>
      <c r="D54" s="121">
        <v>0.17150248290564951</v>
      </c>
      <c r="E54" s="120">
        <v>3601</v>
      </c>
      <c r="F54" s="121">
        <f t="shared" ref="F54:L65" si="9">IFERROR(E54/C54-1,"-")</f>
        <v>-0.96004172261121401</v>
      </c>
      <c r="G54" s="120">
        <v>75169</v>
      </c>
      <c r="H54" s="121">
        <f t="shared" si="9"/>
        <v>19.874479311302416</v>
      </c>
      <c r="I54" s="120">
        <v>85353</v>
      </c>
      <c r="J54" s="121">
        <f t="shared" si="9"/>
        <v>0.13548138195266657</v>
      </c>
      <c r="K54" s="120">
        <v>74115</v>
      </c>
      <c r="L54" s="121">
        <f t="shared" si="9"/>
        <v>-0.13166496783944326</v>
      </c>
      <c r="M54" s="120">
        <v>75077</v>
      </c>
      <c r="N54" s="121">
        <f t="shared" si="8"/>
        <v>1.2979828644673841E-2</v>
      </c>
    </row>
    <row r="55" spans="1:15" x14ac:dyDescent="0.25">
      <c r="A55" s="1">
        <v>3</v>
      </c>
      <c r="B55" s="119" t="s">
        <v>78</v>
      </c>
      <c r="C55" s="120">
        <v>40050</v>
      </c>
      <c r="D55" s="121">
        <v>-0.61423246226605921</v>
      </c>
      <c r="E55" s="120">
        <v>5902</v>
      </c>
      <c r="F55" s="121">
        <f t="shared" si="9"/>
        <v>-0.85263420724094885</v>
      </c>
      <c r="G55" s="120">
        <v>101860</v>
      </c>
      <c r="H55" s="121">
        <f t="shared" si="9"/>
        <v>16.258556421552015</v>
      </c>
      <c r="I55" s="120">
        <v>107350</v>
      </c>
      <c r="J55" s="121">
        <f t="shared" si="9"/>
        <v>5.3897506381307636E-2</v>
      </c>
      <c r="K55" s="120">
        <v>98365</v>
      </c>
      <c r="L55" s="121">
        <f t="shared" si="9"/>
        <v>-8.3698183511877078E-2</v>
      </c>
      <c r="M55" s="120">
        <v>93539</v>
      </c>
      <c r="N55" s="121">
        <f t="shared" si="8"/>
        <v>-4.9062166420983044E-2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7899</v>
      </c>
      <c r="F56" s="121" t="str">
        <f t="shared" si="9"/>
        <v>-</v>
      </c>
      <c r="G56" s="120">
        <v>107856</v>
      </c>
      <c r="H56" s="121">
        <f t="shared" si="9"/>
        <v>12.654386631219142</v>
      </c>
      <c r="I56" s="120">
        <v>113397</v>
      </c>
      <c r="J56" s="121">
        <f t="shared" si="9"/>
        <v>5.1374054294615057E-2</v>
      </c>
      <c r="K56" s="120">
        <v>108738</v>
      </c>
      <c r="L56" s="121">
        <f t="shared" si="9"/>
        <v>-4.1085743009074305E-2</v>
      </c>
      <c r="M56" s="120">
        <v>123326</v>
      </c>
      <c r="N56" s="121">
        <f t="shared" si="8"/>
        <v>0.13415733230333471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18426</v>
      </c>
      <c r="F57" s="121" t="str">
        <f t="shared" si="9"/>
        <v>-</v>
      </c>
      <c r="G57" s="120">
        <v>138427</v>
      </c>
      <c r="H57" s="121">
        <f t="shared" si="9"/>
        <v>6.512590904157169</v>
      </c>
      <c r="I57" s="120">
        <v>122735</v>
      </c>
      <c r="J57" s="121">
        <f t="shared" si="9"/>
        <v>-0.11335938798066847</v>
      </c>
      <c r="K57" s="120">
        <v>127566</v>
      </c>
      <c r="L57" s="121">
        <f t="shared" si="9"/>
        <v>3.9361225404326294E-2</v>
      </c>
      <c r="M57" s="120">
        <v>146230</v>
      </c>
      <c r="N57" s="121">
        <f t="shared" si="8"/>
        <v>0.14630857752065607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42217</v>
      </c>
      <c r="F58" s="121" t="str">
        <f t="shared" si="9"/>
        <v>-</v>
      </c>
      <c r="G58" s="120">
        <v>166385</v>
      </c>
      <c r="H58" s="121">
        <f t="shared" si="9"/>
        <v>2.941184830755383</v>
      </c>
      <c r="I58" s="120">
        <v>151037</v>
      </c>
      <c r="J58" s="121">
        <f t="shared" si="9"/>
        <v>-9.2243892177780396E-2</v>
      </c>
      <c r="K58" s="120">
        <v>145345</v>
      </c>
      <c r="L58" s="121">
        <f t="shared" si="9"/>
        <v>-3.7686129888702791E-2</v>
      </c>
      <c r="M58" s="120">
        <v>159956</v>
      </c>
      <c r="N58" s="121">
        <f t="shared" si="8"/>
        <v>0.10052633389521493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98067</v>
      </c>
      <c r="F59" s="121" t="str">
        <f t="shared" si="9"/>
        <v>-</v>
      </c>
      <c r="G59" s="120">
        <v>156203</v>
      </c>
      <c r="H59" s="121">
        <f t="shared" si="9"/>
        <v>0.59281919504012559</v>
      </c>
      <c r="I59" s="120">
        <v>166333</v>
      </c>
      <c r="J59" s="121">
        <f t="shared" si="9"/>
        <v>6.4851507333405944E-2</v>
      </c>
      <c r="K59" s="120">
        <v>163095</v>
      </c>
      <c r="L59" s="121">
        <f t="shared" si="9"/>
        <v>-1.9466972879705224E-2</v>
      </c>
      <c r="M59" s="120">
        <v>184550</v>
      </c>
      <c r="N59" s="121">
        <f t="shared" si="8"/>
        <v>0.13154909715196661</v>
      </c>
    </row>
    <row r="60" spans="1:15" x14ac:dyDescent="0.25">
      <c r="A60" s="1">
        <v>8</v>
      </c>
      <c r="B60" s="119" t="s">
        <v>88</v>
      </c>
      <c r="C60" s="120">
        <v>54073</v>
      </c>
      <c r="D60" s="121">
        <v>-0.73404454150189857</v>
      </c>
      <c r="E60" s="120">
        <v>129856</v>
      </c>
      <c r="F60" s="121">
        <f t="shared" si="9"/>
        <v>1.4014942762561722</v>
      </c>
      <c r="G60" s="120">
        <v>168396</v>
      </c>
      <c r="H60" s="121">
        <f t="shared" si="9"/>
        <v>0.29679029078363728</v>
      </c>
      <c r="I60" s="120">
        <v>177694</v>
      </c>
      <c r="J60" s="121">
        <f t="shared" si="9"/>
        <v>5.5215088244376265E-2</v>
      </c>
      <c r="K60" s="120">
        <v>188499</v>
      </c>
      <c r="L60" s="121">
        <f t="shared" si="9"/>
        <v>6.0806780195167054E-2</v>
      </c>
      <c r="M60" s="120">
        <v>199456</v>
      </c>
      <c r="N60" s="121">
        <f t="shared" si="8"/>
        <v>5.8127629324293606E-2</v>
      </c>
    </row>
    <row r="61" spans="1:15" x14ac:dyDescent="0.25">
      <c r="A61" s="1">
        <v>9</v>
      </c>
      <c r="B61" s="119" t="s">
        <v>90</v>
      </c>
      <c r="C61" s="120">
        <v>44522</v>
      </c>
      <c r="D61" s="121">
        <v>-0.7032005173091922</v>
      </c>
      <c r="E61" s="120">
        <v>107061</v>
      </c>
      <c r="F61" s="121">
        <f t="shared" si="9"/>
        <v>1.4046763397870716</v>
      </c>
      <c r="G61" s="120">
        <v>138602</v>
      </c>
      <c r="H61" s="121">
        <f t="shared" si="9"/>
        <v>0.29460774698536341</v>
      </c>
      <c r="I61" s="120">
        <v>127466</v>
      </c>
      <c r="J61" s="121">
        <f t="shared" si="9"/>
        <v>-8.0345160964488294E-2</v>
      </c>
      <c r="K61" s="120">
        <v>137327</v>
      </c>
      <c r="L61" s="121">
        <f t="shared" si="9"/>
        <v>7.7361806285597634E-2</v>
      </c>
      <c r="M61" s="120">
        <v>141358</v>
      </c>
      <c r="N61" s="121">
        <f t="shared" si="8"/>
        <v>2.9353295418963476E-2</v>
      </c>
    </row>
    <row r="62" spans="1:15" x14ac:dyDescent="0.25">
      <c r="A62" s="1">
        <v>10</v>
      </c>
      <c r="B62" s="119" t="s">
        <v>92</v>
      </c>
      <c r="C62" s="120">
        <v>26446</v>
      </c>
      <c r="D62" s="121">
        <v>-0.76423075894409331</v>
      </c>
      <c r="E62" s="120">
        <v>71801</v>
      </c>
      <c r="F62" s="121">
        <f t="shared" si="9"/>
        <v>1.7150041594191938</v>
      </c>
      <c r="G62" s="120">
        <v>113852</v>
      </c>
      <c r="H62" s="121">
        <f t="shared" si="9"/>
        <v>0.58566036684725842</v>
      </c>
      <c r="I62" s="120">
        <v>103186</v>
      </c>
      <c r="J62" s="121">
        <f t="shared" si="9"/>
        <v>-9.3683027087798187E-2</v>
      </c>
      <c r="K62" s="120">
        <v>109884</v>
      </c>
      <c r="L62" s="121">
        <f t="shared" si="9"/>
        <v>6.4911906654003371E-2</v>
      </c>
      <c r="M62" s="120">
        <v>108183</v>
      </c>
      <c r="N62" s="121">
        <f t="shared" si="8"/>
        <v>-1.5479960685814143E-2</v>
      </c>
    </row>
    <row r="63" spans="1:15" x14ac:dyDescent="0.25">
      <c r="A63" s="1">
        <v>11</v>
      </c>
      <c r="B63" s="119" t="s">
        <v>94</v>
      </c>
      <c r="C63" s="120">
        <v>9600</v>
      </c>
      <c r="D63" s="121">
        <v>-0.91200813924711965</v>
      </c>
      <c r="E63" s="120">
        <v>48671</v>
      </c>
      <c r="F63" s="121">
        <f t="shared" si="9"/>
        <v>4.0698958333333337</v>
      </c>
      <c r="G63" s="120">
        <v>94916</v>
      </c>
      <c r="H63" s="121">
        <f t="shared" si="9"/>
        <v>0.950155123173964</v>
      </c>
      <c r="I63" s="120">
        <v>69364</v>
      </c>
      <c r="J63" s="121">
        <f t="shared" si="9"/>
        <v>-0.26920645623498674</v>
      </c>
      <c r="K63" s="120">
        <v>89993</v>
      </c>
      <c r="L63" s="121">
        <f t="shared" si="9"/>
        <v>0.29740211060492472</v>
      </c>
      <c r="M63" s="120">
        <v>83028</v>
      </c>
      <c r="N63" s="121">
        <f t="shared" si="8"/>
        <v>-7.7394908492882775E-2</v>
      </c>
    </row>
    <row r="64" spans="1:15" x14ac:dyDescent="0.25">
      <c r="A64" s="1">
        <v>12</v>
      </c>
      <c r="B64" s="119" t="s">
        <v>96</v>
      </c>
      <c r="C64" s="120">
        <v>6993</v>
      </c>
      <c r="D64" s="121">
        <v>-0.93156328903329355</v>
      </c>
      <c r="E64" s="120">
        <v>46259</v>
      </c>
      <c r="F64" s="121">
        <f t="shared" si="9"/>
        <v>5.6150436150436152</v>
      </c>
      <c r="G64" s="120">
        <v>94753</v>
      </c>
      <c r="H64" s="121">
        <f t="shared" si="9"/>
        <v>1.0483149225015671</v>
      </c>
      <c r="I64" s="120">
        <v>71834</v>
      </c>
      <c r="J64" s="121">
        <f t="shared" si="9"/>
        <v>-0.2418815235401518</v>
      </c>
      <c r="K64" s="120">
        <v>73903</v>
      </c>
      <c r="L64" s="121">
        <f t="shared" si="9"/>
        <v>2.8802516913996268E-2</v>
      </c>
      <c r="M64" s="120">
        <v>85077</v>
      </c>
      <c r="N64" s="121">
        <f t="shared" si="8"/>
        <v>0.15119819222494346</v>
      </c>
    </row>
    <row r="65" spans="1:15" ht="15.75" x14ac:dyDescent="0.25">
      <c r="B65" s="122" t="s">
        <v>33</v>
      </c>
      <c r="C65" s="123">
        <v>400640</v>
      </c>
      <c r="D65" s="124">
        <v>-0.75914218450535897</v>
      </c>
      <c r="E65" s="123">
        <v>583552</v>
      </c>
      <c r="F65" s="124">
        <f t="shared" si="9"/>
        <v>0.45654952076677313</v>
      </c>
      <c r="G65" s="123">
        <v>1408725</v>
      </c>
      <c r="H65" s="124">
        <f t="shared" si="9"/>
        <v>1.4140522181399429</v>
      </c>
      <c r="I65" s="123">
        <v>1390128</v>
      </c>
      <c r="J65" s="124">
        <f t="shared" si="9"/>
        <v>-1.3201299047010617E-2</v>
      </c>
      <c r="K65" s="123">
        <v>1393421</v>
      </c>
      <c r="L65" s="124">
        <f t="shared" si="9"/>
        <v>2.368846609808628E-3</v>
      </c>
      <c r="M65" s="123">
        <v>1476804</v>
      </c>
      <c r="N65" s="124">
        <v>5.9840493289537111E-2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285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CONCATENATE("var. ",RIGHT(C73,2),"/",RIGHT(C73-1,2))</f>
        <v>var. 20/19</v>
      </c>
      <c r="E74" s="118" t="s">
        <v>72</v>
      </c>
      <c r="F74" s="117" t="s">
        <v>254</v>
      </c>
      <c r="G74" s="118" t="s">
        <v>72</v>
      </c>
      <c r="H74" s="117" t="s">
        <v>254</v>
      </c>
      <c r="I74" s="118" t="s">
        <v>72</v>
      </c>
      <c r="J74" s="117" t="s">
        <v>254</v>
      </c>
      <c r="K74" s="118" t="s">
        <v>72</v>
      </c>
      <c r="L74" s="117" t="s">
        <v>254</v>
      </c>
      <c r="M74" s="118" t="s">
        <v>72</v>
      </c>
      <c r="N74" s="117" t="s">
        <v>283</v>
      </c>
    </row>
    <row r="75" spans="1:15" x14ac:dyDescent="0.25">
      <c r="A75" s="1">
        <v>1</v>
      </c>
      <c r="B75" s="119" t="s">
        <v>74</v>
      </c>
      <c r="C75" s="120">
        <v>8959</v>
      </c>
      <c r="D75" s="121">
        <v>8.3837406242438961E-2</v>
      </c>
      <c r="E75" s="120">
        <v>3625</v>
      </c>
      <c r="F75" s="121">
        <f>IFERROR(E75/C75-1,"-")</f>
        <v>-0.59537894854336426</v>
      </c>
      <c r="G75" s="120">
        <v>8346</v>
      </c>
      <c r="H75" s="121">
        <f>IFERROR(G75/E75-1,"-")</f>
        <v>1.3023448275862068</v>
      </c>
      <c r="I75" s="120">
        <v>12994</v>
      </c>
      <c r="J75" s="121">
        <f>IFERROR(I75/G75-1,"-")</f>
        <v>0.55691349149293079</v>
      </c>
      <c r="K75" s="120">
        <v>8110</v>
      </c>
      <c r="L75" s="121">
        <f>IFERROR(K75/I75-1,"-")</f>
        <v>-0.37586578420809602</v>
      </c>
      <c r="M75" s="120">
        <v>10553</v>
      </c>
      <c r="N75" s="121">
        <f t="shared" ref="N75:N86" si="10">IFERROR(M75/K75-1,"-")</f>
        <v>0.30123304562268793</v>
      </c>
    </row>
    <row r="76" spans="1:15" x14ac:dyDescent="0.25">
      <c r="A76" s="1">
        <v>2</v>
      </c>
      <c r="B76" s="119" t="s">
        <v>76</v>
      </c>
      <c r="C76" s="120">
        <v>7898</v>
      </c>
      <c r="D76" s="121">
        <v>-4.9006622516556297E-2</v>
      </c>
      <c r="E76" s="120">
        <v>3774</v>
      </c>
      <c r="F76" s="121">
        <f t="shared" ref="F76:L87" si="11">IFERROR(E76/C76-1,"-")</f>
        <v>-0.52215750822993168</v>
      </c>
      <c r="G76" s="120">
        <v>12994</v>
      </c>
      <c r="H76" s="121">
        <f t="shared" si="11"/>
        <v>2.4430312665606784</v>
      </c>
      <c r="I76" s="120">
        <v>8549</v>
      </c>
      <c r="J76" s="121">
        <f t="shared" si="11"/>
        <v>-0.34208096044328151</v>
      </c>
      <c r="K76" s="120">
        <v>8223</v>
      </c>
      <c r="L76" s="121">
        <f t="shared" si="11"/>
        <v>-3.8133114984208683E-2</v>
      </c>
      <c r="M76" s="120">
        <v>7437</v>
      </c>
      <c r="N76" s="121">
        <f t="shared" si="10"/>
        <v>-9.5585552717986189E-2</v>
      </c>
    </row>
    <row r="77" spans="1:15" x14ac:dyDescent="0.25">
      <c r="A77" s="1">
        <v>3</v>
      </c>
      <c r="B77" s="119" t="s">
        <v>78</v>
      </c>
      <c r="C77" s="120">
        <v>5143</v>
      </c>
      <c r="D77" s="121">
        <v>-0.4946447872654024</v>
      </c>
      <c r="E77" s="120">
        <v>4251</v>
      </c>
      <c r="F77" s="121">
        <f t="shared" si="11"/>
        <v>-0.17343962667703672</v>
      </c>
      <c r="G77" s="120">
        <v>12447</v>
      </c>
      <c r="H77" s="121">
        <f t="shared" si="11"/>
        <v>1.928016937191249</v>
      </c>
      <c r="I77" s="120">
        <v>13370</v>
      </c>
      <c r="J77" s="121">
        <f t="shared" si="11"/>
        <v>7.4154414718406114E-2</v>
      </c>
      <c r="K77" s="120">
        <v>14511</v>
      </c>
      <c r="L77" s="121">
        <f t="shared" si="11"/>
        <v>8.534031413612575E-2</v>
      </c>
      <c r="M77" s="120">
        <v>11732</v>
      </c>
      <c r="N77" s="121">
        <f t="shared" si="10"/>
        <v>-0.19150988904968647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4594</v>
      </c>
      <c r="F78" s="121" t="str">
        <f t="shared" si="11"/>
        <v>-</v>
      </c>
      <c r="G78" s="120">
        <v>22410</v>
      </c>
      <c r="H78" s="121">
        <f t="shared" si="11"/>
        <v>3.8781018720069653</v>
      </c>
      <c r="I78" s="120">
        <v>27095</v>
      </c>
      <c r="J78" s="121">
        <f t="shared" si="11"/>
        <v>0.20905845604640794</v>
      </c>
      <c r="K78" s="120">
        <v>19093</v>
      </c>
      <c r="L78" s="121">
        <f t="shared" si="11"/>
        <v>-0.29533124192655469</v>
      </c>
      <c r="M78" s="120">
        <v>18210</v>
      </c>
      <c r="N78" s="121">
        <f t="shared" si="10"/>
        <v>-4.6247315770177599E-2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11793</v>
      </c>
      <c r="F79" s="121" t="str">
        <f t="shared" si="11"/>
        <v>-</v>
      </c>
      <c r="G79" s="120">
        <v>19464</v>
      </c>
      <c r="H79" s="121">
        <f t="shared" si="11"/>
        <v>0.6504706181633173</v>
      </c>
      <c r="I79" s="120">
        <v>25323</v>
      </c>
      <c r="J79" s="121">
        <f t="shared" si="11"/>
        <v>0.30101726263871753</v>
      </c>
      <c r="K79" s="120">
        <v>33545</v>
      </c>
      <c r="L79" s="121">
        <f t="shared" si="11"/>
        <v>0.32468506890968674</v>
      </c>
      <c r="M79" s="120">
        <v>23099</v>
      </c>
      <c r="N79" s="121">
        <f t="shared" si="10"/>
        <v>-0.31140259353107769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15745</v>
      </c>
      <c r="F80" s="121" t="str">
        <f t="shared" si="11"/>
        <v>-</v>
      </c>
      <c r="G80" s="120">
        <v>23487</v>
      </c>
      <c r="H80" s="121">
        <f t="shared" si="11"/>
        <v>0.49171165449349008</v>
      </c>
      <c r="I80" s="120">
        <v>34827</v>
      </c>
      <c r="J80" s="121">
        <f t="shared" si="11"/>
        <v>0.48282028356111883</v>
      </c>
      <c r="K80" s="120">
        <v>40959</v>
      </c>
      <c r="L80" s="121">
        <f t="shared" si="11"/>
        <v>0.17607029029201482</v>
      </c>
      <c r="M80" s="120">
        <v>23728</v>
      </c>
      <c r="N80" s="121">
        <f t="shared" si="10"/>
        <v>-0.42068898166459145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30117</v>
      </c>
      <c r="F81" s="121" t="str">
        <f t="shared" si="11"/>
        <v>-</v>
      </c>
      <c r="G81" s="120">
        <v>45512</v>
      </c>
      <c r="H81" s="121">
        <f t="shared" si="11"/>
        <v>0.51117309160938995</v>
      </c>
      <c r="I81" s="120">
        <v>40590</v>
      </c>
      <c r="J81" s="121">
        <f t="shared" si="11"/>
        <v>-0.10814730181051146</v>
      </c>
      <c r="K81" s="120">
        <v>44651</v>
      </c>
      <c r="L81" s="121">
        <f t="shared" si="11"/>
        <v>0.1000492732200049</v>
      </c>
      <c r="M81" s="120">
        <v>35011</v>
      </c>
      <c r="N81" s="121">
        <f t="shared" si="10"/>
        <v>-0.21589662045642877</v>
      </c>
    </row>
    <row r="82" spans="1:15" x14ac:dyDescent="0.25">
      <c r="A82" s="1">
        <v>8</v>
      </c>
      <c r="B82" s="119" t="s">
        <v>88</v>
      </c>
      <c r="C82" s="120">
        <v>12032</v>
      </c>
      <c r="D82" s="121">
        <v>-0.44532546560944131</v>
      </c>
      <c r="E82" s="120">
        <v>32184</v>
      </c>
      <c r="F82" s="121">
        <f t="shared" si="11"/>
        <v>1.6748670212765959</v>
      </c>
      <c r="G82" s="120">
        <v>28797</v>
      </c>
      <c r="H82" s="121">
        <f t="shared" si="11"/>
        <v>-0.10523862788963456</v>
      </c>
      <c r="I82" s="120">
        <v>24830</v>
      </c>
      <c r="J82" s="121">
        <f t="shared" si="11"/>
        <v>-0.1377574052852728</v>
      </c>
      <c r="K82" s="120">
        <v>41307</v>
      </c>
      <c r="L82" s="121">
        <f t="shared" si="11"/>
        <v>0.66359242851389455</v>
      </c>
      <c r="M82" s="120">
        <v>38574</v>
      </c>
      <c r="N82" s="121">
        <f t="shared" si="10"/>
        <v>-6.6163120052291413E-2</v>
      </c>
    </row>
    <row r="83" spans="1:15" x14ac:dyDescent="0.25">
      <c r="A83" s="1">
        <v>9</v>
      </c>
      <c r="B83" s="119" t="s">
        <v>90</v>
      </c>
      <c r="C83" s="120">
        <v>7743</v>
      </c>
      <c r="D83" s="121">
        <v>-0.63377950148985485</v>
      </c>
      <c r="E83" s="120">
        <v>23897</v>
      </c>
      <c r="F83" s="121">
        <f t="shared" si="11"/>
        <v>2.0862714710060701</v>
      </c>
      <c r="G83" s="120">
        <v>19489</v>
      </c>
      <c r="H83" s="121">
        <f t="shared" si="11"/>
        <v>-0.18445830020504661</v>
      </c>
      <c r="I83" s="120">
        <v>30555</v>
      </c>
      <c r="J83" s="121">
        <f t="shared" si="11"/>
        <v>0.567807481143209</v>
      </c>
      <c r="K83" s="120">
        <v>22434</v>
      </c>
      <c r="L83" s="121">
        <f t="shared" si="11"/>
        <v>-0.26578301423662254</v>
      </c>
      <c r="M83" s="120">
        <v>23218</v>
      </c>
      <c r="N83" s="121">
        <f t="shared" si="10"/>
        <v>3.4946955513952105E-2</v>
      </c>
    </row>
    <row r="84" spans="1:15" x14ac:dyDescent="0.25">
      <c r="A84" s="1">
        <v>10</v>
      </c>
      <c r="B84" s="119" t="s">
        <v>92</v>
      </c>
      <c r="C84" s="120">
        <v>9687</v>
      </c>
      <c r="D84" s="121">
        <v>-0.35737030648799262</v>
      </c>
      <c r="E84" s="120">
        <v>24876</v>
      </c>
      <c r="F84" s="121">
        <f t="shared" si="11"/>
        <v>1.5679777020749457</v>
      </c>
      <c r="G84" s="120">
        <v>26328</v>
      </c>
      <c r="H84" s="121">
        <f t="shared" si="11"/>
        <v>5.836951278340563E-2</v>
      </c>
      <c r="I84" s="120">
        <v>14887</v>
      </c>
      <c r="J84" s="121">
        <f t="shared" si="11"/>
        <v>-0.43455636584624735</v>
      </c>
      <c r="K84" s="120">
        <v>21702</v>
      </c>
      <c r="L84" s="121">
        <f t="shared" si="11"/>
        <v>0.45778195741250749</v>
      </c>
      <c r="M84" s="120">
        <v>20327</v>
      </c>
      <c r="N84" s="121">
        <f t="shared" si="10"/>
        <v>-6.3358215832642117E-2</v>
      </c>
    </row>
    <row r="85" spans="1:15" x14ac:dyDescent="0.25">
      <c r="A85" s="1">
        <v>11</v>
      </c>
      <c r="B85" s="119" t="s">
        <v>94</v>
      </c>
      <c r="C85" s="120">
        <v>4826</v>
      </c>
      <c r="D85" s="121">
        <v>-0.66558104081491232</v>
      </c>
      <c r="E85" s="120">
        <v>11436</v>
      </c>
      <c r="F85" s="121">
        <f t="shared" si="11"/>
        <v>1.3696643182760049</v>
      </c>
      <c r="G85" s="120">
        <v>13390</v>
      </c>
      <c r="H85" s="121">
        <f t="shared" si="11"/>
        <v>0.17086393844001391</v>
      </c>
      <c r="I85" s="120">
        <v>10708</v>
      </c>
      <c r="J85" s="121">
        <f t="shared" si="11"/>
        <v>-0.2002987303958178</v>
      </c>
      <c r="K85" s="120">
        <v>17410</v>
      </c>
      <c r="L85" s="121">
        <f t="shared" si="11"/>
        <v>0.62588718714979463</v>
      </c>
      <c r="M85" s="120">
        <v>13825</v>
      </c>
      <c r="N85" s="121">
        <f t="shared" si="10"/>
        <v>-0.20591614014933945</v>
      </c>
    </row>
    <row r="86" spans="1:15" x14ac:dyDescent="0.25">
      <c r="A86" s="1">
        <v>12</v>
      </c>
      <c r="B86" s="119" t="s">
        <v>96</v>
      </c>
      <c r="C86" s="120">
        <v>7287</v>
      </c>
      <c r="D86" s="121">
        <v>-0.31686509796568862</v>
      </c>
      <c r="E86" s="120">
        <v>15618</v>
      </c>
      <c r="F86" s="121">
        <f t="shared" si="11"/>
        <v>1.1432688349114861</v>
      </c>
      <c r="G86" s="120">
        <v>14999</v>
      </c>
      <c r="H86" s="121">
        <f t="shared" si="11"/>
        <v>-3.9633755922653391E-2</v>
      </c>
      <c r="I86" s="120">
        <v>13117</v>
      </c>
      <c r="J86" s="121">
        <f t="shared" si="11"/>
        <v>-0.12547503166877794</v>
      </c>
      <c r="K86" s="120">
        <v>15554</v>
      </c>
      <c r="L86" s="121">
        <f t="shared" si="11"/>
        <v>0.18578943355950295</v>
      </c>
      <c r="M86" s="120">
        <v>13875</v>
      </c>
      <c r="N86" s="121">
        <f t="shared" si="10"/>
        <v>-0.10794650893660795</v>
      </c>
    </row>
    <row r="87" spans="1:15" ht="15.75" x14ac:dyDescent="0.25">
      <c r="B87" s="122" t="s">
        <v>33</v>
      </c>
      <c r="C87" s="123">
        <v>71537</v>
      </c>
      <c r="D87" s="124">
        <v>-0.65613493688653035</v>
      </c>
      <c r="E87" s="123">
        <v>181910</v>
      </c>
      <c r="F87" s="124">
        <f t="shared" si="11"/>
        <v>1.5428799082992017</v>
      </c>
      <c r="G87" s="123">
        <v>247663</v>
      </c>
      <c r="H87" s="124">
        <f t="shared" si="11"/>
        <v>0.36145896322357207</v>
      </c>
      <c r="I87" s="123">
        <v>256845</v>
      </c>
      <c r="J87" s="124">
        <f t="shared" si="11"/>
        <v>3.7074573109426856E-2</v>
      </c>
      <c r="K87" s="123">
        <v>287499</v>
      </c>
      <c r="L87" s="124">
        <f t="shared" si="11"/>
        <v>0.11934824505051678</v>
      </c>
      <c r="M87" s="123">
        <v>239589</v>
      </c>
      <c r="N87" s="124">
        <v>-0.16664405789237524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286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CONCATENATE("var. ",RIGHT(C95,2),"/",RIGHT(C95-1,2))</f>
        <v>var. 20/19</v>
      </c>
      <c r="E96" s="118" t="s">
        <v>72</v>
      </c>
      <c r="F96" s="117" t="s">
        <v>254</v>
      </c>
      <c r="G96" s="118" t="s">
        <v>72</v>
      </c>
      <c r="H96" s="117" t="s">
        <v>254</v>
      </c>
      <c r="I96" s="118" t="s">
        <v>72</v>
      </c>
      <c r="J96" s="117" t="s">
        <v>254</v>
      </c>
      <c r="K96" s="118" t="s">
        <v>72</v>
      </c>
      <c r="L96" s="117" t="s">
        <v>254</v>
      </c>
      <c r="M96" s="118" t="s">
        <v>72</v>
      </c>
      <c r="N96" s="117" t="s">
        <v>283</v>
      </c>
    </row>
    <row r="97" spans="2:14" x14ac:dyDescent="0.25">
      <c r="B97" s="119" t="s">
        <v>74</v>
      </c>
      <c r="C97" s="120">
        <v>384062</v>
      </c>
      <c r="D97" s="121">
        <v>-4.0101772775782529E-2</v>
      </c>
      <c r="E97" s="120">
        <v>22230</v>
      </c>
      <c r="F97" s="121">
        <f t="shared" ref="F97:L109" si="12">IFERROR(E97/C97-1,"-")</f>
        <v>-0.94211872041493305</v>
      </c>
      <c r="G97" s="120">
        <v>201859</v>
      </c>
      <c r="H97" s="121">
        <f t="shared" si="12"/>
        <v>8.0804768331084116</v>
      </c>
      <c r="I97" s="120">
        <v>352271</v>
      </c>
      <c r="J97" s="121">
        <f t="shared" si="12"/>
        <v>0.74513397965906902</v>
      </c>
      <c r="K97" s="120">
        <v>408319</v>
      </c>
      <c r="L97" s="121">
        <f t="shared" si="12"/>
        <v>0.15910478012666385</v>
      </c>
      <c r="M97" s="120">
        <v>407369</v>
      </c>
      <c r="N97" s="121">
        <f t="shared" ref="N97:N108" si="13">IFERROR(M97/K97-1,"-")</f>
        <v>-2.3266122810841061E-3</v>
      </c>
    </row>
    <row r="98" spans="2:14" x14ac:dyDescent="0.25">
      <c r="B98" s="119" t="s">
        <v>76</v>
      </c>
      <c r="C98" s="120">
        <v>332827</v>
      </c>
      <c r="D98" s="121">
        <v>-4.7945009554103635E-2</v>
      </c>
      <c r="E98" s="120">
        <v>18526</v>
      </c>
      <c r="F98" s="121">
        <f t="shared" si="12"/>
        <v>-0.94433744858439972</v>
      </c>
      <c r="G98" s="120">
        <v>211942</v>
      </c>
      <c r="H98" s="121">
        <f t="shared" si="12"/>
        <v>10.440246140559214</v>
      </c>
      <c r="I98" s="120">
        <v>317883</v>
      </c>
      <c r="J98" s="121">
        <f t="shared" si="12"/>
        <v>0.49985845184059796</v>
      </c>
      <c r="K98" s="120">
        <v>394448</v>
      </c>
      <c r="L98" s="121">
        <f t="shared" si="12"/>
        <v>0.2408590582069503</v>
      </c>
      <c r="M98" s="120">
        <v>396032</v>
      </c>
      <c r="N98" s="121">
        <f t="shared" si="13"/>
        <v>4.0157384496815052E-3</v>
      </c>
    </row>
    <row r="99" spans="2:14" x14ac:dyDescent="0.25">
      <c r="B99" s="119" t="s">
        <v>78</v>
      </c>
      <c r="C99" s="120">
        <v>172613</v>
      </c>
      <c r="D99" s="121">
        <v>-0.51479401380737144</v>
      </c>
      <c r="E99" s="120">
        <v>25644</v>
      </c>
      <c r="F99" s="121">
        <f t="shared" si="12"/>
        <v>-0.85143645032529414</v>
      </c>
      <c r="G99" s="120">
        <v>251732</v>
      </c>
      <c r="H99" s="121">
        <f t="shared" si="12"/>
        <v>8.8164092965216039</v>
      </c>
      <c r="I99" s="120">
        <v>315119</v>
      </c>
      <c r="J99" s="121">
        <f t="shared" si="12"/>
        <v>0.25180350531517637</v>
      </c>
      <c r="K99" s="120">
        <v>386274</v>
      </c>
      <c r="L99" s="121">
        <f t="shared" si="12"/>
        <v>0.22580358531221534</v>
      </c>
      <c r="M99" s="120">
        <v>394102</v>
      </c>
      <c r="N99" s="121">
        <f t="shared" si="13"/>
        <v>2.0265407456882878E-2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21374</v>
      </c>
      <c r="F100" s="121" t="str">
        <f t="shared" si="12"/>
        <v>-</v>
      </c>
      <c r="G100" s="120">
        <v>218722</v>
      </c>
      <c r="H100" s="121">
        <f t="shared" si="12"/>
        <v>9.2330869280434165</v>
      </c>
      <c r="I100" s="120">
        <v>238900</v>
      </c>
      <c r="J100" s="121">
        <f t="shared" si="12"/>
        <v>9.2254094238348294E-2</v>
      </c>
      <c r="K100" s="120">
        <v>283651</v>
      </c>
      <c r="L100" s="121">
        <f t="shared" si="12"/>
        <v>0.18732105483465888</v>
      </c>
      <c r="M100" s="120">
        <v>279595</v>
      </c>
      <c r="N100" s="121">
        <f t="shared" si="13"/>
        <v>-1.429926212140975E-2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35271</v>
      </c>
      <c r="F101" s="121" t="str">
        <f t="shared" si="12"/>
        <v>-</v>
      </c>
      <c r="G101" s="120">
        <v>152908</v>
      </c>
      <c r="H101" s="121">
        <f t="shared" si="12"/>
        <v>3.3352329108899665</v>
      </c>
      <c r="I101" s="120">
        <v>192540</v>
      </c>
      <c r="J101" s="121">
        <f t="shared" si="12"/>
        <v>0.25918853166609979</v>
      </c>
      <c r="K101" s="120">
        <v>244591</v>
      </c>
      <c r="L101" s="121">
        <f t="shared" si="12"/>
        <v>0.27033863093383204</v>
      </c>
      <c r="M101" s="120">
        <v>235804</v>
      </c>
      <c r="N101" s="121">
        <f t="shared" si="13"/>
        <v>-3.5925279343884231E-2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52661</v>
      </c>
      <c r="F102" s="121" t="str">
        <f t="shared" si="12"/>
        <v>-</v>
      </c>
      <c r="G102" s="120">
        <v>174196</v>
      </c>
      <c r="H102" s="121">
        <f t="shared" si="12"/>
        <v>2.3078748979320558</v>
      </c>
      <c r="I102" s="120">
        <v>207904</v>
      </c>
      <c r="J102" s="121">
        <f t="shared" si="12"/>
        <v>0.19350616546878219</v>
      </c>
      <c r="K102" s="120">
        <v>274145</v>
      </c>
      <c r="L102" s="121">
        <f t="shared" si="12"/>
        <v>0.31861339849161152</v>
      </c>
      <c r="M102" s="120">
        <v>246397</v>
      </c>
      <c r="N102" s="121">
        <f t="shared" si="13"/>
        <v>-0.10121650951138994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97493</v>
      </c>
      <c r="F103" s="121" t="str">
        <f t="shared" si="12"/>
        <v>-</v>
      </c>
      <c r="G103" s="120">
        <v>215944</v>
      </c>
      <c r="H103" s="121">
        <f t="shared" si="12"/>
        <v>1.2149692798457323</v>
      </c>
      <c r="I103" s="120">
        <v>260449</v>
      </c>
      <c r="J103" s="121">
        <f t="shared" si="12"/>
        <v>0.20609509872930021</v>
      </c>
      <c r="K103" s="120">
        <v>324319</v>
      </c>
      <c r="L103" s="121">
        <f t="shared" si="12"/>
        <v>0.24523035219947098</v>
      </c>
      <c r="M103" s="120">
        <v>307065</v>
      </c>
      <c r="N103" s="121">
        <f t="shared" si="13"/>
        <v>-5.320070671160182E-2</v>
      </c>
    </row>
    <row r="104" spans="2:14" x14ac:dyDescent="0.25">
      <c r="B104" s="119" t="s">
        <v>88</v>
      </c>
      <c r="C104" s="120">
        <v>49703</v>
      </c>
      <c r="D104" s="121">
        <v>-0.8272161579642634</v>
      </c>
      <c r="E104" s="120">
        <v>121946</v>
      </c>
      <c r="F104" s="121">
        <f t="shared" si="12"/>
        <v>1.4534937528921796</v>
      </c>
      <c r="G104" s="120">
        <v>218834</v>
      </c>
      <c r="H104" s="121">
        <f t="shared" si="12"/>
        <v>0.79451560526790543</v>
      </c>
      <c r="I104" s="120">
        <v>278335</v>
      </c>
      <c r="J104" s="121">
        <f t="shared" si="12"/>
        <v>0.27190016176645315</v>
      </c>
      <c r="K104" s="120">
        <v>322063</v>
      </c>
      <c r="L104" s="121">
        <f t="shared" si="12"/>
        <v>0.1571056460739757</v>
      </c>
      <c r="M104" s="120">
        <v>319772</v>
      </c>
      <c r="N104" s="121">
        <f t="shared" si="13"/>
        <v>-7.1135150576129291E-3</v>
      </c>
    </row>
    <row r="105" spans="2:14" x14ac:dyDescent="0.25">
      <c r="B105" s="119" t="s">
        <v>90</v>
      </c>
      <c r="C105" s="120">
        <v>28441</v>
      </c>
      <c r="D105" s="121">
        <v>-0.90518086347724624</v>
      </c>
      <c r="E105" s="120">
        <v>151032</v>
      </c>
      <c r="F105" s="121">
        <f t="shared" si="12"/>
        <v>4.3103618016244152</v>
      </c>
      <c r="G105" s="120">
        <v>220186</v>
      </c>
      <c r="H105" s="121">
        <f t="shared" si="12"/>
        <v>0.45787647650828966</v>
      </c>
      <c r="I105" s="120">
        <v>283093</v>
      </c>
      <c r="J105" s="121">
        <f t="shared" si="12"/>
        <v>0.28569936326560263</v>
      </c>
      <c r="K105" s="120">
        <v>329443</v>
      </c>
      <c r="L105" s="121">
        <f t="shared" si="12"/>
        <v>0.16372711441116516</v>
      </c>
      <c r="M105" s="120">
        <v>291273</v>
      </c>
      <c r="N105" s="121">
        <f t="shared" si="13"/>
        <v>-0.11586222806373181</v>
      </c>
    </row>
    <row r="106" spans="2:14" x14ac:dyDescent="0.25">
      <c r="B106" s="119" t="s">
        <v>92</v>
      </c>
      <c r="C106" s="120">
        <v>19967</v>
      </c>
      <c r="D106" s="121">
        <v>-0.93174748586547074</v>
      </c>
      <c r="E106" s="120">
        <v>190508</v>
      </c>
      <c r="F106" s="121">
        <f t="shared" si="12"/>
        <v>8.5411428857615057</v>
      </c>
      <c r="G106" s="120">
        <v>235792</v>
      </c>
      <c r="H106" s="121">
        <f t="shared" si="12"/>
        <v>0.23770130388225175</v>
      </c>
      <c r="I106" s="120">
        <v>310899</v>
      </c>
      <c r="J106" s="121">
        <f t="shared" si="12"/>
        <v>0.3185307389563683</v>
      </c>
      <c r="K106" s="120">
        <v>359401</v>
      </c>
      <c r="L106" s="121">
        <f t="shared" si="12"/>
        <v>0.15600564813653306</v>
      </c>
      <c r="M106" s="120">
        <v>348154</v>
      </c>
      <c r="N106" s="121">
        <f t="shared" si="13"/>
        <v>-3.129373596623275E-2</v>
      </c>
    </row>
    <row r="107" spans="2:14" x14ac:dyDescent="0.25">
      <c r="B107" s="119" t="s">
        <v>94</v>
      </c>
      <c r="C107" s="120">
        <v>22402</v>
      </c>
      <c r="D107" s="121">
        <v>-0.93415669308001603</v>
      </c>
      <c r="E107" s="120">
        <v>243010</v>
      </c>
      <c r="F107" s="121">
        <f t="shared" si="12"/>
        <v>9.8476921703419329</v>
      </c>
      <c r="G107" s="120">
        <v>293605</v>
      </c>
      <c r="H107" s="121">
        <f t="shared" si="12"/>
        <v>0.20820130858812402</v>
      </c>
      <c r="I107" s="120">
        <v>376036</v>
      </c>
      <c r="J107" s="121">
        <f t="shared" si="12"/>
        <v>0.28075475553890428</v>
      </c>
      <c r="K107" s="120">
        <v>375511</v>
      </c>
      <c r="L107" s="121">
        <f t="shared" si="12"/>
        <v>-1.3961429224861321E-3</v>
      </c>
      <c r="M107" s="120">
        <v>366903</v>
      </c>
      <c r="N107" s="121">
        <f t="shared" si="13"/>
        <v>-2.2923429673165407E-2</v>
      </c>
    </row>
    <row r="108" spans="2:14" x14ac:dyDescent="0.25">
      <c r="B108" s="119" t="s">
        <v>96</v>
      </c>
      <c r="C108" s="120">
        <v>30566</v>
      </c>
      <c r="D108" s="121">
        <v>-0.91221509971509973</v>
      </c>
      <c r="E108" s="120">
        <v>222205</v>
      </c>
      <c r="F108" s="121">
        <f t="shared" si="12"/>
        <v>6.2696787279984294</v>
      </c>
      <c r="G108" s="120">
        <v>300285</v>
      </c>
      <c r="H108" s="121">
        <f t="shared" si="12"/>
        <v>0.35138723251051962</v>
      </c>
      <c r="I108" s="120">
        <v>355884</v>
      </c>
      <c r="J108" s="121">
        <f t="shared" si="12"/>
        <v>0.18515410360157847</v>
      </c>
      <c r="K108" s="120">
        <v>379417</v>
      </c>
      <c r="L108" s="121">
        <f t="shared" si="12"/>
        <v>6.6125479088691819E-2</v>
      </c>
      <c r="M108" s="120">
        <v>357557</v>
      </c>
      <c r="N108" s="121">
        <f t="shared" si="13"/>
        <v>-5.7614708882311572E-2</v>
      </c>
    </row>
    <row r="109" spans="2:14" ht="15.75" x14ac:dyDescent="0.25">
      <c r="B109" s="122" t="s">
        <v>33</v>
      </c>
      <c r="C109" s="123">
        <v>1074464</v>
      </c>
      <c r="D109" s="124">
        <v>-0.70327895336394075</v>
      </c>
      <c r="E109" s="123">
        <v>1201900</v>
      </c>
      <c r="F109" s="124">
        <f t="shared" si="12"/>
        <v>0.11860425291121901</v>
      </c>
      <c r="G109" s="123">
        <v>2696005</v>
      </c>
      <c r="H109" s="124">
        <f t="shared" si="12"/>
        <v>1.2431192278891756</v>
      </c>
      <c r="I109" s="123">
        <v>3489313</v>
      </c>
      <c r="J109" s="124">
        <f t="shared" si="12"/>
        <v>0.29425316347707065</v>
      </c>
      <c r="K109" s="123">
        <v>4081582</v>
      </c>
      <c r="L109" s="124">
        <f t="shared" si="12"/>
        <v>0.16973799713582594</v>
      </c>
      <c r="M109" s="123">
        <v>3950023</v>
      </c>
      <c r="N109" s="124">
        <v>-3.2232355003525615E-2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287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CONCATENATE("var. ",RIGHT(C117,2),"/",RIGHT(C117-1,2))</f>
        <v>var. 20/19</v>
      </c>
      <c r="E118" s="118" t="s">
        <v>72</v>
      </c>
      <c r="F118" s="117" t="s">
        <v>254</v>
      </c>
      <c r="G118" s="118" t="s">
        <v>72</v>
      </c>
      <c r="H118" s="117" t="s">
        <v>254</v>
      </c>
      <c r="I118" s="118" t="s">
        <v>72</v>
      </c>
      <c r="J118" s="117" t="s">
        <v>254</v>
      </c>
      <c r="K118" s="118" t="s">
        <v>72</v>
      </c>
      <c r="L118" s="117" t="s">
        <v>254</v>
      </c>
      <c r="M118" s="118" t="s">
        <v>72</v>
      </c>
      <c r="N118" s="117" t="s">
        <v>283</v>
      </c>
    </row>
    <row r="119" spans="1:15" x14ac:dyDescent="0.25">
      <c r="B119" s="119" t="s">
        <v>74</v>
      </c>
      <c r="C119" s="120">
        <v>56783</v>
      </c>
      <c r="D119" s="121">
        <v>5.9325037777736345E-2</v>
      </c>
      <c r="E119" s="120">
        <v>3948</v>
      </c>
      <c r="F119" s="121">
        <f t="shared" ref="F119:L131" si="14">IFERROR(E119/C119-1,"-")</f>
        <v>-0.93047214835426095</v>
      </c>
      <c r="G119" s="120">
        <v>21971</v>
      </c>
      <c r="H119" s="121">
        <f t="shared" si="14"/>
        <v>4.5650962512664641</v>
      </c>
      <c r="I119" s="120">
        <v>54058</v>
      </c>
      <c r="J119" s="121">
        <f t="shared" si="14"/>
        <v>1.4604251058213098</v>
      </c>
      <c r="K119" s="120">
        <v>72310</v>
      </c>
      <c r="L119" s="121">
        <f t="shared" si="14"/>
        <v>0.33763735247326943</v>
      </c>
      <c r="M119" s="120">
        <v>69055</v>
      </c>
      <c r="N119" s="121">
        <f t="shared" ref="N119:N130" si="15">IFERROR(M119/K119-1,"-")</f>
        <v>-4.5014520813165593E-2</v>
      </c>
    </row>
    <row r="120" spans="1:15" x14ac:dyDescent="0.25">
      <c r="B120" s="119" t="s">
        <v>76</v>
      </c>
      <c r="C120" s="120">
        <v>47712</v>
      </c>
      <c r="D120" s="121">
        <v>-9.495807883455365E-2</v>
      </c>
      <c r="E120" s="120">
        <v>2265</v>
      </c>
      <c r="F120" s="121">
        <f t="shared" si="14"/>
        <v>-0.95252766599597583</v>
      </c>
      <c r="G120" s="120">
        <v>33017</v>
      </c>
      <c r="H120" s="121">
        <f t="shared" si="14"/>
        <v>13.577041942604856</v>
      </c>
      <c r="I120" s="120">
        <v>48665</v>
      </c>
      <c r="J120" s="121">
        <f t="shared" si="14"/>
        <v>0.47393766847381658</v>
      </c>
      <c r="K120" s="120">
        <v>65783</v>
      </c>
      <c r="L120" s="121">
        <f t="shared" si="14"/>
        <v>0.35175177232096999</v>
      </c>
      <c r="M120" s="120">
        <v>65244</v>
      </c>
      <c r="N120" s="121">
        <f t="shared" si="15"/>
        <v>-8.1936062508550789E-3</v>
      </c>
    </row>
    <row r="121" spans="1:15" x14ac:dyDescent="0.25">
      <c r="B121" s="119" t="s">
        <v>78</v>
      </c>
      <c r="C121" s="120">
        <v>27667</v>
      </c>
      <c r="D121" s="121">
        <v>-0.43014562006961754</v>
      </c>
      <c r="E121" s="120">
        <v>2369</v>
      </c>
      <c r="F121" s="121">
        <f t="shared" si="14"/>
        <v>-0.91437452560812515</v>
      </c>
      <c r="G121" s="120">
        <v>42079</v>
      </c>
      <c r="H121" s="121">
        <f t="shared" si="14"/>
        <v>16.762346981848882</v>
      </c>
      <c r="I121" s="120">
        <v>51458</v>
      </c>
      <c r="J121" s="121">
        <f t="shared" si="14"/>
        <v>0.22289027781078441</v>
      </c>
      <c r="K121" s="120">
        <v>67607</v>
      </c>
      <c r="L121" s="121">
        <f t="shared" si="14"/>
        <v>0.31382875354658157</v>
      </c>
      <c r="M121" s="120">
        <v>59377</v>
      </c>
      <c r="N121" s="121">
        <f t="shared" si="15"/>
        <v>-0.12173295664650108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631</v>
      </c>
      <c r="F122" s="121" t="str">
        <f t="shared" si="14"/>
        <v>-</v>
      </c>
      <c r="G122" s="120">
        <v>41409</v>
      </c>
      <c r="H122" s="121">
        <f t="shared" si="14"/>
        <v>64.62440570522979</v>
      </c>
      <c r="I122" s="120">
        <v>41501</v>
      </c>
      <c r="J122" s="121">
        <f t="shared" si="14"/>
        <v>2.2217392354320076E-3</v>
      </c>
      <c r="K122" s="120">
        <v>47099</v>
      </c>
      <c r="L122" s="121">
        <f t="shared" si="14"/>
        <v>0.13488831594419404</v>
      </c>
      <c r="M122" s="120">
        <v>47302</v>
      </c>
      <c r="N122" s="121">
        <f t="shared" si="15"/>
        <v>4.3100702775005217E-3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1510</v>
      </c>
      <c r="F123" s="121" t="str">
        <f t="shared" si="14"/>
        <v>-</v>
      </c>
      <c r="G123" s="120">
        <v>28356</v>
      </c>
      <c r="H123" s="121">
        <f t="shared" si="14"/>
        <v>17.778807947019867</v>
      </c>
      <c r="I123" s="120">
        <v>37494</v>
      </c>
      <c r="J123" s="121">
        <f t="shared" si="14"/>
        <v>0.32225983918747358</v>
      </c>
      <c r="K123" s="120">
        <v>47307</v>
      </c>
      <c r="L123" s="121">
        <f t="shared" si="14"/>
        <v>0.26172187550008008</v>
      </c>
      <c r="M123" s="120">
        <v>42208</v>
      </c>
      <c r="N123" s="121">
        <f t="shared" si="15"/>
        <v>-0.10778531718350348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2217</v>
      </c>
      <c r="F124" s="121" t="str">
        <f t="shared" si="14"/>
        <v>-</v>
      </c>
      <c r="G124" s="120">
        <v>39494</v>
      </c>
      <c r="H124" s="121">
        <f t="shared" si="14"/>
        <v>16.814163283716734</v>
      </c>
      <c r="I124" s="120">
        <v>44671</v>
      </c>
      <c r="J124" s="121">
        <f t="shared" si="14"/>
        <v>0.13108320251177386</v>
      </c>
      <c r="K124" s="120">
        <v>59447</v>
      </c>
      <c r="L124" s="121">
        <f t="shared" si="14"/>
        <v>0.33077388014595588</v>
      </c>
      <c r="M124" s="120">
        <v>52733</v>
      </c>
      <c r="N124" s="121">
        <f t="shared" si="15"/>
        <v>-0.11294093898766966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6240</v>
      </c>
      <c r="F125" s="121" t="str">
        <f t="shared" si="14"/>
        <v>-</v>
      </c>
      <c r="G125" s="120">
        <v>54259</v>
      </c>
      <c r="H125" s="121">
        <f t="shared" si="14"/>
        <v>7.6953525641025635</v>
      </c>
      <c r="I125" s="120">
        <v>65119</v>
      </c>
      <c r="J125" s="121">
        <f t="shared" si="14"/>
        <v>0.20015112700197202</v>
      </c>
      <c r="K125" s="120">
        <v>73992</v>
      </c>
      <c r="L125" s="121">
        <f t="shared" si="14"/>
        <v>0.13625823492375488</v>
      </c>
      <c r="M125" s="120">
        <v>84559</v>
      </c>
      <c r="N125" s="121">
        <f t="shared" si="15"/>
        <v>0.14281273651205528</v>
      </c>
    </row>
    <row r="126" spans="1:15" x14ac:dyDescent="0.25">
      <c r="B126" s="119" t="s">
        <v>88</v>
      </c>
      <c r="C126" s="120">
        <v>4094</v>
      </c>
      <c r="D126" s="121">
        <v>-0.91327006185916448</v>
      </c>
      <c r="E126" s="120">
        <v>7645</v>
      </c>
      <c r="F126" s="121">
        <f t="shared" si="14"/>
        <v>0.86736687835857351</v>
      </c>
      <c r="G126" s="120">
        <v>55284</v>
      </c>
      <c r="H126" s="121">
        <f t="shared" si="14"/>
        <v>6.2313930673642908</v>
      </c>
      <c r="I126" s="120">
        <v>66954</v>
      </c>
      <c r="J126" s="121">
        <f t="shared" si="14"/>
        <v>0.21109181680052092</v>
      </c>
      <c r="K126" s="120">
        <v>75222</v>
      </c>
      <c r="L126" s="121">
        <f t="shared" si="14"/>
        <v>0.12348776772112191</v>
      </c>
      <c r="M126" s="120">
        <v>79288</v>
      </c>
      <c r="N126" s="121">
        <f t="shared" si="15"/>
        <v>5.4053335460370722E-2</v>
      </c>
    </row>
    <row r="127" spans="1:15" x14ac:dyDescent="0.25">
      <c r="B127" s="119" t="s">
        <v>90</v>
      </c>
      <c r="C127" s="120">
        <v>4342</v>
      </c>
      <c r="D127" s="121">
        <v>-0.92809353471118172</v>
      </c>
      <c r="E127" s="120">
        <v>14420</v>
      </c>
      <c r="F127" s="121">
        <f t="shared" si="14"/>
        <v>2.3210502072777524</v>
      </c>
      <c r="G127" s="120">
        <v>46875</v>
      </c>
      <c r="H127" s="121">
        <f t="shared" si="14"/>
        <v>2.2506934812760058</v>
      </c>
      <c r="I127" s="120">
        <v>70200</v>
      </c>
      <c r="J127" s="121">
        <f t="shared" si="14"/>
        <v>0.49760000000000004</v>
      </c>
      <c r="K127" s="120">
        <v>77720</v>
      </c>
      <c r="L127" s="121">
        <f t="shared" si="14"/>
        <v>0.10712250712250704</v>
      </c>
      <c r="M127" s="120">
        <v>75421</v>
      </c>
      <c r="N127" s="121">
        <f t="shared" si="15"/>
        <v>-2.9580545548121506E-2</v>
      </c>
    </row>
    <row r="128" spans="1:15" x14ac:dyDescent="0.25">
      <c r="A128" s="125"/>
      <c r="B128" s="119" t="s">
        <v>92</v>
      </c>
      <c r="C128" s="120">
        <v>3047</v>
      </c>
      <c r="D128" s="121">
        <v>-0.94057764689821943</v>
      </c>
      <c r="E128" s="120">
        <v>27428</v>
      </c>
      <c r="F128" s="121">
        <f t="shared" si="14"/>
        <v>8.0016409583196584</v>
      </c>
      <c r="G128" s="120">
        <v>48171</v>
      </c>
      <c r="H128" s="121">
        <f t="shared" si="14"/>
        <v>0.7562709639784162</v>
      </c>
      <c r="I128" s="120">
        <v>66201</v>
      </c>
      <c r="J128" s="121">
        <f t="shared" si="14"/>
        <v>0.37429158622407677</v>
      </c>
      <c r="K128" s="120">
        <v>74256</v>
      </c>
      <c r="L128" s="121">
        <f t="shared" si="14"/>
        <v>0.12167489917070728</v>
      </c>
      <c r="M128" s="120">
        <v>80610</v>
      </c>
      <c r="N128" s="121">
        <f t="shared" si="15"/>
        <v>8.5568842921784016E-2</v>
      </c>
    </row>
    <row r="129" spans="2:15" x14ac:dyDescent="0.25">
      <c r="B129" s="119" t="s">
        <v>94</v>
      </c>
      <c r="C129" s="120">
        <v>4492</v>
      </c>
      <c r="D129" s="121">
        <v>-0.90552903320784872</v>
      </c>
      <c r="E129" s="120">
        <v>24631</v>
      </c>
      <c r="F129" s="121">
        <f t="shared" si="14"/>
        <v>4.4833036509349959</v>
      </c>
      <c r="G129" s="120">
        <v>45348</v>
      </c>
      <c r="H129" s="121">
        <f t="shared" si="14"/>
        <v>0.84109455564126501</v>
      </c>
      <c r="I129" s="120">
        <v>60886</v>
      </c>
      <c r="J129" s="121">
        <f t="shared" si="14"/>
        <v>0.34263914615859581</v>
      </c>
      <c r="K129" s="120">
        <v>60088</v>
      </c>
      <c r="L129" s="121">
        <f t="shared" si="14"/>
        <v>-1.3106461255460999E-2</v>
      </c>
      <c r="M129" s="120">
        <v>55286</v>
      </c>
      <c r="N129" s="121">
        <f t="shared" si="15"/>
        <v>-7.9916123019571295E-2</v>
      </c>
    </row>
    <row r="130" spans="2:15" x14ac:dyDescent="0.25">
      <c r="B130" s="119" t="s">
        <v>96</v>
      </c>
      <c r="C130" s="120">
        <v>6245</v>
      </c>
      <c r="D130" s="121">
        <v>-0.88416093190628997</v>
      </c>
      <c r="E130" s="120">
        <v>20997</v>
      </c>
      <c r="F130" s="121">
        <f t="shared" si="14"/>
        <v>2.3622097678142513</v>
      </c>
      <c r="G130" s="120">
        <v>47781</v>
      </c>
      <c r="H130" s="121">
        <f t="shared" si="14"/>
        <v>1.2756108015430776</v>
      </c>
      <c r="I130" s="120">
        <v>62747</v>
      </c>
      <c r="J130" s="121">
        <f t="shared" si="14"/>
        <v>0.31322073627592562</v>
      </c>
      <c r="K130" s="120">
        <v>67375</v>
      </c>
      <c r="L130" s="121">
        <f t="shared" si="14"/>
        <v>7.3756514255661543E-2</v>
      </c>
      <c r="M130" s="120">
        <v>61503</v>
      </c>
      <c r="N130" s="121">
        <f t="shared" si="15"/>
        <v>-8.7153988868274634E-2</v>
      </c>
    </row>
    <row r="131" spans="2:15" ht="15.75" x14ac:dyDescent="0.25">
      <c r="B131" s="122" t="s">
        <v>33</v>
      </c>
      <c r="C131" s="123">
        <v>163077</v>
      </c>
      <c r="D131" s="124">
        <v>-0.71633059886864126</v>
      </c>
      <c r="E131" s="123">
        <v>114301</v>
      </c>
      <c r="F131" s="124">
        <f t="shared" si="14"/>
        <v>-0.29909797212359801</v>
      </c>
      <c r="G131" s="123">
        <v>504044</v>
      </c>
      <c r="H131" s="124">
        <f t="shared" si="14"/>
        <v>3.4097951898933516</v>
      </c>
      <c r="I131" s="123">
        <v>669954</v>
      </c>
      <c r="J131" s="124">
        <f t="shared" si="14"/>
        <v>0.32915777194054496</v>
      </c>
      <c r="K131" s="123">
        <v>788206</v>
      </c>
      <c r="L131" s="124">
        <f t="shared" si="14"/>
        <v>0.17650764082310122</v>
      </c>
      <c r="M131" s="123">
        <v>772586</v>
      </c>
      <c r="N131" s="124">
        <v>-1.9817154398723225E-2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288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CONCATENATE("var. ",RIGHT(C139,2),"/",RIGHT(C139-1,2))</f>
        <v>var. 20/19</v>
      </c>
      <c r="E140" s="118" t="s">
        <v>72</v>
      </c>
      <c r="F140" s="117" t="s">
        <v>254</v>
      </c>
      <c r="G140" s="118" t="s">
        <v>72</v>
      </c>
      <c r="H140" s="117" t="s">
        <v>254</v>
      </c>
      <c r="I140" s="118" t="s">
        <v>72</v>
      </c>
      <c r="J140" s="117" t="s">
        <v>254</v>
      </c>
      <c r="K140" s="118" t="s">
        <v>72</v>
      </c>
      <c r="L140" s="117" t="s">
        <v>254</v>
      </c>
      <c r="M140" s="118" t="s">
        <v>72</v>
      </c>
      <c r="N140" s="117" t="s">
        <v>283</v>
      </c>
    </row>
    <row r="141" spans="2:15" x14ac:dyDescent="0.25">
      <c r="B141" s="119" t="s">
        <v>74</v>
      </c>
      <c r="C141" s="120">
        <v>164737</v>
      </c>
      <c r="D141" s="121">
        <v>-0.13267557137366603</v>
      </c>
      <c r="E141" s="120">
        <v>8497</v>
      </c>
      <c r="F141" s="121">
        <f t="shared" ref="F141:L153" si="16">IFERROR(E141/C141-1,"-")</f>
        <v>-0.94842081621008034</v>
      </c>
      <c r="G141" s="120">
        <v>86286</v>
      </c>
      <c r="H141" s="121">
        <f t="shared" si="16"/>
        <v>9.1548781923031655</v>
      </c>
      <c r="I141" s="120">
        <v>147240</v>
      </c>
      <c r="J141" s="121">
        <f t="shared" si="16"/>
        <v>0.70641819066824274</v>
      </c>
      <c r="K141" s="120">
        <v>160842</v>
      </c>
      <c r="L141" s="121">
        <f t="shared" si="16"/>
        <v>9.2379788101059512E-2</v>
      </c>
      <c r="M141" s="120">
        <v>156499</v>
      </c>
      <c r="N141" s="121">
        <f t="shared" ref="N141:N152" si="17">IFERROR(M141/K141-1,"-")</f>
        <v>-2.7001653796893899E-2</v>
      </c>
    </row>
    <row r="142" spans="2:15" x14ac:dyDescent="0.25">
      <c r="B142" s="119" t="s">
        <v>76</v>
      </c>
      <c r="C142" s="120">
        <v>143791</v>
      </c>
      <c r="D142" s="121">
        <v>-6.3324039814477096E-2</v>
      </c>
      <c r="E142" s="120">
        <v>5982</v>
      </c>
      <c r="F142" s="121">
        <f t="shared" si="16"/>
        <v>-0.95839795258395866</v>
      </c>
      <c r="G142" s="120">
        <v>80561</v>
      </c>
      <c r="H142" s="121">
        <f t="shared" si="16"/>
        <v>12.467235038448679</v>
      </c>
      <c r="I142" s="120">
        <v>124021</v>
      </c>
      <c r="J142" s="121">
        <f t="shared" si="16"/>
        <v>0.53946698774841417</v>
      </c>
      <c r="K142" s="120">
        <v>152616</v>
      </c>
      <c r="L142" s="121">
        <f t="shared" si="16"/>
        <v>0.2305657912772836</v>
      </c>
      <c r="M142" s="120">
        <v>139754</v>
      </c>
      <c r="N142" s="121">
        <f t="shared" si="17"/>
        <v>-8.4276877915814841E-2</v>
      </c>
    </row>
    <row r="143" spans="2:15" x14ac:dyDescent="0.25">
      <c r="B143" s="119" t="s">
        <v>78</v>
      </c>
      <c r="C143" s="120">
        <v>74925</v>
      </c>
      <c r="D143" s="121">
        <v>-0.51720782777351781</v>
      </c>
      <c r="E143" s="120">
        <v>7174</v>
      </c>
      <c r="F143" s="121">
        <f t="shared" si="16"/>
        <v>-0.90425091758425091</v>
      </c>
      <c r="G143" s="120">
        <v>98445</v>
      </c>
      <c r="H143" s="121">
        <f t="shared" si="16"/>
        <v>12.722470030666296</v>
      </c>
      <c r="I143" s="120">
        <v>121326</v>
      </c>
      <c r="J143" s="121">
        <f t="shared" si="16"/>
        <v>0.23242419625171418</v>
      </c>
      <c r="K143" s="120">
        <v>150045</v>
      </c>
      <c r="L143" s="121">
        <f t="shared" si="16"/>
        <v>0.23670936155481925</v>
      </c>
      <c r="M143" s="120">
        <v>148722</v>
      </c>
      <c r="N143" s="121">
        <f t="shared" si="17"/>
        <v>-8.8173547935619379E-3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6219</v>
      </c>
      <c r="F144" s="121" t="str">
        <f t="shared" si="16"/>
        <v>-</v>
      </c>
      <c r="G144" s="120">
        <v>80247</v>
      </c>
      <c r="H144" s="121">
        <f t="shared" si="16"/>
        <v>11.903521466473709</v>
      </c>
      <c r="I144" s="120">
        <v>86889</v>
      </c>
      <c r="J144" s="121">
        <f t="shared" si="16"/>
        <v>8.2769449325208466E-2</v>
      </c>
      <c r="K144" s="120">
        <v>106843</v>
      </c>
      <c r="L144" s="121">
        <f t="shared" si="16"/>
        <v>0.2296493226990759</v>
      </c>
      <c r="M144" s="120">
        <v>98517</v>
      </c>
      <c r="N144" s="121">
        <f t="shared" si="17"/>
        <v>-7.7927426223524221E-2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9110</v>
      </c>
      <c r="F145" s="121" t="str">
        <f t="shared" si="16"/>
        <v>-</v>
      </c>
      <c r="G145" s="120">
        <v>63199</v>
      </c>
      <c r="H145" s="121">
        <f t="shared" si="16"/>
        <v>5.9373216245883649</v>
      </c>
      <c r="I145" s="120">
        <v>71295</v>
      </c>
      <c r="J145" s="121">
        <f t="shared" si="16"/>
        <v>0.12810329277361987</v>
      </c>
      <c r="K145" s="120">
        <v>87638</v>
      </c>
      <c r="L145" s="121">
        <f t="shared" si="16"/>
        <v>0.22923066133669967</v>
      </c>
      <c r="M145" s="120">
        <v>77498</v>
      </c>
      <c r="N145" s="121">
        <f t="shared" si="17"/>
        <v>-0.11570323375704605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18070</v>
      </c>
      <c r="F146" s="121" t="str">
        <f t="shared" si="16"/>
        <v>-</v>
      </c>
      <c r="G146" s="120">
        <v>67149</v>
      </c>
      <c r="H146" s="121">
        <f t="shared" si="16"/>
        <v>2.7160486995019371</v>
      </c>
      <c r="I146" s="120">
        <v>68057</v>
      </c>
      <c r="J146" s="121">
        <f t="shared" si="16"/>
        <v>1.3522167120880502E-2</v>
      </c>
      <c r="K146" s="120">
        <v>81325</v>
      </c>
      <c r="L146" s="121">
        <f t="shared" si="16"/>
        <v>0.19495422954288322</v>
      </c>
      <c r="M146" s="120">
        <v>77681</v>
      </c>
      <c r="N146" s="121">
        <f t="shared" si="17"/>
        <v>-4.4807869658776478E-2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31188</v>
      </c>
      <c r="F147" s="121" t="str">
        <f t="shared" si="16"/>
        <v>-</v>
      </c>
      <c r="G147" s="120">
        <v>65143</v>
      </c>
      <c r="H147" s="121">
        <f t="shared" si="16"/>
        <v>1.088720020520713</v>
      </c>
      <c r="I147" s="120">
        <v>64185</v>
      </c>
      <c r="J147" s="121">
        <f t="shared" si="16"/>
        <v>-1.4706108100640103E-2</v>
      </c>
      <c r="K147" s="120">
        <v>76623</v>
      </c>
      <c r="L147" s="121">
        <f t="shared" si="16"/>
        <v>0.19378359429773306</v>
      </c>
      <c r="M147" s="120">
        <v>61560</v>
      </c>
      <c r="N147" s="121">
        <f t="shared" si="17"/>
        <v>-0.19658588152382439</v>
      </c>
    </row>
    <row r="148" spans="1:15" x14ac:dyDescent="0.25">
      <c r="B148" s="119" t="s">
        <v>88</v>
      </c>
      <c r="C148" s="120">
        <v>18885</v>
      </c>
      <c r="D148" s="121">
        <v>-0.83020903573836824</v>
      </c>
      <c r="E148" s="120">
        <v>38422</v>
      </c>
      <c r="F148" s="121">
        <f t="shared" si="16"/>
        <v>1.0345247550966374</v>
      </c>
      <c r="G148" s="120">
        <v>66358</v>
      </c>
      <c r="H148" s="121">
        <f t="shared" si="16"/>
        <v>0.72708344177814799</v>
      </c>
      <c r="I148" s="120">
        <v>65688</v>
      </c>
      <c r="J148" s="121">
        <f t="shared" si="16"/>
        <v>-1.0096747942975992E-2</v>
      </c>
      <c r="K148" s="120">
        <v>68793</v>
      </c>
      <c r="L148" s="121">
        <f t="shared" si="16"/>
        <v>4.7268907563025264E-2</v>
      </c>
      <c r="M148" s="120">
        <v>71620</v>
      </c>
      <c r="N148" s="121">
        <f t="shared" si="17"/>
        <v>4.109429738490844E-2</v>
      </c>
    </row>
    <row r="149" spans="1:15" x14ac:dyDescent="0.25">
      <c r="B149" s="119" t="s">
        <v>90</v>
      </c>
      <c r="C149" s="120">
        <v>4527</v>
      </c>
      <c r="D149" s="121">
        <v>-0.96273644699800798</v>
      </c>
      <c r="E149" s="120">
        <v>60509</v>
      </c>
      <c r="F149" s="121">
        <f t="shared" si="16"/>
        <v>12.366246962668434</v>
      </c>
      <c r="G149" s="120">
        <v>81698</v>
      </c>
      <c r="H149" s="121">
        <f t="shared" si="16"/>
        <v>0.35017931216843778</v>
      </c>
      <c r="I149" s="120">
        <v>87257</v>
      </c>
      <c r="J149" s="121">
        <f t="shared" si="16"/>
        <v>6.8043281353276752E-2</v>
      </c>
      <c r="K149" s="120">
        <v>95768</v>
      </c>
      <c r="L149" s="121">
        <f t="shared" si="16"/>
        <v>9.7539452422155337E-2</v>
      </c>
      <c r="M149" s="120">
        <v>82044</v>
      </c>
      <c r="N149" s="121">
        <f t="shared" si="17"/>
        <v>-0.14330465291120209</v>
      </c>
    </row>
    <row r="150" spans="1:15" x14ac:dyDescent="0.25">
      <c r="A150" s="125"/>
      <c r="B150" s="119" t="s">
        <v>92</v>
      </c>
      <c r="C150" s="120">
        <v>2230</v>
      </c>
      <c r="D150" s="121">
        <v>-0.98087511363441449</v>
      </c>
      <c r="E150" s="120">
        <v>79348</v>
      </c>
      <c r="F150" s="121">
        <f t="shared" si="16"/>
        <v>34.582062780269055</v>
      </c>
      <c r="G150" s="120">
        <v>81267</v>
      </c>
      <c r="H150" s="121">
        <f t="shared" si="16"/>
        <v>2.4184604526894082E-2</v>
      </c>
      <c r="I150" s="120">
        <v>95060</v>
      </c>
      <c r="J150" s="121">
        <f t="shared" si="16"/>
        <v>0.16972448841473176</v>
      </c>
      <c r="K150" s="120">
        <v>109949</v>
      </c>
      <c r="L150" s="121">
        <f t="shared" si="16"/>
        <v>0.15662739322533148</v>
      </c>
      <c r="M150" s="120">
        <v>95382</v>
      </c>
      <c r="N150" s="121">
        <f t="shared" si="17"/>
        <v>-0.1324886993060419</v>
      </c>
    </row>
    <row r="151" spans="1:15" x14ac:dyDescent="0.25">
      <c r="B151" s="119" t="s">
        <v>94</v>
      </c>
      <c r="C151" s="120">
        <v>11037</v>
      </c>
      <c r="D151" s="121">
        <v>-0.92434192486975597</v>
      </c>
      <c r="E151" s="120">
        <v>113393</v>
      </c>
      <c r="F151" s="121">
        <f t="shared" si="16"/>
        <v>9.2738968922714502</v>
      </c>
      <c r="G151" s="120">
        <v>123598</v>
      </c>
      <c r="H151" s="121">
        <f t="shared" si="16"/>
        <v>8.9996737011984962E-2</v>
      </c>
      <c r="I151" s="120">
        <v>146312</v>
      </c>
      <c r="J151" s="121">
        <f t="shared" si="16"/>
        <v>0.18377320021359567</v>
      </c>
      <c r="K151" s="120">
        <v>147372</v>
      </c>
      <c r="L151" s="121">
        <f t="shared" si="16"/>
        <v>7.2447919514462278E-3</v>
      </c>
      <c r="M151" s="120">
        <v>142351</v>
      </c>
      <c r="N151" s="121">
        <f t="shared" si="17"/>
        <v>-3.4070244008359785E-2</v>
      </c>
    </row>
    <row r="152" spans="1:15" x14ac:dyDescent="0.25">
      <c r="B152" s="119" t="s">
        <v>96</v>
      </c>
      <c r="C152" s="120">
        <v>12813</v>
      </c>
      <c r="D152" s="121">
        <v>-0.91560622826430604</v>
      </c>
      <c r="E152" s="120">
        <v>100325</v>
      </c>
      <c r="F152" s="121">
        <f t="shared" si="16"/>
        <v>6.8299383438695074</v>
      </c>
      <c r="G152" s="120">
        <v>120073</v>
      </c>
      <c r="H152" s="121">
        <f t="shared" si="16"/>
        <v>0.19684026912534258</v>
      </c>
      <c r="I152" s="120">
        <v>136634</v>
      </c>
      <c r="J152" s="121">
        <f t="shared" si="16"/>
        <v>0.13792442930550575</v>
      </c>
      <c r="K152" s="120">
        <v>141819</v>
      </c>
      <c r="L152" s="121">
        <f t="shared" si="16"/>
        <v>3.7948094910490893E-2</v>
      </c>
      <c r="M152" s="120">
        <v>131688</v>
      </c>
      <c r="N152" s="121">
        <f t="shared" si="17"/>
        <v>-7.1436126330040373E-2</v>
      </c>
    </row>
    <row r="153" spans="1:15" ht="15.75" x14ac:dyDescent="0.25">
      <c r="B153" s="122" t="s">
        <v>33</v>
      </c>
      <c r="C153" s="123">
        <v>445011</v>
      </c>
      <c r="D153" s="124">
        <v>-0.71524562816861392</v>
      </c>
      <c r="E153" s="123">
        <v>478237</v>
      </c>
      <c r="F153" s="124">
        <f t="shared" si="16"/>
        <v>7.4663322929096054E-2</v>
      </c>
      <c r="G153" s="123">
        <v>1014024</v>
      </c>
      <c r="H153" s="124">
        <f t="shared" si="16"/>
        <v>1.1203378241332227</v>
      </c>
      <c r="I153" s="123">
        <v>1213964</v>
      </c>
      <c r="J153" s="124">
        <f t="shared" si="16"/>
        <v>0.19717482031983469</v>
      </c>
      <c r="K153" s="123">
        <v>1379633</v>
      </c>
      <c r="L153" s="124">
        <f t="shared" si="16"/>
        <v>0.13646945049441328</v>
      </c>
      <c r="M153" s="123">
        <v>1283316</v>
      </c>
      <c r="N153" s="124">
        <v>-6.9813493878444488E-2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289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CONCATENATE("var. ",RIGHT(C161,2),"/",RIGHT(C161-1,2))</f>
        <v>var. 20/19</v>
      </c>
      <c r="E162" s="118" t="s">
        <v>72</v>
      </c>
      <c r="F162" s="117" t="s">
        <v>254</v>
      </c>
      <c r="G162" s="118" t="s">
        <v>72</v>
      </c>
      <c r="H162" s="117" t="s">
        <v>254</v>
      </c>
      <c r="I162" s="118" t="s">
        <v>72</v>
      </c>
      <c r="J162" s="117" t="s">
        <v>254</v>
      </c>
      <c r="K162" s="118" t="s">
        <v>72</v>
      </c>
      <c r="L162" s="117" t="s">
        <v>254</v>
      </c>
      <c r="M162" s="118" t="s">
        <v>72</v>
      </c>
      <c r="N162" s="117" t="s">
        <v>283</v>
      </c>
    </row>
    <row r="163" spans="2:14" x14ac:dyDescent="0.25">
      <c r="B163" s="119" t="s">
        <v>74</v>
      </c>
      <c r="C163" s="120">
        <v>12838</v>
      </c>
      <c r="D163" s="121">
        <v>6.468734450157565E-2</v>
      </c>
      <c r="E163" s="120">
        <v>2725</v>
      </c>
      <c r="F163" s="121">
        <f t="shared" ref="F163:L175" si="18">IFERROR(E163/C163-1,"-")</f>
        <v>-0.78773952329023211</v>
      </c>
      <c r="G163" s="120">
        <v>9584</v>
      </c>
      <c r="H163" s="121">
        <f t="shared" si="18"/>
        <v>2.5170642201834861</v>
      </c>
      <c r="I163" s="120">
        <v>18854</v>
      </c>
      <c r="J163" s="121">
        <f t="shared" si="18"/>
        <v>0.96723706176961599</v>
      </c>
      <c r="K163" s="120">
        <v>25751</v>
      </c>
      <c r="L163" s="121">
        <f t="shared" si="18"/>
        <v>0.36581096849474903</v>
      </c>
      <c r="M163" s="120">
        <v>28658</v>
      </c>
      <c r="N163" s="121">
        <f t="shared" ref="N163:N174" si="19">IFERROR(M163/K163-1,"-")</f>
        <v>0.11288881985165622</v>
      </c>
    </row>
    <row r="164" spans="2:14" x14ac:dyDescent="0.25">
      <c r="B164" s="119" t="s">
        <v>76</v>
      </c>
      <c r="C164" s="120">
        <v>16806</v>
      </c>
      <c r="D164" s="121">
        <v>0.43555137951652867</v>
      </c>
      <c r="E164" s="120">
        <v>2722</v>
      </c>
      <c r="F164" s="121">
        <f t="shared" si="18"/>
        <v>-0.83803403546352495</v>
      </c>
      <c r="G164" s="120">
        <v>15037</v>
      </c>
      <c r="H164" s="121">
        <f t="shared" si="18"/>
        <v>4.5242468772961058</v>
      </c>
      <c r="I164" s="120">
        <v>20151</v>
      </c>
      <c r="J164" s="121">
        <f t="shared" si="18"/>
        <v>0.34009443373013237</v>
      </c>
      <c r="K164" s="120">
        <v>30435</v>
      </c>
      <c r="L164" s="121">
        <f t="shared" si="18"/>
        <v>0.5103468810480869</v>
      </c>
      <c r="M164" s="120">
        <v>32786</v>
      </c>
      <c r="N164" s="121">
        <f t="shared" si="19"/>
        <v>7.7246591095777806E-2</v>
      </c>
    </row>
    <row r="165" spans="2:14" x14ac:dyDescent="0.25">
      <c r="B165" s="119" t="s">
        <v>78</v>
      </c>
      <c r="C165" s="120">
        <v>6098</v>
      </c>
      <c r="D165" s="121">
        <v>-0.46737706349899555</v>
      </c>
      <c r="E165" s="120">
        <v>5410</v>
      </c>
      <c r="F165" s="121">
        <f t="shared" si="18"/>
        <v>-0.11282387668087901</v>
      </c>
      <c r="G165" s="120">
        <v>18097</v>
      </c>
      <c r="H165" s="121">
        <f t="shared" si="18"/>
        <v>2.3451016635859521</v>
      </c>
      <c r="I165" s="120">
        <v>23354</v>
      </c>
      <c r="J165" s="121">
        <f t="shared" si="18"/>
        <v>0.29049013648671052</v>
      </c>
      <c r="K165" s="120">
        <v>33158</v>
      </c>
      <c r="L165" s="121">
        <f t="shared" si="18"/>
        <v>0.41979960606320121</v>
      </c>
      <c r="M165" s="120">
        <v>32455</v>
      </c>
      <c r="N165" s="121">
        <f t="shared" si="19"/>
        <v>-2.1201519995174611E-2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2655</v>
      </c>
      <c r="F166" s="121" t="str">
        <f t="shared" si="18"/>
        <v>-</v>
      </c>
      <c r="G166" s="120">
        <v>18742</v>
      </c>
      <c r="H166" s="121">
        <f t="shared" si="18"/>
        <v>6.0591337099811673</v>
      </c>
      <c r="I166" s="120">
        <v>23096</v>
      </c>
      <c r="J166" s="121">
        <f t="shared" si="18"/>
        <v>0.23231245331341377</v>
      </c>
      <c r="K166" s="120">
        <v>32463</v>
      </c>
      <c r="L166" s="121">
        <f t="shared" si="18"/>
        <v>0.4055680637339798</v>
      </c>
      <c r="M166" s="120">
        <v>36564</v>
      </c>
      <c r="N166" s="121">
        <f t="shared" si="19"/>
        <v>0.12632843544958883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6118</v>
      </c>
      <c r="F167" s="121" t="str">
        <f t="shared" si="18"/>
        <v>-</v>
      </c>
      <c r="G167" s="120">
        <v>12742</v>
      </c>
      <c r="H167" s="121">
        <f t="shared" si="18"/>
        <v>1.0827067669172932</v>
      </c>
      <c r="I167" s="120">
        <v>16668</v>
      </c>
      <c r="J167" s="121">
        <f t="shared" si="18"/>
        <v>0.30811489562078176</v>
      </c>
      <c r="K167" s="120">
        <v>30513</v>
      </c>
      <c r="L167" s="121">
        <f t="shared" si="18"/>
        <v>0.83063354931605482</v>
      </c>
      <c r="M167" s="120">
        <v>34104</v>
      </c>
      <c r="N167" s="121">
        <f t="shared" si="19"/>
        <v>0.11768754301445283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6244</v>
      </c>
      <c r="F168" s="121" t="str">
        <f t="shared" si="18"/>
        <v>-</v>
      </c>
      <c r="G168" s="120">
        <v>10927</v>
      </c>
      <c r="H168" s="121">
        <f t="shared" si="18"/>
        <v>0.75</v>
      </c>
      <c r="I168" s="120">
        <v>16599</v>
      </c>
      <c r="J168" s="121">
        <f t="shared" si="18"/>
        <v>0.51908117507092522</v>
      </c>
      <c r="K168" s="120">
        <v>31108</v>
      </c>
      <c r="L168" s="121">
        <f t="shared" si="18"/>
        <v>0.87408880053015237</v>
      </c>
      <c r="M168" s="120">
        <v>22991</v>
      </c>
      <c r="N168" s="121">
        <f t="shared" si="19"/>
        <v>-0.26092966439501097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11639</v>
      </c>
      <c r="F169" s="121" t="str">
        <f t="shared" si="18"/>
        <v>-</v>
      </c>
      <c r="G169" s="120">
        <v>15423</v>
      </c>
      <c r="H169" s="121">
        <f t="shared" si="18"/>
        <v>0.32511384139530897</v>
      </c>
      <c r="I169" s="120">
        <v>20495</v>
      </c>
      <c r="J169" s="121">
        <f t="shared" si="18"/>
        <v>0.32885949555858129</v>
      </c>
      <c r="K169" s="120">
        <v>38922</v>
      </c>
      <c r="L169" s="121">
        <f t="shared" si="18"/>
        <v>0.89909734081483283</v>
      </c>
      <c r="M169" s="120">
        <v>37753</v>
      </c>
      <c r="N169" s="121">
        <f t="shared" si="19"/>
        <v>-3.0034427830018973E-2</v>
      </c>
    </row>
    <row r="170" spans="2:14" x14ac:dyDescent="0.25">
      <c r="B170" s="119" t="s">
        <v>88</v>
      </c>
      <c r="C170" s="120">
        <v>4147</v>
      </c>
      <c r="D170" s="121">
        <v>-0.80786693847294289</v>
      </c>
      <c r="E170" s="120">
        <v>14723</v>
      </c>
      <c r="F170" s="121">
        <f t="shared" si="18"/>
        <v>2.5502773088979986</v>
      </c>
      <c r="G170" s="120">
        <v>17002</v>
      </c>
      <c r="H170" s="121">
        <f t="shared" si="18"/>
        <v>0.15479182231882094</v>
      </c>
      <c r="I170" s="120">
        <v>33567</v>
      </c>
      <c r="J170" s="121">
        <f t="shared" si="18"/>
        <v>0.97429714151276325</v>
      </c>
      <c r="K170" s="120">
        <v>43043</v>
      </c>
      <c r="L170" s="121">
        <f t="shared" si="18"/>
        <v>0.28230106950278544</v>
      </c>
      <c r="M170" s="120">
        <v>41030</v>
      </c>
      <c r="N170" s="121">
        <f t="shared" si="19"/>
        <v>-4.6767186302069996E-2</v>
      </c>
    </row>
    <row r="171" spans="2:14" x14ac:dyDescent="0.25">
      <c r="B171" s="119" t="s">
        <v>90</v>
      </c>
      <c r="C171" s="120">
        <v>1472</v>
      </c>
      <c r="D171" s="121">
        <v>-0.91399859780322501</v>
      </c>
      <c r="E171" s="120">
        <v>12480</v>
      </c>
      <c r="F171" s="121">
        <f t="shared" si="18"/>
        <v>7.4782608695652169</v>
      </c>
      <c r="G171" s="120">
        <v>16073</v>
      </c>
      <c r="H171" s="121">
        <f t="shared" si="18"/>
        <v>0.28790064102564106</v>
      </c>
      <c r="I171" s="120">
        <v>25350</v>
      </c>
      <c r="J171" s="121">
        <f t="shared" si="18"/>
        <v>0.57717912026379636</v>
      </c>
      <c r="K171" s="120">
        <v>32169</v>
      </c>
      <c r="L171" s="121">
        <f t="shared" si="18"/>
        <v>0.26899408284023663</v>
      </c>
      <c r="M171" s="120">
        <v>28787</v>
      </c>
      <c r="N171" s="121">
        <f t="shared" si="19"/>
        <v>-0.10513227019801674</v>
      </c>
    </row>
    <row r="172" spans="2:14" x14ac:dyDescent="0.25">
      <c r="B172" s="119" t="s">
        <v>92</v>
      </c>
      <c r="C172" s="120">
        <v>4177</v>
      </c>
      <c r="D172" s="121">
        <v>-0.7362505525036307</v>
      </c>
      <c r="E172" s="120">
        <v>14829</v>
      </c>
      <c r="F172" s="121">
        <f t="shared" si="18"/>
        <v>2.5501556140770889</v>
      </c>
      <c r="G172" s="120">
        <v>15893</v>
      </c>
      <c r="H172" s="121">
        <f t="shared" si="18"/>
        <v>7.175129813203851E-2</v>
      </c>
      <c r="I172" s="120">
        <v>29606</v>
      </c>
      <c r="J172" s="121">
        <f t="shared" si="18"/>
        <v>0.86283269363870896</v>
      </c>
      <c r="K172" s="120">
        <v>36840</v>
      </c>
      <c r="L172" s="121">
        <f t="shared" si="18"/>
        <v>0.24434236303452006</v>
      </c>
      <c r="M172" s="120">
        <v>37397</v>
      </c>
      <c r="N172" s="121">
        <f t="shared" si="19"/>
        <v>1.5119435396308445E-2</v>
      </c>
    </row>
    <row r="173" spans="2:14" x14ac:dyDescent="0.25">
      <c r="B173" s="119" t="s">
        <v>94</v>
      </c>
      <c r="C173" s="120">
        <v>612</v>
      </c>
      <c r="D173" s="121">
        <v>-0.94618834080717484</v>
      </c>
      <c r="E173" s="120">
        <v>14802</v>
      </c>
      <c r="F173" s="121">
        <f t="shared" si="18"/>
        <v>23.186274509803923</v>
      </c>
      <c r="G173" s="120">
        <v>15008</v>
      </c>
      <c r="H173" s="121">
        <f t="shared" si="18"/>
        <v>1.3917038238075996E-2</v>
      </c>
      <c r="I173" s="120">
        <v>22746</v>
      </c>
      <c r="J173" s="121">
        <f t="shared" si="18"/>
        <v>0.51559168443496795</v>
      </c>
      <c r="K173" s="120">
        <v>24750</v>
      </c>
      <c r="L173" s="121">
        <f t="shared" si="18"/>
        <v>8.8103402796096075E-2</v>
      </c>
      <c r="M173" s="120">
        <v>23266</v>
      </c>
      <c r="N173" s="121">
        <f t="shared" si="19"/>
        <v>-5.995959595959599E-2</v>
      </c>
    </row>
    <row r="174" spans="2:14" x14ac:dyDescent="0.25">
      <c r="B174" s="119" t="s">
        <v>96</v>
      </c>
      <c r="C174" s="120">
        <v>2033</v>
      </c>
      <c r="D174" s="121">
        <v>-0.81001775534996723</v>
      </c>
      <c r="E174" s="120">
        <v>11502</v>
      </c>
      <c r="F174" s="121">
        <f t="shared" si="18"/>
        <v>4.6576487948844072</v>
      </c>
      <c r="G174" s="120">
        <v>14877</v>
      </c>
      <c r="H174" s="121">
        <f t="shared" si="18"/>
        <v>0.29342723004694826</v>
      </c>
      <c r="I174" s="120">
        <v>23544</v>
      </c>
      <c r="J174" s="121">
        <f t="shared" si="18"/>
        <v>0.58257713248638843</v>
      </c>
      <c r="K174" s="120">
        <v>25480</v>
      </c>
      <c r="L174" s="121">
        <f t="shared" si="18"/>
        <v>8.2229018008834531E-2</v>
      </c>
      <c r="M174" s="120">
        <v>24411</v>
      </c>
      <c r="N174" s="121">
        <f t="shared" si="19"/>
        <v>-4.1954474097331218E-2</v>
      </c>
    </row>
    <row r="175" spans="2:14" ht="15.75" x14ac:dyDescent="0.25">
      <c r="B175" s="122" t="s">
        <v>33</v>
      </c>
      <c r="C175" s="123">
        <v>48969</v>
      </c>
      <c r="D175" s="124">
        <v>-0.71801796614073476</v>
      </c>
      <c r="E175" s="123">
        <v>105849</v>
      </c>
      <c r="F175" s="124">
        <f t="shared" si="18"/>
        <v>1.1615511854438521</v>
      </c>
      <c r="G175" s="123">
        <v>179405</v>
      </c>
      <c r="H175" s="124">
        <f t="shared" si="18"/>
        <v>0.69491445360844217</v>
      </c>
      <c r="I175" s="123">
        <v>274030</v>
      </c>
      <c r="J175" s="124">
        <f t="shared" si="18"/>
        <v>0.52743791979041843</v>
      </c>
      <c r="K175" s="123">
        <v>384632</v>
      </c>
      <c r="L175" s="124">
        <f t="shared" si="18"/>
        <v>0.40361274313031426</v>
      </c>
      <c r="M175" s="123">
        <v>380202</v>
      </c>
      <c r="N175" s="124">
        <v>-1.1517502443894378E-2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290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CONCATENATE("var. ",RIGHT(C183,2),"/",RIGHT(C183-1,2))</f>
        <v>var. 20/19</v>
      </c>
      <c r="E184" s="118" t="s">
        <v>72</v>
      </c>
      <c r="F184" s="117" t="s">
        <v>254</v>
      </c>
      <c r="G184" s="118" t="s">
        <v>72</v>
      </c>
      <c r="H184" s="117" t="s">
        <v>254</v>
      </c>
      <c r="I184" s="118" t="s">
        <v>72</v>
      </c>
      <c r="J184" s="117" t="s">
        <v>254</v>
      </c>
      <c r="K184" s="118" t="s">
        <v>72</v>
      </c>
      <c r="L184" s="117" t="s">
        <v>254</v>
      </c>
      <c r="M184" s="118" t="s">
        <v>72</v>
      </c>
      <c r="N184" s="117" t="s">
        <v>283</v>
      </c>
    </row>
    <row r="185" spans="1:15" x14ac:dyDescent="0.25">
      <c r="A185" s="125"/>
      <c r="B185" s="119" t="s">
        <v>74</v>
      </c>
      <c r="C185" s="120">
        <v>2894</v>
      </c>
      <c r="D185" s="121">
        <v>-0.31600094540297807</v>
      </c>
      <c r="E185" s="120">
        <v>241</v>
      </c>
      <c r="F185" s="121">
        <f t="shared" ref="F185:L197" si="20">IFERROR(E185/C185-1,"-")</f>
        <v>-0.91672425708362126</v>
      </c>
      <c r="G185" s="120">
        <v>3071</v>
      </c>
      <c r="H185" s="121">
        <f t="shared" si="20"/>
        <v>11.742738589211617</v>
      </c>
      <c r="I185" s="120">
        <v>3587</v>
      </c>
      <c r="J185" s="121">
        <f t="shared" si="20"/>
        <v>0.16802344513187895</v>
      </c>
      <c r="K185" s="120">
        <v>3741</v>
      </c>
      <c r="L185" s="121">
        <f t="shared" si="20"/>
        <v>4.2932812935600806E-2</v>
      </c>
      <c r="M185" s="120">
        <v>5043</v>
      </c>
      <c r="N185" s="121">
        <f t="shared" ref="N185:N196" si="21">IFERROR(M185/K185-1,"-")</f>
        <v>0.34803528468323974</v>
      </c>
    </row>
    <row r="186" spans="1:15" x14ac:dyDescent="0.25">
      <c r="B186" s="119" t="s">
        <v>76</v>
      </c>
      <c r="C186" s="120">
        <v>2669</v>
      </c>
      <c r="D186" s="121">
        <v>-0.11768595041322316</v>
      </c>
      <c r="E186" s="120">
        <v>241</v>
      </c>
      <c r="F186" s="121">
        <f t="shared" si="20"/>
        <v>-0.90970400899213189</v>
      </c>
      <c r="G186" s="120">
        <v>3129</v>
      </c>
      <c r="H186" s="121">
        <f t="shared" si="20"/>
        <v>11.983402489626556</v>
      </c>
      <c r="I186" s="120">
        <v>2714</v>
      </c>
      <c r="J186" s="121">
        <f t="shared" si="20"/>
        <v>-0.13263023330137425</v>
      </c>
      <c r="K186" s="120">
        <v>4033</v>
      </c>
      <c r="L186" s="121">
        <f t="shared" si="20"/>
        <v>0.48599852616064854</v>
      </c>
      <c r="M186" s="120">
        <v>4733</v>
      </c>
      <c r="N186" s="121">
        <f t="shared" si="21"/>
        <v>0.17356806347632037</v>
      </c>
    </row>
    <row r="187" spans="1:15" x14ac:dyDescent="0.25">
      <c r="B187" s="119" t="s">
        <v>78</v>
      </c>
      <c r="C187" s="120">
        <v>2054</v>
      </c>
      <c r="D187" s="121">
        <v>-0.45574986751457336</v>
      </c>
      <c r="E187" s="120">
        <v>121</v>
      </c>
      <c r="F187" s="121">
        <f t="shared" si="20"/>
        <v>-0.94109055501460559</v>
      </c>
      <c r="G187" s="120">
        <v>2637</v>
      </c>
      <c r="H187" s="121">
        <f t="shared" si="20"/>
        <v>20.793388429752067</v>
      </c>
      <c r="I187" s="120">
        <v>4070</v>
      </c>
      <c r="J187" s="121">
        <f t="shared" si="20"/>
        <v>0.5434205536594614</v>
      </c>
      <c r="K187" s="120">
        <v>3780</v>
      </c>
      <c r="L187" s="121">
        <f t="shared" si="20"/>
        <v>-7.1253071253071232E-2</v>
      </c>
      <c r="M187" s="120">
        <v>5059</v>
      </c>
      <c r="N187" s="121">
        <f t="shared" si="21"/>
        <v>0.33835978835978842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190</v>
      </c>
      <c r="F188" s="121" t="str">
        <f t="shared" si="20"/>
        <v>-</v>
      </c>
      <c r="G188" s="120">
        <v>2990</v>
      </c>
      <c r="H188" s="121">
        <f t="shared" si="20"/>
        <v>14.736842105263158</v>
      </c>
      <c r="I188" s="120">
        <v>2042</v>
      </c>
      <c r="J188" s="121">
        <f t="shared" si="20"/>
        <v>-0.31705685618729096</v>
      </c>
      <c r="K188" s="120">
        <v>3683</v>
      </c>
      <c r="L188" s="121">
        <f t="shared" si="20"/>
        <v>0.80362389813907931</v>
      </c>
      <c r="M188" s="120">
        <v>2760</v>
      </c>
      <c r="N188" s="121">
        <f t="shared" si="21"/>
        <v>-0.25061091501493349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963</v>
      </c>
      <c r="F189" s="121" t="str">
        <f t="shared" si="20"/>
        <v>-</v>
      </c>
      <c r="G189" s="120">
        <v>1713</v>
      </c>
      <c r="H189" s="121">
        <f t="shared" si="20"/>
        <v>0.77881619937694713</v>
      </c>
      <c r="I189" s="120">
        <v>2232</v>
      </c>
      <c r="J189" s="121">
        <f t="shared" si="20"/>
        <v>0.30297723292469358</v>
      </c>
      <c r="K189" s="120">
        <v>3663</v>
      </c>
      <c r="L189" s="121">
        <f t="shared" si="20"/>
        <v>0.6411290322580645</v>
      </c>
      <c r="M189" s="120">
        <v>3029</v>
      </c>
      <c r="N189" s="121">
        <f t="shared" si="21"/>
        <v>-0.17308217308217311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1692</v>
      </c>
      <c r="F190" s="121" t="str">
        <f t="shared" si="20"/>
        <v>-</v>
      </c>
      <c r="G190" s="120">
        <v>2174</v>
      </c>
      <c r="H190" s="121">
        <f t="shared" si="20"/>
        <v>0.28486997635933808</v>
      </c>
      <c r="I190" s="120">
        <v>2900</v>
      </c>
      <c r="J190" s="121">
        <f t="shared" si="20"/>
        <v>0.33394664213431469</v>
      </c>
      <c r="K190" s="120">
        <v>4781</v>
      </c>
      <c r="L190" s="121">
        <f t="shared" si="20"/>
        <v>0.6486206896551725</v>
      </c>
      <c r="M190" s="120">
        <v>4208</v>
      </c>
      <c r="N190" s="121">
        <f t="shared" si="21"/>
        <v>-0.11984940389039955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2335</v>
      </c>
      <c r="F191" s="121" t="str">
        <f t="shared" si="20"/>
        <v>-</v>
      </c>
      <c r="G191" s="120">
        <v>3144</v>
      </c>
      <c r="H191" s="121">
        <f t="shared" si="20"/>
        <v>0.34646680942184149</v>
      </c>
      <c r="I191" s="120">
        <v>6014</v>
      </c>
      <c r="J191" s="121">
        <f t="shared" si="20"/>
        <v>0.9128498727735368</v>
      </c>
      <c r="K191" s="120">
        <v>8924</v>
      </c>
      <c r="L191" s="121">
        <f t="shared" si="20"/>
        <v>0.4838709677419355</v>
      </c>
      <c r="M191" s="120">
        <v>6844</v>
      </c>
      <c r="N191" s="121">
        <f t="shared" si="21"/>
        <v>-0.23307933662034963</v>
      </c>
    </row>
    <row r="192" spans="1:15" x14ac:dyDescent="0.25">
      <c r="B192" s="119" t="s">
        <v>88</v>
      </c>
      <c r="C192" s="120">
        <v>1276</v>
      </c>
      <c r="D192" s="121">
        <v>-0.78094420600858372</v>
      </c>
      <c r="E192" s="120">
        <v>6710</v>
      </c>
      <c r="F192" s="121">
        <f t="shared" si="20"/>
        <v>4.2586206896551726</v>
      </c>
      <c r="G192" s="120">
        <v>2618</v>
      </c>
      <c r="H192" s="121">
        <f t="shared" si="20"/>
        <v>-0.60983606557377046</v>
      </c>
      <c r="I192" s="120">
        <v>6391</v>
      </c>
      <c r="J192" s="121">
        <f t="shared" si="20"/>
        <v>1.4411764705882355</v>
      </c>
      <c r="K192" s="120">
        <v>5956</v>
      </c>
      <c r="L192" s="121">
        <f t="shared" si="20"/>
        <v>-6.8064465654827155E-2</v>
      </c>
      <c r="M192" s="120">
        <v>6898</v>
      </c>
      <c r="N192" s="121">
        <f t="shared" si="21"/>
        <v>0.15815983881799855</v>
      </c>
    </row>
    <row r="193" spans="2:15" x14ac:dyDescent="0.25">
      <c r="B193" s="119" t="s">
        <v>90</v>
      </c>
      <c r="C193" s="120">
        <v>3461</v>
      </c>
      <c r="D193" s="121">
        <v>-0.18774935461159348</v>
      </c>
      <c r="E193" s="120">
        <v>5611</v>
      </c>
      <c r="F193" s="121">
        <f t="shared" si="20"/>
        <v>0.62120774342675533</v>
      </c>
      <c r="G193" s="120">
        <v>3064</v>
      </c>
      <c r="H193" s="121">
        <f t="shared" si="20"/>
        <v>-0.45392978078773838</v>
      </c>
      <c r="I193" s="120">
        <v>4673</v>
      </c>
      <c r="J193" s="121">
        <f t="shared" si="20"/>
        <v>0.52513054830287209</v>
      </c>
      <c r="K193" s="120">
        <v>5487</v>
      </c>
      <c r="L193" s="121">
        <f t="shared" si="20"/>
        <v>0.17419216777230906</v>
      </c>
      <c r="M193" s="120">
        <v>6915</v>
      </c>
      <c r="N193" s="121">
        <f t="shared" si="21"/>
        <v>0.26025150355385462</v>
      </c>
    </row>
    <row r="194" spans="2:15" x14ac:dyDescent="0.25">
      <c r="B194" s="119" t="s">
        <v>92</v>
      </c>
      <c r="C194" s="120">
        <v>1379</v>
      </c>
      <c r="D194" s="121">
        <v>-0.55857874519846351</v>
      </c>
      <c r="E194" s="120">
        <v>5242</v>
      </c>
      <c r="F194" s="121">
        <f t="shared" si="20"/>
        <v>2.8013052936910805</v>
      </c>
      <c r="G194" s="120">
        <v>2154</v>
      </c>
      <c r="H194" s="121">
        <f t="shared" si="20"/>
        <v>-0.58908813429988549</v>
      </c>
      <c r="I194" s="120">
        <v>4047</v>
      </c>
      <c r="J194" s="121">
        <f t="shared" si="20"/>
        <v>0.87883008356545966</v>
      </c>
      <c r="K194" s="120">
        <v>5700</v>
      </c>
      <c r="L194" s="121">
        <f t="shared" si="20"/>
        <v>0.40845070422535201</v>
      </c>
      <c r="M194" s="120">
        <v>7586</v>
      </c>
      <c r="N194" s="121">
        <f t="shared" si="21"/>
        <v>0.3308771929824561</v>
      </c>
    </row>
    <row r="195" spans="2:15" x14ac:dyDescent="0.25">
      <c r="B195" s="119" t="s">
        <v>94</v>
      </c>
      <c r="C195" s="120">
        <v>671</v>
      </c>
      <c r="D195" s="121">
        <v>-0.77169105137801974</v>
      </c>
      <c r="E195" s="120">
        <v>6043</v>
      </c>
      <c r="F195" s="121">
        <f t="shared" si="20"/>
        <v>8.0059612518628906</v>
      </c>
      <c r="G195" s="120">
        <v>3174</v>
      </c>
      <c r="H195" s="121">
        <f t="shared" si="20"/>
        <v>-0.47476418997186831</v>
      </c>
      <c r="I195" s="120">
        <v>3953</v>
      </c>
      <c r="J195" s="121">
        <f t="shared" si="20"/>
        <v>0.245431632010082</v>
      </c>
      <c r="K195" s="120">
        <v>4388</v>
      </c>
      <c r="L195" s="121">
        <f t="shared" si="20"/>
        <v>0.11004300531242084</v>
      </c>
      <c r="M195" s="120">
        <v>5956</v>
      </c>
      <c r="N195" s="121">
        <f t="shared" si="21"/>
        <v>0.3573381950774841</v>
      </c>
    </row>
    <row r="196" spans="2:15" x14ac:dyDescent="0.25">
      <c r="B196" s="119" t="s">
        <v>96</v>
      </c>
      <c r="C196" s="120">
        <v>337</v>
      </c>
      <c r="D196" s="121">
        <v>-0.88572397422855209</v>
      </c>
      <c r="E196" s="120">
        <v>3911</v>
      </c>
      <c r="F196" s="121">
        <f t="shared" si="20"/>
        <v>10.6053412462908</v>
      </c>
      <c r="G196" s="120">
        <v>3870</v>
      </c>
      <c r="H196" s="121">
        <f t="shared" si="20"/>
        <v>-1.0483252365124041E-2</v>
      </c>
      <c r="I196" s="120">
        <v>3615</v>
      </c>
      <c r="J196" s="121">
        <f t="shared" si="20"/>
        <v>-6.589147286821706E-2</v>
      </c>
      <c r="K196" s="120">
        <v>4832</v>
      </c>
      <c r="L196" s="121">
        <f t="shared" si="20"/>
        <v>0.33665283540802204</v>
      </c>
      <c r="M196" s="120">
        <v>6070</v>
      </c>
      <c r="N196" s="121">
        <f t="shared" si="21"/>
        <v>0.25620860927152322</v>
      </c>
    </row>
    <row r="197" spans="2:15" ht="15.75" x14ac:dyDescent="0.25">
      <c r="B197" s="122" t="s">
        <v>33</v>
      </c>
      <c r="C197" s="123">
        <v>14962</v>
      </c>
      <c r="D197" s="124">
        <v>-0.68040840738209152</v>
      </c>
      <c r="E197" s="123">
        <v>33300</v>
      </c>
      <c r="F197" s="124">
        <f t="shared" si="20"/>
        <v>1.2256382836519184</v>
      </c>
      <c r="G197" s="123">
        <v>33738</v>
      </c>
      <c r="H197" s="124">
        <f t="shared" si="20"/>
        <v>1.3153153153153241E-2</v>
      </c>
      <c r="I197" s="123">
        <v>46238</v>
      </c>
      <c r="J197" s="124">
        <f t="shared" si="20"/>
        <v>0.3705021044519532</v>
      </c>
      <c r="K197" s="123">
        <v>58968</v>
      </c>
      <c r="L197" s="124">
        <f t="shared" si="20"/>
        <v>0.2753146762403218</v>
      </c>
      <c r="M197" s="123">
        <v>65101</v>
      </c>
      <c r="N197" s="124">
        <v>0.10400556233889557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291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CONCATENATE("var. ",RIGHT(C205,2),"/",RIGHT(C205-1,2))</f>
        <v>var. 20/19</v>
      </c>
      <c r="E206" s="118" t="s">
        <v>72</v>
      </c>
      <c r="F206" s="117" t="s">
        <v>254</v>
      </c>
      <c r="G206" s="118" t="s">
        <v>72</v>
      </c>
      <c r="H206" s="117" t="s">
        <v>254</v>
      </c>
      <c r="I206" s="118" t="s">
        <v>72</v>
      </c>
      <c r="J206" s="117" t="s">
        <v>254</v>
      </c>
      <c r="K206" s="118" t="s">
        <v>72</v>
      </c>
      <c r="L206" s="117" t="s">
        <v>254</v>
      </c>
      <c r="M206" s="118" t="s">
        <v>72</v>
      </c>
      <c r="N206" s="117" t="s">
        <v>283</v>
      </c>
    </row>
    <row r="207" spans="2:15" x14ac:dyDescent="0.25">
      <c r="B207" s="119" t="s">
        <v>74</v>
      </c>
      <c r="C207" s="120">
        <v>4444</v>
      </c>
      <c r="D207" s="121">
        <v>-5.5472901168969191E-2</v>
      </c>
      <c r="E207" s="120">
        <v>228</v>
      </c>
      <c r="F207" s="121">
        <f t="shared" ref="F207:L219" si="22">IFERROR(E207/C207-1,"-")</f>
        <v>-0.9486948694869487</v>
      </c>
      <c r="G207" s="120">
        <v>6256</v>
      </c>
      <c r="H207" s="121">
        <f t="shared" si="22"/>
        <v>26.438596491228068</v>
      </c>
      <c r="I207" s="120">
        <v>6581</v>
      </c>
      <c r="J207" s="121">
        <f t="shared" si="22"/>
        <v>5.1950127877237851E-2</v>
      </c>
      <c r="K207" s="120">
        <v>9205</v>
      </c>
      <c r="L207" s="121">
        <f t="shared" si="22"/>
        <v>0.39872359823735004</v>
      </c>
      <c r="M207" s="120">
        <v>10873</v>
      </c>
      <c r="N207" s="121">
        <f t="shared" ref="N207:N218" si="23">IFERROR(M207/K207-1,"-")</f>
        <v>0.18120586637696912</v>
      </c>
    </row>
    <row r="208" spans="2:15" x14ac:dyDescent="0.25">
      <c r="B208" s="119" t="s">
        <v>76</v>
      </c>
      <c r="C208" s="120">
        <v>3952</v>
      </c>
      <c r="D208" s="121">
        <v>-0.11509180474697711</v>
      </c>
      <c r="E208" s="120">
        <v>299</v>
      </c>
      <c r="F208" s="121">
        <f t="shared" si="22"/>
        <v>-0.92434210526315785</v>
      </c>
      <c r="G208" s="120">
        <v>5800</v>
      </c>
      <c r="H208" s="121">
        <f t="shared" si="22"/>
        <v>18.397993311036789</v>
      </c>
      <c r="I208" s="120">
        <v>5446</v>
      </c>
      <c r="J208" s="121">
        <f t="shared" si="22"/>
        <v>-6.1034482758620667E-2</v>
      </c>
      <c r="K208" s="120">
        <v>7811</v>
      </c>
      <c r="L208" s="121">
        <f t="shared" si="22"/>
        <v>0.43426367976496505</v>
      </c>
      <c r="M208" s="120">
        <v>11952</v>
      </c>
      <c r="N208" s="121">
        <f t="shared" si="23"/>
        <v>0.53014978875944174</v>
      </c>
    </row>
    <row r="209" spans="2:15" x14ac:dyDescent="0.25">
      <c r="B209" s="119" t="s">
        <v>78</v>
      </c>
      <c r="C209" s="120">
        <v>2527</v>
      </c>
      <c r="D209" s="121">
        <v>-0.49134460547504022</v>
      </c>
      <c r="E209" s="120">
        <v>324</v>
      </c>
      <c r="F209" s="121">
        <f t="shared" si="22"/>
        <v>-0.87178472497032056</v>
      </c>
      <c r="G209" s="120">
        <v>5060</v>
      </c>
      <c r="H209" s="121">
        <f t="shared" si="22"/>
        <v>14.617283950617283</v>
      </c>
      <c r="I209" s="120">
        <v>5191</v>
      </c>
      <c r="J209" s="121">
        <f t="shared" si="22"/>
        <v>2.5889328063241068E-2</v>
      </c>
      <c r="K209" s="120">
        <v>7389</v>
      </c>
      <c r="L209" s="121">
        <f t="shared" si="22"/>
        <v>0.42342515892891552</v>
      </c>
      <c r="M209" s="120">
        <v>9318</v>
      </c>
      <c r="N209" s="121">
        <f t="shared" si="23"/>
        <v>0.26106374340235483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162</v>
      </c>
      <c r="F210" s="121" t="str">
        <f t="shared" si="22"/>
        <v>-</v>
      </c>
      <c r="G210" s="120">
        <v>5496</v>
      </c>
      <c r="H210" s="121">
        <f t="shared" si="22"/>
        <v>32.925925925925924</v>
      </c>
      <c r="I210" s="120">
        <v>4693</v>
      </c>
      <c r="J210" s="121">
        <f t="shared" si="22"/>
        <v>-0.1461062590975255</v>
      </c>
      <c r="K210" s="120">
        <v>7994</v>
      </c>
      <c r="L210" s="121">
        <f t="shared" si="22"/>
        <v>0.70338802471766471</v>
      </c>
      <c r="M210" s="120">
        <v>7482</v>
      </c>
      <c r="N210" s="121">
        <f t="shared" si="23"/>
        <v>-6.404803602702025E-2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482</v>
      </c>
      <c r="F211" s="121" t="str">
        <f t="shared" si="22"/>
        <v>-</v>
      </c>
      <c r="G211" s="120">
        <v>4009</v>
      </c>
      <c r="H211" s="121">
        <f t="shared" si="22"/>
        <v>7.3174273858921168</v>
      </c>
      <c r="I211" s="120">
        <v>4570</v>
      </c>
      <c r="J211" s="121">
        <f t="shared" si="22"/>
        <v>0.13993514592167622</v>
      </c>
      <c r="K211" s="120">
        <v>7162</v>
      </c>
      <c r="L211" s="121">
        <f t="shared" si="22"/>
        <v>0.56717724288840254</v>
      </c>
      <c r="M211" s="120">
        <v>5929</v>
      </c>
      <c r="N211" s="121">
        <f t="shared" si="23"/>
        <v>-0.17215861491203577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1221</v>
      </c>
      <c r="F212" s="121" t="str">
        <f t="shared" si="22"/>
        <v>-</v>
      </c>
      <c r="G212" s="120">
        <v>3989</v>
      </c>
      <c r="H212" s="121">
        <f t="shared" si="22"/>
        <v>2.2669942669942671</v>
      </c>
      <c r="I212" s="120">
        <v>6037</v>
      </c>
      <c r="J212" s="121">
        <f t="shared" si="22"/>
        <v>0.51341188267736282</v>
      </c>
      <c r="K212" s="120">
        <v>10443</v>
      </c>
      <c r="L212" s="121">
        <f t="shared" si="22"/>
        <v>0.72983269836011266</v>
      </c>
      <c r="M212" s="120">
        <v>5971</v>
      </c>
      <c r="N212" s="121">
        <f t="shared" si="23"/>
        <v>-0.42822943598582786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3777</v>
      </c>
      <c r="F213" s="121" t="str">
        <f t="shared" si="22"/>
        <v>-</v>
      </c>
      <c r="G213" s="120">
        <v>7258</v>
      </c>
      <c r="H213" s="121">
        <f t="shared" si="22"/>
        <v>0.92163092401376745</v>
      </c>
      <c r="I213" s="120">
        <v>10133</v>
      </c>
      <c r="J213" s="121">
        <f t="shared" si="22"/>
        <v>0.39611463213006348</v>
      </c>
      <c r="K213" s="120">
        <v>17870</v>
      </c>
      <c r="L213" s="121">
        <f t="shared" si="22"/>
        <v>0.7635448534491267</v>
      </c>
      <c r="M213" s="120">
        <v>13019</v>
      </c>
      <c r="N213" s="121">
        <f t="shared" si="23"/>
        <v>-0.27146054840514833</v>
      </c>
    </row>
    <row r="214" spans="2:15" x14ac:dyDescent="0.25">
      <c r="B214" s="119" t="s">
        <v>88</v>
      </c>
      <c r="C214" s="120">
        <v>1443</v>
      </c>
      <c r="D214" s="121">
        <v>-0.89691384483497638</v>
      </c>
      <c r="E214" s="120">
        <v>5378</v>
      </c>
      <c r="F214" s="121">
        <f t="shared" si="22"/>
        <v>2.726957726957727</v>
      </c>
      <c r="G214" s="120">
        <v>10210</v>
      </c>
      <c r="H214" s="121">
        <f t="shared" si="22"/>
        <v>0.89847526961695801</v>
      </c>
      <c r="I214" s="120">
        <v>13529</v>
      </c>
      <c r="J214" s="121">
        <f t="shared" si="22"/>
        <v>0.32507345739471116</v>
      </c>
      <c r="K214" s="120">
        <v>17817</v>
      </c>
      <c r="L214" s="121">
        <f t="shared" si="22"/>
        <v>0.31694877670189969</v>
      </c>
      <c r="M214" s="120">
        <v>15438</v>
      </c>
      <c r="N214" s="121">
        <f t="shared" si="23"/>
        <v>-0.13352416231688835</v>
      </c>
    </row>
    <row r="215" spans="2:15" x14ac:dyDescent="0.25">
      <c r="B215" s="119" t="s">
        <v>90</v>
      </c>
      <c r="C215" s="120">
        <v>396</v>
      </c>
      <c r="D215" s="121">
        <v>-0.9397260273972603</v>
      </c>
      <c r="E215" s="120">
        <v>5141</v>
      </c>
      <c r="F215" s="121">
        <f t="shared" si="22"/>
        <v>11.982323232323232</v>
      </c>
      <c r="G215" s="120">
        <v>7103</v>
      </c>
      <c r="H215" s="121">
        <f t="shared" si="22"/>
        <v>0.38163781365493099</v>
      </c>
      <c r="I215" s="120">
        <v>9989</v>
      </c>
      <c r="J215" s="121">
        <f t="shared" si="22"/>
        <v>0.40630719414331962</v>
      </c>
      <c r="K215" s="120">
        <v>13011</v>
      </c>
      <c r="L215" s="121">
        <f t="shared" si="22"/>
        <v>0.30253278606467116</v>
      </c>
      <c r="M215" s="120">
        <v>10330</v>
      </c>
      <c r="N215" s="121">
        <f t="shared" si="23"/>
        <v>-0.20605641380370454</v>
      </c>
    </row>
    <row r="216" spans="2:15" x14ac:dyDescent="0.25">
      <c r="B216" s="119" t="s">
        <v>92</v>
      </c>
      <c r="C216" s="120">
        <v>218</v>
      </c>
      <c r="D216" s="121">
        <v>-0.96025524156791253</v>
      </c>
      <c r="E216" s="120">
        <v>7377</v>
      </c>
      <c r="F216" s="121">
        <f t="shared" si="22"/>
        <v>32.839449541284402</v>
      </c>
      <c r="G216" s="120">
        <v>6492</v>
      </c>
      <c r="H216" s="121">
        <f t="shared" si="22"/>
        <v>-0.11996746644977629</v>
      </c>
      <c r="I216" s="120">
        <v>9266</v>
      </c>
      <c r="J216" s="121">
        <f t="shared" si="22"/>
        <v>0.42729513247073325</v>
      </c>
      <c r="K216" s="120">
        <v>14761</v>
      </c>
      <c r="L216" s="121">
        <f t="shared" si="22"/>
        <v>0.59302827541549741</v>
      </c>
      <c r="M216" s="120">
        <v>11784</v>
      </c>
      <c r="N216" s="121">
        <f t="shared" si="23"/>
        <v>-0.20168010297405325</v>
      </c>
    </row>
    <row r="217" spans="2:15" x14ac:dyDescent="0.25">
      <c r="B217" s="119" t="s">
        <v>94</v>
      </c>
      <c r="C217" s="120">
        <v>367</v>
      </c>
      <c r="D217" s="121">
        <v>-0.92392205638474301</v>
      </c>
      <c r="E217" s="120">
        <v>6793</v>
      </c>
      <c r="F217" s="121">
        <f t="shared" si="22"/>
        <v>17.509536784741144</v>
      </c>
      <c r="G217" s="120">
        <v>6967</v>
      </c>
      <c r="H217" s="121">
        <f t="shared" si="22"/>
        <v>2.5614603268069969E-2</v>
      </c>
      <c r="I217" s="120">
        <v>8087</v>
      </c>
      <c r="J217" s="121">
        <f t="shared" si="22"/>
        <v>0.16075785847567103</v>
      </c>
      <c r="K217" s="120">
        <v>8957</v>
      </c>
      <c r="L217" s="121">
        <f t="shared" si="22"/>
        <v>0.10758006677383447</v>
      </c>
      <c r="M217" s="120">
        <v>8473</v>
      </c>
      <c r="N217" s="121">
        <f t="shared" si="23"/>
        <v>-5.4035949536675232E-2</v>
      </c>
    </row>
    <row r="218" spans="2:15" x14ac:dyDescent="0.25">
      <c r="B218" s="119" t="s">
        <v>96</v>
      </c>
      <c r="C218" s="120">
        <v>553</v>
      </c>
      <c r="D218" s="121">
        <v>-0.8827893175074184</v>
      </c>
      <c r="E218" s="120">
        <v>7042</v>
      </c>
      <c r="F218" s="121">
        <f t="shared" si="22"/>
        <v>11.734177215189874</v>
      </c>
      <c r="G218" s="120">
        <v>6873</v>
      </c>
      <c r="H218" s="121">
        <f t="shared" si="22"/>
        <v>-2.3998863959102557E-2</v>
      </c>
      <c r="I218" s="120">
        <v>7535</v>
      </c>
      <c r="J218" s="121">
        <f t="shared" si="22"/>
        <v>9.6318929143023535E-2</v>
      </c>
      <c r="K218" s="120">
        <v>12303</v>
      </c>
      <c r="L218" s="121">
        <f t="shared" si="22"/>
        <v>0.63278035832780355</v>
      </c>
      <c r="M218" s="120">
        <v>8571</v>
      </c>
      <c r="N218" s="121">
        <f t="shared" si="23"/>
        <v>-0.30334064862228727</v>
      </c>
    </row>
    <row r="219" spans="2:15" ht="15.75" x14ac:dyDescent="0.25">
      <c r="B219" s="122" t="s">
        <v>33</v>
      </c>
      <c r="C219" s="123">
        <v>15102</v>
      </c>
      <c r="D219" s="124">
        <v>-0.79926895726722935</v>
      </c>
      <c r="E219" s="123">
        <v>38224</v>
      </c>
      <c r="F219" s="124">
        <f t="shared" si="22"/>
        <v>1.5310554893391606</v>
      </c>
      <c r="G219" s="123">
        <v>75513</v>
      </c>
      <c r="H219" s="124">
        <f t="shared" si="22"/>
        <v>0.97553892842193379</v>
      </c>
      <c r="I219" s="123">
        <v>91057</v>
      </c>
      <c r="J219" s="124">
        <f t="shared" si="22"/>
        <v>0.20584535113159319</v>
      </c>
      <c r="K219" s="123">
        <v>134723</v>
      </c>
      <c r="L219" s="124">
        <f t="shared" si="22"/>
        <v>0.47954577901753836</v>
      </c>
      <c r="M219" s="123">
        <v>119140</v>
      </c>
      <c r="N219" s="124">
        <v>-0.1156669610979566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292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152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153</v>
      </c>
    </row>
    <row r="226" spans="2:15" ht="22.5" thickTop="1" thickBot="1" x14ac:dyDescent="0.3">
      <c r="B226" s="126" t="str">
        <f>C226</f>
        <v>Dinamarca</v>
      </c>
      <c r="C226" s="305" t="s">
        <v>131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CONCATENATE("var. ",RIGHT(C227,2),"/",RIGHT(C227-1,2))</f>
        <v>var. 20/19</v>
      </c>
      <c r="E228" s="118" t="s">
        <v>72</v>
      </c>
      <c r="F228" s="117" t="s">
        <v>254</v>
      </c>
      <c r="G228" s="118" t="s">
        <v>72</v>
      </c>
      <c r="H228" s="117" t="s">
        <v>254</v>
      </c>
      <c r="I228" s="118" t="s">
        <v>72</v>
      </c>
      <c r="J228" s="117" t="s">
        <v>254</v>
      </c>
      <c r="K228" s="118" t="s">
        <v>72</v>
      </c>
      <c r="L228" s="117" t="s">
        <v>254</v>
      </c>
      <c r="M228" s="118" t="s">
        <v>72</v>
      </c>
      <c r="N228" s="117" t="s">
        <v>283</v>
      </c>
    </row>
    <row r="229" spans="2:15" x14ac:dyDescent="0.25">
      <c r="B229" s="119" t="s">
        <v>74</v>
      </c>
      <c r="C229" s="120">
        <v>12677</v>
      </c>
      <c r="D229" s="121">
        <v>-4.2594970168416291E-2</v>
      </c>
      <c r="E229" s="120">
        <v>191</v>
      </c>
      <c r="F229" s="121">
        <f t="shared" ref="F229:L241" si="24">IFERROR(E229/C229-1,"-")</f>
        <v>-0.9849333438510689</v>
      </c>
      <c r="G229" s="120">
        <v>8499</v>
      </c>
      <c r="H229" s="121">
        <f t="shared" si="24"/>
        <v>43.497382198952877</v>
      </c>
      <c r="I229" s="120">
        <v>14185</v>
      </c>
      <c r="J229" s="121">
        <f t="shared" si="24"/>
        <v>0.66901988469231677</v>
      </c>
      <c r="K229" s="120">
        <v>11941</v>
      </c>
      <c r="L229" s="121">
        <f t="shared" si="24"/>
        <v>-0.15819527670074018</v>
      </c>
      <c r="M229" s="120">
        <v>11922</v>
      </c>
      <c r="N229" s="121">
        <f t="shared" ref="N229:N240" si="25">IFERROR(M229/K229-1,"-")</f>
        <v>-1.5911565195544375E-3</v>
      </c>
    </row>
    <row r="230" spans="2:15" x14ac:dyDescent="0.25">
      <c r="B230" s="119" t="s">
        <v>76</v>
      </c>
      <c r="C230" s="120">
        <v>10552</v>
      </c>
      <c r="D230" s="121">
        <v>2.5660964230171057E-2</v>
      </c>
      <c r="E230" s="120">
        <v>120</v>
      </c>
      <c r="F230" s="121">
        <f t="shared" si="24"/>
        <v>-0.98862774829416222</v>
      </c>
      <c r="G230" s="120">
        <v>8138</v>
      </c>
      <c r="H230" s="121">
        <f t="shared" si="24"/>
        <v>66.816666666666663</v>
      </c>
      <c r="I230" s="120">
        <v>13893</v>
      </c>
      <c r="J230" s="121">
        <f t="shared" si="24"/>
        <v>0.70717621037109857</v>
      </c>
      <c r="K230" s="120">
        <v>13299</v>
      </c>
      <c r="L230" s="121">
        <f t="shared" si="24"/>
        <v>-4.2755344418052288E-2</v>
      </c>
      <c r="M230" s="120">
        <v>11574</v>
      </c>
      <c r="N230" s="121">
        <f t="shared" si="25"/>
        <v>-0.12970900067674263</v>
      </c>
    </row>
    <row r="231" spans="2:15" x14ac:dyDescent="0.25">
      <c r="B231" s="119" t="s">
        <v>78</v>
      </c>
      <c r="C231" s="120">
        <v>6958</v>
      </c>
      <c r="D231" s="121">
        <v>-0.42967213114754099</v>
      </c>
      <c r="E231" s="120">
        <v>117</v>
      </c>
      <c r="F231" s="121">
        <f t="shared" si="24"/>
        <v>-0.98318482322506462</v>
      </c>
      <c r="G231" s="120">
        <v>7119</v>
      </c>
      <c r="H231" s="121">
        <f t="shared" si="24"/>
        <v>59.846153846153847</v>
      </c>
      <c r="I231" s="120">
        <v>12035</v>
      </c>
      <c r="J231" s="121">
        <f t="shared" si="24"/>
        <v>0.69054642505969932</v>
      </c>
      <c r="K231" s="120">
        <v>11980</v>
      </c>
      <c r="L231" s="121">
        <f t="shared" si="24"/>
        <v>-4.5700041545492232E-3</v>
      </c>
      <c r="M231" s="120">
        <v>13328</v>
      </c>
      <c r="N231" s="121">
        <f t="shared" si="25"/>
        <v>0.11252086811352258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178</v>
      </c>
      <c r="F232" s="121" t="str">
        <f t="shared" si="24"/>
        <v>-</v>
      </c>
      <c r="G232" s="120">
        <v>4096</v>
      </c>
      <c r="H232" s="121">
        <f t="shared" si="24"/>
        <v>22.011235955056179</v>
      </c>
      <c r="I232" s="120">
        <v>4421</v>
      </c>
      <c r="J232" s="121">
        <f t="shared" si="24"/>
        <v>7.9345703125E-2</v>
      </c>
      <c r="K232" s="120">
        <v>2791</v>
      </c>
      <c r="L232" s="121">
        <f t="shared" si="24"/>
        <v>-0.36869486541506447</v>
      </c>
      <c r="M232" s="120">
        <v>4116</v>
      </c>
      <c r="N232" s="121">
        <f t="shared" si="25"/>
        <v>0.47474023647438202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174</v>
      </c>
      <c r="F233" s="121" t="str">
        <f t="shared" si="24"/>
        <v>-</v>
      </c>
      <c r="G233" s="120">
        <v>576</v>
      </c>
      <c r="H233" s="121">
        <f t="shared" si="24"/>
        <v>2.3103448275862069</v>
      </c>
      <c r="I233" s="120">
        <v>1554</v>
      </c>
      <c r="J233" s="121">
        <f t="shared" si="24"/>
        <v>1.6979166666666665</v>
      </c>
      <c r="K233" s="120">
        <v>1368</v>
      </c>
      <c r="L233" s="121">
        <f t="shared" si="24"/>
        <v>-0.11969111969111967</v>
      </c>
      <c r="M233" s="120">
        <v>1119</v>
      </c>
      <c r="N233" s="121">
        <f t="shared" si="25"/>
        <v>-0.18201754385964908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167</v>
      </c>
      <c r="F234" s="121" t="str">
        <f t="shared" si="24"/>
        <v>-</v>
      </c>
      <c r="G234" s="120">
        <v>669</v>
      </c>
      <c r="H234" s="121">
        <f t="shared" si="24"/>
        <v>3.0059880239520957</v>
      </c>
      <c r="I234" s="120">
        <v>1137</v>
      </c>
      <c r="J234" s="121">
        <f t="shared" si="24"/>
        <v>0.69955156950672648</v>
      </c>
      <c r="K234" s="120">
        <v>942</v>
      </c>
      <c r="L234" s="121">
        <f t="shared" si="24"/>
        <v>-0.17150395778364114</v>
      </c>
      <c r="M234" s="120">
        <v>851</v>
      </c>
      <c r="N234" s="121">
        <f t="shared" si="25"/>
        <v>-9.6602972399150722E-2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915</v>
      </c>
      <c r="F235" s="121" t="str">
        <f t="shared" si="24"/>
        <v>-</v>
      </c>
      <c r="G235" s="120">
        <v>2777</v>
      </c>
      <c r="H235" s="121">
        <f t="shared" si="24"/>
        <v>2.0349726775956283</v>
      </c>
      <c r="I235" s="120">
        <v>1212</v>
      </c>
      <c r="J235" s="121">
        <f t="shared" si="24"/>
        <v>-0.56355779618293123</v>
      </c>
      <c r="K235" s="120">
        <v>1623</v>
      </c>
      <c r="L235" s="121">
        <f t="shared" si="24"/>
        <v>0.33910891089108919</v>
      </c>
      <c r="M235" s="120">
        <v>3070</v>
      </c>
      <c r="N235" s="121">
        <f t="shared" si="25"/>
        <v>0.8915588416512632</v>
      </c>
    </row>
    <row r="236" spans="2:15" x14ac:dyDescent="0.25">
      <c r="B236" s="119" t="s">
        <v>88</v>
      </c>
      <c r="C236" s="120">
        <v>9</v>
      </c>
      <c r="D236" s="121">
        <v>-0.99605954465849389</v>
      </c>
      <c r="E236" s="120">
        <v>840</v>
      </c>
      <c r="F236" s="121">
        <f t="shared" si="24"/>
        <v>92.333333333333329</v>
      </c>
      <c r="G236" s="120">
        <v>2025</v>
      </c>
      <c r="H236" s="121">
        <f t="shared" si="24"/>
        <v>1.4107142857142856</v>
      </c>
      <c r="I236" s="120">
        <v>1177</v>
      </c>
      <c r="J236" s="121">
        <f t="shared" si="24"/>
        <v>-0.41876543209876538</v>
      </c>
      <c r="K236" s="120">
        <v>1100</v>
      </c>
      <c r="L236" s="121">
        <f t="shared" si="24"/>
        <v>-6.5420560747663559E-2</v>
      </c>
      <c r="M236" s="120">
        <v>2237</v>
      </c>
      <c r="N236" s="121">
        <f t="shared" si="25"/>
        <v>1.0336363636363637</v>
      </c>
    </row>
    <row r="237" spans="2:15" x14ac:dyDescent="0.25">
      <c r="B237" s="119" t="s">
        <v>90</v>
      </c>
      <c r="C237" s="120">
        <v>100</v>
      </c>
      <c r="D237" s="121">
        <v>-0.94810586403736374</v>
      </c>
      <c r="E237" s="120">
        <v>707</v>
      </c>
      <c r="F237" s="121">
        <f t="shared" si="24"/>
        <v>6.07</v>
      </c>
      <c r="G237" s="120">
        <v>1619</v>
      </c>
      <c r="H237" s="121">
        <f t="shared" si="24"/>
        <v>1.2899575671852901</v>
      </c>
      <c r="I237" s="120">
        <v>906</v>
      </c>
      <c r="J237" s="121">
        <f t="shared" si="24"/>
        <v>-0.44039530574428665</v>
      </c>
      <c r="K237" s="120">
        <v>1480</v>
      </c>
      <c r="L237" s="121">
        <f t="shared" si="24"/>
        <v>0.63355408388520962</v>
      </c>
      <c r="M237" s="120">
        <v>1925</v>
      </c>
      <c r="N237" s="121">
        <f t="shared" si="25"/>
        <v>0.30067567567567566</v>
      </c>
    </row>
    <row r="238" spans="2:15" x14ac:dyDescent="0.25">
      <c r="B238" s="119" t="s">
        <v>92</v>
      </c>
      <c r="C238" s="120">
        <v>13</v>
      </c>
      <c r="D238" s="121">
        <v>-0.99772647778943691</v>
      </c>
      <c r="E238" s="120">
        <v>3040</v>
      </c>
      <c r="F238" s="121">
        <f t="shared" si="24"/>
        <v>232.84615384615384</v>
      </c>
      <c r="G238" s="120">
        <v>6332</v>
      </c>
      <c r="H238" s="121">
        <f t="shared" si="24"/>
        <v>1.0828947368421051</v>
      </c>
      <c r="I238" s="120">
        <v>4290</v>
      </c>
      <c r="J238" s="121">
        <f t="shared" si="24"/>
        <v>-0.32248894504106129</v>
      </c>
      <c r="K238" s="120">
        <v>4680</v>
      </c>
      <c r="L238" s="121">
        <f t="shared" si="24"/>
        <v>9.0909090909090828E-2</v>
      </c>
      <c r="M238" s="120">
        <v>4718</v>
      </c>
      <c r="N238" s="121">
        <f t="shared" si="25"/>
        <v>8.1196581196580908E-3</v>
      </c>
    </row>
    <row r="239" spans="2:15" x14ac:dyDescent="0.25">
      <c r="B239" s="119" t="s">
        <v>94</v>
      </c>
      <c r="C239" s="120">
        <v>25</v>
      </c>
      <c r="D239" s="121">
        <v>-0.99760398696568908</v>
      </c>
      <c r="E239" s="120">
        <v>8169</v>
      </c>
      <c r="F239" s="121">
        <f t="shared" si="24"/>
        <v>325.76</v>
      </c>
      <c r="G239" s="120">
        <v>11430</v>
      </c>
      <c r="H239" s="121">
        <f t="shared" si="24"/>
        <v>0.39919206757253023</v>
      </c>
      <c r="I239" s="120">
        <v>10498</v>
      </c>
      <c r="J239" s="121">
        <f t="shared" si="24"/>
        <v>-8.1539807524059538E-2</v>
      </c>
      <c r="K239" s="120">
        <v>10590</v>
      </c>
      <c r="L239" s="121">
        <f t="shared" si="24"/>
        <v>8.7635740140978857E-3</v>
      </c>
      <c r="M239" s="120">
        <v>9777</v>
      </c>
      <c r="N239" s="121">
        <f t="shared" si="25"/>
        <v>-7.6770538243626008E-2</v>
      </c>
    </row>
    <row r="240" spans="2:15" x14ac:dyDescent="0.25">
      <c r="B240" s="119" t="s">
        <v>96</v>
      </c>
      <c r="C240" s="120">
        <v>120</v>
      </c>
      <c r="D240" s="121">
        <v>-0.98584237848041534</v>
      </c>
      <c r="E240" s="120">
        <v>6253</v>
      </c>
      <c r="F240" s="121">
        <f t="shared" si="24"/>
        <v>51.108333333333334</v>
      </c>
      <c r="G240" s="120">
        <v>10183</v>
      </c>
      <c r="H240" s="121">
        <f t="shared" si="24"/>
        <v>0.62849832080601309</v>
      </c>
      <c r="I240" s="120">
        <v>9612</v>
      </c>
      <c r="J240" s="121">
        <f t="shared" si="24"/>
        <v>-5.6073848571147944E-2</v>
      </c>
      <c r="K240" s="120">
        <v>6874</v>
      </c>
      <c r="L240" s="121">
        <f t="shared" si="24"/>
        <v>-0.28485226799833541</v>
      </c>
      <c r="M240" s="120">
        <v>6958</v>
      </c>
      <c r="N240" s="121">
        <f t="shared" si="25"/>
        <v>1.2219959266802416E-2</v>
      </c>
    </row>
    <row r="241" spans="2:15" ht="15.75" x14ac:dyDescent="0.25">
      <c r="B241" s="122" t="s">
        <v>33</v>
      </c>
      <c r="C241" s="123">
        <v>30460</v>
      </c>
      <c r="D241" s="124">
        <v>-0.59285150976434575</v>
      </c>
      <c r="E241" s="123">
        <v>20871</v>
      </c>
      <c r="F241" s="124">
        <f t="shared" si="24"/>
        <v>-0.314806303348654</v>
      </c>
      <c r="G241" s="123">
        <v>63463</v>
      </c>
      <c r="H241" s="124">
        <f t="shared" si="24"/>
        <v>2.0407263667289541</v>
      </c>
      <c r="I241" s="123">
        <v>74920</v>
      </c>
      <c r="J241" s="124">
        <f t="shared" si="24"/>
        <v>0.18053038778500863</v>
      </c>
      <c r="K241" s="123">
        <v>68668</v>
      </c>
      <c r="L241" s="124">
        <f t="shared" si="24"/>
        <v>-8.3449012279765089E-2</v>
      </c>
      <c r="M241" s="123">
        <v>71595</v>
      </c>
      <c r="N241" s="124">
        <v>4.2625385914836667E-2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293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152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153</v>
      </c>
    </row>
    <row r="252" spans="2:15" ht="22.5" thickTop="1" thickBot="1" x14ac:dyDescent="0.3">
      <c r="B252" s="126" t="str">
        <f>C252</f>
        <v>Suecia</v>
      </c>
      <c r="C252" s="305" t="s">
        <v>134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72</v>
      </c>
      <c r="D254" s="117" t="str">
        <f>CONCATENATE("var. ",RIGHT(C253,2),"/",RIGHT(C253-1,2))</f>
        <v>var. 20/19</v>
      </c>
      <c r="E254" s="118" t="s">
        <v>72</v>
      </c>
      <c r="F254" s="117" t="s">
        <v>254</v>
      </c>
      <c r="G254" s="118" t="s">
        <v>72</v>
      </c>
      <c r="H254" s="117" t="s">
        <v>254</v>
      </c>
      <c r="I254" s="118" t="s">
        <v>72</v>
      </c>
      <c r="J254" s="117" t="s">
        <v>254</v>
      </c>
      <c r="K254" s="118" t="s">
        <v>72</v>
      </c>
      <c r="L254" s="117" t="s">
        <v>254</v>
      </c>
      <c r="M254" s="118" t="s">
        <v>72</v>
      </c>
      <c r="N254" s="117" t="s">
        <v>283</v>
      </c>
    </row>
    <row r="255" spans="2:15" x14ac:dyDescent="0.25">
      <c r="B255" s="119" t="s">
        <v>74</v>
      </c>
      <c r="C255" s="120">
        <v>22962</v>
      </c>
      <c r="D255" s="121">
        <v>0.13977960885535601</v>
      </c>
      <c r="E255" s="120">
        <v>414</v>
      </c>
      <c r="F255" s="121">
        <f t="shared" ref="F255:L267" si="26">IFERROR(E255/C255-1,"-")</f>
        <v>-0.98197021165403708</v>
      </c>
      <c r="G255" s="120">
        <v>8088</v>
      </c>
      <c r="H255" s="121">
        <f t="shared" si="26"/>
        <v>18.536231884057973</v>
      </c>
      <c r="I255" s="120">
        <v>14056</v>
      </c>
      <c r="J255" s="121">
        <f t="shared" si="26"/>
        <v>0.73788328387734925</v>
      </c>
      <c r="K255" s="120">
        <v>15845</v>
      </c>
      <c r="L255" s="121">
        <f t="shared" si="26"/>
        <v>0.12727660785429706</v>
      </c>
      <c r="M255" s="120">
        <v>14766</v>
      </c>
      <c r="N255" s="121">
        <f t="shared" ref="N255:N266" si="27">IFERROR(M255/K255-1,"-")</f>
        <v>-6.8097191543073476E-2</v>
      </c>
    </row>
    <row r="256" spans="2:15" x14ac:dyDescent="0.25">
      <c r="B256" s="119" t="s">
        <v>76</v>
      </c>
      <c r="C256" s="120">
        <v>16812</v>
      </c>
      <c r="D256" s="121">
        <v>0.10532544378698216</v>
      </c>
      <c r="E256" s="120">
        <v>460</v>
      </c>
      <c r="F256" s="121">
        <f t="shared" si="26"/>
        <v>-0.97263859148227461</v>
      </c>
      <c r="G256" s="120">
        <v>5654</v>
      </c>
      <c r="H256" s="121">
        <f t="shared" si="26"/>
        <v>11.291304347826086</v>
      </c>
      <c r="I256" s="120">
        <v>10790</v>
      </c>
      <c r="J256" s="121">
        <f t="shared" si="26"/>
        <v>0.90838344534842586</v>
      </c>
      <c r="K256" s="120">
        <v>14145</v>
      </c>
      <c r="L256" s="121">
        <f t="shared" si="26"/>
        <v>0.31093605189990736</v>
      </c>
      <c r="M256" s="120">
        <v>8535</v>
      </c>
      <c r="N256" s="121">
        <f t="shared" si="27"/>
        <v>-0.39660657476139982</v>
      </c>
    </row>
    <row r="257" spans="2:14" x14ac:dyDescent="0.25">
      <c r="B257" s="119" t="s">
        <v>78</v>
      </c>
      <c r="C257" s="120">
        <v>8864</v>
      </c>
      <c r="D257" s="121">
        <v>-0.4214854457642605</v>
      </c>
      <c r="E257" s="120">
        <v>470</v>
      </c>
      <c r="F257" s="121">
        <f t="shared" si="26"/>
        <v>-0.9469765342960289</v>
      </c>
      <c r="G257" s="120">
        <v>6887</v>
      </c>
      <c r="H257" s="121">
        <f t="shared" si="26"/>
        <v>13.653191489361703</v>
      </c>
      <c r="I257" s="120">
        <v>13448</v>
      </c>
      <c r="J257" s="121">
        <f t="shared" si="26"/>
        <v>0.95266444024974595</v>
      </c>
      <c r="K257" s="120">
        <v>13372</v>
      </c>
      <c r="L257" s="121">
        <f t="shared" si="26"/>
        <v>-5.6513979773944456E-3</v>
      </c>
      <c r="M257" s="120">
        <v>11605</v>
      </c>
      <c r="N257" s="121">
        <f t="shared" si="27"/>
        <v>-0.13214178881244387</v>
      </c>
    </row>
    <row r="258" spans="2:14" x14ac:dyDescent="0.25">
      <c r="B258" s="119" t="s">
        <v>80</v>
      </c>
      <c r="C258" s="120">
        <v>0</v>
      </c>
      <c r="D258" s="121">
        <v>-1</v>
      </c>
      <c r="E258" s="120">
        <v>222</v>
      </c>
      <c r="F258" s="121" t="str">
        <f t="shared" si="26"/>
        <v>-</v>
      </c>
      <c r="G258" s="120">
        <v>5203</v>
      </c>
      <c r="H258" s="121">
        <f t="shared" si="26"/>
        <v>22.436936936936938</v>
      </c>
      <c r="I258" s="120">
        <v>6713</v>
      </c>
      <c r="J258" s="121">
        <f t="shared" si="26"/>
        <v>0.29021718239477234</v>
      </c>
      <c r="K258" s="120">
        <v>6549</v>
      </c>
      <c r="L258" s="121">
        <f t="shared" si="26"/>
        <v>-2.4430210040220501E-2</v>
      </c>
      <c r="M258" s="120">
        <v>3670</v>
      </c>
      <c r="N258" s="121">
        <f t="shared" si="27"/>
        <v>-0.43960910062604974</v>
      </c>
    </row>
    <row r="259" spans="2:14" x14ac:dyDescent="0.25">
      <c r="B259" s="119" t="s">
        <v>82</v>
      </c>
      <c r="C259" s="120">
        <v>0</v>
      </c>
      <c r="D259" s="121">
        <v>-1</v>
      </c>
      <c r="E259" s="120">
        <v>984</v>
      </c>
      <c r="F259" s="121" t="str">
        <f t="shared" si="26"/>
        <v>-</v>
      </c>
      <c r="G259" s="120">
        <v>423</v>
      </c>
      <c r="H259" s="121">
        <f t="shared" si="26"/>
        <v>-0.57012195121951215</v>
      </c>
      <c r="I259" s="120">
        <v>976</v>
      </c>
      <c r="J259" s="121">
        <f t="shared" si="26"/>
        <v>1.3073286052009458</v>
      </c>
      <c r="K259" s="120">
        <v>564</v>
      </c>
      <c r="L259" s="121">
        <f t="shared" si="26"/>
        <v>-0.42213114754098358</v>
      </c>
      <c r="M259" s="120">
        <v>443</v>
      </c>
      <c r="N259" s="121">
        <f t="shared" si="27"/>
        <v>-0.21453900709219853</v>
      </c>
    </row>
    <row r="260" spans="2:14" x14ac:dyDescent="0.25">
      <c r="B260" s="119" t="s">
        <v>84</v>
      </c>
      <c r="C260" s="120">
        <v>0</v>
      </c>
      <c r="D260" s="121">
        <v>-1</v>
      </c>
      <c r="E260" s="120">
        <v>959</v>
      </c>
      <c r="F260" s="121" t="str">
        <f t="shared" si="26"/>
        <v>-</v>
      </c>
      <c r="G260" s="120">
        <v>476</v>
      </c>
      <c r="H260" s="121">
        <f t="shared" si="26"/>
        <v>-0.50364963503649629</v>
      </c>
      <c r="I260" s="120">
        <v>1174</v>
      </c>
      <c r="J260" s="121">
        <f t="shared" si="26"/>
        <v>1.4663865546218489</v>
      </c>
      <c r="K260" s="120">
        <v>774</v>
      </c>
      <c r="L260" s="121">
        <f t="shared" si="26"/>
        <v>-0.34071550255536631</v>
      </c>
      <c r="M260" s="120">
        <v>405</v>
      </c>
      <c r="N260" s="121">
        <f t="shared" si="27"/>
        <v>-0.47674418604651159</v>
      </c>
    </row>
    <row r="261" spans="2:14" x14ac:dyDescent="0.25">
      <c r="B261" s="119" t="s">
        <v>86</v>
      </c>
      <c r="C261" s="120">
        <v>0</v>
      </c>
      <c r="D261" s="121">
        <v>-1</v>
      </c>
      <c r="E261" s="120">
        <v>212</v>
      </c>
      <c r="F261" s="121" t="str">
        <f t="shared" si="26"/>
        <v>-</v>
      </c>
      <c r="G261" s="120">
        <v>1013</v>
      </c>
      <c r="H261" s="121">
        <f t="shared" si="26"/>
        <v>3.7783018867924527</v>
      </c>
      <c r="I261" s="120">
        <v>1172</v>
      </c>
      <c r="J261" s="121">
        <f t="shared" si="26"/>
        <v>0.15695952615992104</v>
      </c>
      <c r="K261" s="120">
        <v>428</v>
      </c>
      <c r="L261" s="121">
        <f t="shared" si="26"/>
        <v>-0.6348122866894198</v>
      </c>
      <c r="M261" s="120">
        <v>386</v>
      </c>
      <c r="N261" s="121">
        <f t="shared" si="27"/>
        <v>-9.8130841121495282E-2</v>
      </c>
    </row>
    <row r="262" spans="2:14" x14ac:dyDescent="0.25">
      <c r="B262" s="119" t="s">
        <v>88</v>
      </c>
      <c r="C262" s="120">
        <v>67</v>
      </c>
      <c r="D262" s="121">
        <v>-0.95902140672782876</v>
      </c>
      <c r="E262" s="120">
        <v>187</v>
      </c>
      <c r="F262" s="121">
        <f t="shared" si="26"/>
        <v>1.7910447761194028</v>
      </c>
      <c r="G262" s="120">
        <v>1100</v>
      </c>
      <c r="H262" s="121">
        <f t="shared" si="26"/>
        <v>4.882352941176471</v>
      </c>
      <c r="I262" s="120">
        <v>642</v>
      </c>
      <c r="J262" s="121">
        <f t="shared" si="26"/>
        <v>-0.41636363636363638</v>
      </c>
      <c r="K262" s="120">
        <v>407</v>
      </c>
      <c r="L262" s="121">
        <f t="shared" si="26"/>
        <v>-0.36604361370716509</v>
      </c>
      <c r="M262" s="120">
        <v>561</v>
      </c>
      <c r="N262" s="121">
        <f t="shared" si="27"/>
        <v>0.37837837837837829</v>
      </c>
    </row>
    <row r="263" spans="2:14" x14ac:dyDescent="0.25">
      <c r="B263" s="119" t="s">
        <v>90</v>
      </c>
      <c r="C263" s="120">
        <v>134</v>
      </c>
      <c r="D263" s="121">
        <v>-0.89228295819935688</v>
      </c>
      <c r="E263" s="120">
        <v>591</v>
      </c>
      <c r="F263" s="121">
        <f t="shared" si="26"/>
        <v>3.41044776119403</v>
      </c>
      <c r="G263" s="120">
        <v>876</v>
      </c>
      <c r="H263" s="121">
        <f t="shared" si="26"/>
        <v>0.48223350253807107</v>
      </c>
      <c r="I263" s="120">
        <v>677</v>
      </c>
      <c r="J263" s="121">
        <f t="shared" si="26"/>
        <v>-0.22716894977168944</v>
      </c>
      <c r="K263" s="120">
        <v>1644</v>
      </c>
      <c r="L263" s="121">
        <f t="shared" si="26"/>
        <v>1.4283604135893651</v>
      </c>
      <c r="M263" s="120">
        <v>505</v>
      </c>
      <c r="N263" s="121">
        <f t="shared" si="27"/>
        <v>-0.69282238442822386</v>
      </c>
    </row>
    <row r="264" spans="2:14" x14ac:dyDescent="0.25">
      <c r="B264" s="119" t="s">
        <v>92</v>
      </c>
      <c r="C264" s="120">
        <v>240</v>
      </c>
      <c r="D264" s="121">
        <v>-0.97433704020530365</v>
      </c>
      <c r="E264" s="120">
        <v>1830</v>
      </c>
      <c r="F264" s="121">
        <f t="shared" si="26"/>
        <v>6.625</v>
      </c>
      <c r="G264" s="120">
        <v>5750</v>
      </c>
      <c r="H264" s="121">
        <f t="shared" si="26"/>
        <v>2.1420765027322406</v>
      </c>
      <c r="I264" s="120">
        <v>5312</v>
      </c>
      <c r="J264" s="121">
        <f t="shared" si="26"/>
        <v>-7.6173913043478314E-2</v>
      </c>
      <c r="K264" s="120">
        <v>3688</v>
      </c>
      <c r="L264" s="121">
        <f t="shared" si="26"/>
        <v>-0.30572289156626509</v>
      </c>
      <c r="M264" s="120">
        <v>3428</v>
      </c>
      <c r="N264" s="121">
        <f t="shared" si="27"/>
        <v>-7.0498915401301487E-2</v>
      </c>
    </row>
    <row r="265" spans="2:14" x14ac:dyDescent="0.25">
      <c r="B265" s="119" t="s">
        <v>94</v>
      </c>
      <c r="C265" s="120">
        <v>431</v>
      </c>
      <c r="D265" s="121">
        <v>-0.97703415569883301</v>
      </c>
      <c r="E265" s="120">
        <v>7490</v>
      </c>
      <c r="F265" s="121">
        <f t="shared" si="26"/>
        <v>16.378190255220417</v>
      </c>
      <c r="G265" s="120">
        <v>10845</v>
      </c>
      <c r="H265" s="121">
        <f t="shared" si="26"/>
        <v>0.44793057409879844</v>
      </c>
      <c r="I265" s="120">
        <v>12717</v>
      </c>
      <c r="J265" s="121">
        <f t="shared" si="26"/>
        <v>0.17261410788381748</v>
      </c>
      <c r="K265" s="120">
        <v>10546</v>
      </c>
      <c r="L265" s="121">
        <f t="shared" si="26"/>
        <v>-0.17071636392230871</v>
      </c>
      <c r="M265" s="120">
        <v>11526</v>
      </c>
      <c r="N265" s="121">
        <f t="shared" si="27"/>
        <v>9.2926227953726626E-2</v>
      </c>
    </row>
    <row r="266" spans="2:14" x14ac:dyDescent="0.25">
      <c r="B266" s="119" t="s">
        <v>96</v>
      </c>
      <c r="C266" s="120">
        <v>490</v>
      </c>
      <c r="D266" s="121">
        <v>-0.97457319288049404</v>
      </c>
      <c r="E266" s="120">
        <v>8622</v>
      </c>
      <c r="F266" s="121">
        <f t="shared" si="26"/>
        <v>16.59591836734694</v>
      </c>
      <c r="G266" s="120">
        <v>13657</v>
      </c>
      <c r="H266" s="121">
        <f t="shared" si="26"/>
        <v>0.58397123637207149</v>
      </c>
      <c r="I266" s="120">
        <v>14110</v>
      </c>
      <c r="J266" s="121">
        <f t="shared" si="26"/>
        <v>3.3169803031412481E-2</v>
      </c>
      <c r="K266" s="120">
        <v>12135</v>
      </c>
      <c r="L266" s="121">
        <f t="shared" si="26"/>
        <v>-0.13997165131112688</v>
      </c>
      <c r="M266" s="120">
        <v>11722</v>
      </c>
      <c r="N266" s="121">
        <f t="shared" si="27"/>
        <v>-3.4033786567779112E-2</v>
      </c>
    </row>
    <row r="267" spans="2:14" ht="15.75" x14ac:dyDescent="0.25">
      <c r="B267" s="122" t="s">
        <v>33</v>
      </c>
      <c r="C267" s="123">
        <v>50030</v>
      </c>
      <c r="D267" s="124">
        <v>-0.5562552663089273</v>
      </c>
      <c r="E267" s="123">
        <v>22441</v>
      </c>
      <c r="F267" s="124">
        <f t="shared" si="26"/>
        <v>-0.55144913052168698</v>
      </c>
      <c r="G267" s="123">
        <v>59972</v>
      </c>
      <c r="H267" s="124">
        <f t="shared" si="26"/>
        <v>1.6724299273650907</v>
      </c>
      <c r="I267" s="123">
        <v>81787</v>
      </c>
      <c r="J267" s="124">
        <f t="shared" si="26"/>
        <v>0.36375308477289403</v>
      </c>
      <c r="K267" s="123">
        <v>80097</v>
      </c>
      <c r="L267" s="124">
        <f t="shared" si="26"/>
        <v>-2.066343061855791E-2</v>
      </c>
      <c r="M267" s="123">
        <v>67552</v>
      </c>
      <c r="N267" s="124">
        <v>-0.15662259510343712</v>
      </c>
    </row>
    <row r="268" spans="2:14" ht="6" customHeight="1" x14ac:dyDescent="0.25"/>
    <row r="269" spans="2:14" x14ac:dyDescent="0.25">
      <c r="B269" s="107" t="s">
        <v>58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8428F-D81A-4A8F-BDA5-6DE73704E78B}">
  <sheetPr>
    <tabColor rgb="FFF29140"/>
  </sheetPr>
  <dimension ref="A4:O113"/>
  <sheetViews>
    <sheetView showGridLines="0" topLeftCell="J1" zoomScaleNormal="100" workbookViewId="0">
      <selection activeCell="Q99" sqref="Q99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281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493497</v>
      </c>
      <c r="D9" s="121">
        <v>1.0158965394424957E-2</v>
      </c>
      <c r="E9" s="120">
        <v>29647</v>
      </c>
      <c r="F9" s="121">
        <f t="shared" ref="F9:L21" si="0">IFERROR(E9/C9-1,"-")</f>
        <v>-0.93992466012964615</v>
      </c>
      <c r="G9" s="120">
        <v>262511</v>
      </c>
      <c r="H9" s="121">
        <f t="shared" si="0"/>
        <v>7.8545552669747369</v>
      </c>
      <c r="I9" s="120">
        <v>459644</v>
      </c>
      <c r="J9" s="121">
        <f t="shared" si="0"/>
        <v>0.75095138870371136</v>
      </c>
      <c r="K9" s="120">
        <v>493020</v>
      </c>
      <c r="L9" s="121">
        <f t="shared" si="0"/>
        <v>7.2612717668456561E-2</v>
      </c>
      <c r="M9" s="120">
        <v>494946</v>
      </c>
      <c r="N9" s="121">
        <f t="shared" ref="N9:N20" si="1">IFERROR(M9/K9-1,"-")</f>
        <v>3.9065352318363722E-3</v>
      </c>
    </row>
    <row r="10" spans="1:15" x14ac:dyDescent="0.25">
      <c r="A10" s="1" t="s">
        <v>75</v>
      </c>
      <c r="B10" s="119" t="s">
        <v>76</v>
      </c>
      <c r="C10" s="120">
        <v>430844</v>
      </c>
      <c r="D10" s="121">
        <v>-9.1417348367941464E-3</v>
      </c>
      <c r="E10" s="120">
        <v>25901</v>
      </c>
      <c r="F10" s="121">
        <f t="shared" si="0"/>
        <v>-0.93988311314536122</v>
      </c>
      <c r="G10" s="120">
        <v>300105</v>
      </c>
      <c r="H10" s="121">
        <f t="shared" si="0"/>
        <v>10.586618277286592</v>
      </c>
      <c r="I10" s="120">
        <v>411785</v>
      </c>
      <c r="J10" s="121">
        <f t="shared" si="0"/>
        <v>0.37213641892004468</v>
      </c>
      <c r="K10" s="120">
        <v>476786</v>
      </c>
      <c r="L10" s="121">
        <f t="shared" si="0"/>
        <v>0.15785179159027152</v>
      </c>
      <c r="M10" s="120">
        <v>478546</v>
      </c>
      <c r="N10" s="121">
        <f t="shared" si="1"/>
        <v>3.6913835557252916E-3</v>
      </c>
    </row>
    <row r="11" spans="1:15" x14ac:dyDescent="0.25">
      <c r="A11" s="1" t="s">
        <v>77</v>
      </c>
      <c r="B11" s="119" t="s">
        <v>78</v>
      </c>
      <c r="C11" s="120">
        <v>217806</v>
      </c>
      <c r="D11" s="121">
        <v>-0.53633437502661008</v>
      </c>
      <c r="E11" s="120">
        <v>35797</v>
      </c>
      <c r="F11" s="121">
        <f t="shared" si="0"/>
        <v>-0.83564731917394375</v>
      </c>
      <c r="G11" s="120">
        <v>366039</v>
      </c>
      <c r="H11" s="121">
        <f t="shared" si="0"/>
        <v>9.225409950554516</v>
      </c>
      <c r="I11" s="120">
        <v>435839</v>
      </c>
      <c r="J11" s="121">
        <f t="shared" si="0"/>
        <v>0.19069006308071001</v>
      </c>
      <c r="K11" s="120">
        <v>499150</v>
      </c>
      <c r="L11" s="121">
        <f t="shared" si="0"/>
        <v>0.14526235605349691</v>
      </c>
      <c r="M11" s="120">
        <v>499373</v>
      </c>
      <c r="N11" s="121">
        <f t="shared" si="1"/>
        <v>4.4675949113504032E-4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33867</v>
      </c>
      <c r="F12" s="121" t="str">
        <f t="shared" si="0"/>
        <v>-</v>
      </c>
      <c r="G12" s="120">
        <v>348988</v>
      </c>
      <c r="H12" s="121">
        <f t="shared" si="0"/>
        <v>9.3046623556854762</v>
      </c>
      <c r="I12" s="120">
        <v>379392</v>
      </c>
      <c r="J12" s="121">
        <f t="shared" si="0"/>
        <v>8.7120474056414654E-2</v>
      </c>
      <c r="K12" s="120">
        <v>411482</v>
      </c>
      <c r="L12" s="121">
        <f t="shared" si="0"/>
        <v>8.4582700742240169E-2</v>
      </c>
      <c r="M12" s="120">
        <v>421131</v>
      </c>
      <c r="N12" s="121">
        <f t="shared" si="1"/>
        <v>2.3449385392313671E-2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65490</v>
      </c>
      <c r="F13" s="121" t="str">
        <f t="shared" si="0"/>
        <v>-</v>
      </c>
      <c r="G13" s="120">
        <v>310799</v>
      </c>
      <c r="H13" s="121">
        <f t="shared" si="0"/>
        <v>3.7457474423576116</v>
      </c>
      <c r="I13" s="120">
        <v>340598</v>
      </c>
      <c r="J13" s="121">
        <f t="shared" si="0"/>
        <v>9.5878686868361873E-2</v>
      </c>
      <c r="K13" s="120">
        <v>405702</v>
      </c>
      <c r="L13" s="121">
        <f t="shared" si="0"/>
        <v>0.19114616057639799</v>
      </c>
      <c r="M13" s="120">
        <v>405133</v>
      </c>
      <c r="N13" s="121">
        <f t="shared" si="1"/>
        <v>-1.4025072590225784E-3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110623</v>
      </c>
      <c r="F14" s="121" t="str">
        <f t="shared" si="0"/>
        <v>-</v>
      </c>
      <c r="G14" s="120">
        <v>364068</v>
      </c>
      <c r="H14" s="121">
        <f t="shared" si="0"/>
        <v>2.2910696690561636</v>
      </c>
      <c r="I14" s="120">
        <v>393768</v>
      </c>
      <c r="J14" s="121">
        <f t="shared" si="0"/>
        <v>8.1578166716107958E-2</v>
      </c>
      <c r="K14" s="120">
        <v>460449</v>
      </c>
      <c r="L14" s="121">
        <f t="shared" si="0"/>
        <v>0.16934083013347956</v>
      </c>
      <c r="M14" s="120">
        <v>430081</v>
      </c>
      <c r="N14" s="121">
        <f t="shared" si="1"/>
        <v>-6.5953015426246986E-2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225677</v>
      </c>
      <c r="F15" s="121" t="str">
        <f t="shared" si="0"/>
        <v>-</v>
      </c>
      <c r="G15" s="120">
        <v>417659</v>
      </c>
      <c r="H15" s="121">
        <f t="shared" si="0"/>
        <v>0.85069369054001953</v>
      </c>
      <c r="I15" s="120">
        <v>467372</v>
      </c>
      <c r="J15" s="121">
        <f t="shared" si="0"/>
        <v>0.1190277235735373</v>
      </c>
      <c r="K15" s="120">
        <v>532065</v>
      </c>
      <c r="L15" s="121">
        <f t="shared" si="0"/>
        <v>0.13841864724459318</v>
      </c>
      <c r="M15" s="120">
        <v>526626</v>
      </c>
      <c r="N15" s="121">
        <f t="shared" si="1"/>
        <v>-1.0222435228778415E-2</v>
      </c>
    </row>
    <row r="16" spans="1:15" x14ac:dyDescent="0.25">
      <c r="A16" s="1" t="s">
        <v>87</v>
      </c>
      <c r="B16" s="119" t="s">
        <v>88</v>
      </c>
      <c r="C16" s="120">
        <v>115808</v>
      </c>
      <c r="D16" s="121">
        <v>-0.7741072194870755</v>
      </c>
      <c r="E16" s="120">
        <v>283986</v>
      </c>
      <c r="F16" s="121">
        <f t="shared" si="0"/>
        <v>1.4522140093948606</v>
      </c>
      <c r="G16" s="120">
        <v>416027</v>
      </c>
      <c r="H16" s="121">
        <f t="shared" si="0"/>
        <v>0.46495601895868099</v>
      </c>
      <c r="I16" s="120">
        <v>480859</v>
      </c>
      <c r="J16" s="121">
        <f t="shared" si="0"/>
        <v>0.15583603948782176</v>
      </c>
      <c r="K16" s="120">
        <v>551869</v>
      </c>
      <c r="L16" s="121">
        <f t="shared" si="0"/>
        <v>0.14767322645515635</v>
      </c>
      <c r="M16" s="120">
        <v>557802</v>
      </c>
      <c r="N16" s="121">
        <f t="shared" si="1"/>
        <v>1.0750739758891958E-2</v>
      </c>
    </row>
    <row r="17" spans="1:15" x14ac:dyDescent="0.25">
      <c r="A17" s="1" t="s">
        <v>89</v>
      </c>
      <c r="B17" s="119" t="s">
        <v>90</v>
      </c>
      <c r="C17" s="120">
        <v>80706</v>
      </c>
      <c r="D17" s="121">
        <v>-0.82868605391636596</v>
      </c>
      <c r="E17" s="120">
        <v>281990</v>
      </c>
      <c r="F17" s="121">
        <f t="shared" si="0"/>
        <v>2.4940400961514633</v>
      </c>
      <c r="G17" s="120">
        <v>378277</v>
      </c>
      <c r="H17" s="121">
        <f t="shared" si="0"/>
        <v>0.34145537075782828</v>
      </c>
      <c r="I17" s="120">
        <v>441114</v>
      </c>
      <c r="J17" s="121">
        <f t="shared" si="0"/>
        <v>0.16611372089764909</v>
      </c>
      <c r="K17" s="120">
        <v>489204</v>
      </c>
      <c r="L17" s="121">
        <f t="shared" si="0"/>
        <v>0.10901943715230078</v>
      </c>
      <c r="M17" s="120">
        <v>455849</v>
      </c>
      <c r="N17" s="121">
        <f t="shared" si="1"/>
        <v>-6.8182189843091989E-2</v>
      </c>
    </row>
    <row r="18" spans="1:15" x14ac:dyDescent="0.25">
      <c r="A18" s="1" t="s">
        <v>91</v>
      </c>
      <c r="B18" s="119" t="s">
        <v>92</v>
      </c>
      <c r="C18" s="120">
        <v>56100</v>
      </c>
      <c r="D18" s="121">
        <v>-0.86636143395848864</v>
      </c>
      <c r="E18" s="120">
        <v>287185</v>
      </c>
      <c r="F18" s="121">
        <f t="shared" si="0"/>
        <v>4.1191622103386809</v>
      </c>
      <c r="G18" s="120">
        <v>375972</v>
      </c>
      <c r="H18" s="121">
        <f t="shared" si="0"/>
        <v>0.30916308303010265</v>
      </c>
      <c r="I18" s="120">
        <v>428972</v>
      </c>
      <c r="J18" s="121"/>
      <c r="K18" s="120">
        <v>490987</v>
      </c>
      <c r="L18" s="121">
        <f t="shared" si="0"/>
        <v>0.14456654513581313</v>
      </c>
      <c r="M18" s="120">
        <v>476664</v>
      </c>
      <c r="N18" s="121">
        <f t="shared" si="1"/>
        <v>-2.9171851800556814E-2</v>
      </c>
    </row>
    <row r="19" spans="1:15" x14ac:dyDescent="0.25">
      <c r="A19" s="1" t="s">
        <v>93</v>
      </c>
      <c r="B19" s="119" t="s">
        <v>94</v>
      </c>
      <c r="C19" s="120">
        <v>36828</v>
      </c>
      <c r="D19" s="121">
        <v>-0.92058892022666705</v>
      </c>
      <c r="E19" s="120">
        <v>303117</v>
      </c>
      <c r="F19" s="121">
        <f t="shared" si="0"/>
        <v>7.2306125773867702</v>
      </c>
      <c r="G19" s="120">
        <v>401911</v>
      </c>
      <c r="H19" s="121">
        <f t="shared" si="0"/>
        <v>0.32592695229894719</v>
      </c>
      <c r="I19" s="120">
        <v>456108</v>
      </c>
      <c r="J19" s="121">
        <f t="shared" si="0"/>
        <v>0.13484826242625858</v>
      </c>
      <c r="K19" s="120">
        <v>482914</v>
      </c>
      <c r="L19" s="121">
        <f t="shared" si="0"/>
        <v>5.877116823208528E-2</v>
      </c>
      <c r="M19" s="120">
        <v>463756</v>
      </c>
      <c r="N19" s="121">
        <f t="shared" si="1"/>
        <v>-3.967165996430011E-2</v>
      </c>
    </row>
    <row r="20" spans="1:15" x14ac:dyDescent="0.25">
      <c r="A20" s="1" t="s">
        <v>95</v>
      </c>
      <c r="B20" s="119" t="s">
        <v>96</v>
      </c>
      <c r="C20" s="120">
        <v>44846</v>
      </c>
      <c r="D20" s="121">
        <v>-0.90272882455139569</v>
      </c>
      <c r="E20" s="120">
        <v>284082</v>
      </c>
      <c r="F20" s="121">
        <f t="shared" si="0"/>
        <v>5.3346117825447088</v>
      </c>
      <c r="G20" s="120">
        <v>410037</v>
      </c>
      <c r="H20" s="121">
        <f t="shared" si="0"/>
        <v>0.4433755042558134</v>
      </c>
      <c r="I20" s="120">
        <v>440835</v>
      </c>
      <c r="J20" s="121">
        <f t="shared" si="0"/>
        <v>7.5110294924604304E-2</v>
      </c>
      <c r="K20" s="120">
        <v>468874</v>
      </c>
      <c r="L20" s="121">
        <f t="shared" si="0"/>
        <v>6.3604296392074211E-2</v>
      </c>
      <c r="M20" s="120">
        <v>456509</v>
      </c>
      <c r="N20" s="121">
        <f t="shared" si="1"/>
        <v>-2.6371690475479603E-2</v>
      </c>
    </row>
    <row r="21" spans="1:15" ht="15.75" x14ac:dyDescent="0.25">
      <c r="A21" s="1"/>
      <c r="B21" s="122" t="s">
        <v>33</v>
      </c>
      <c r="C21" s="123">
        <v>1546641</v>
      </c>
      <c r="D21" s="124">
        <v>-0.71841117178520508</v>
      </c>
      <c r="E21" s="123">
        <v>1967362</v>
      </c>
      <c r="F21" s="124">
        <f t="shared" si="0"/>
        <v>0.27202240209589679</v>
      </c>
      <c r="G21" s="123">
        <v>4352393</v>
      </c>
      <c r="H21" s="124">
        <f t="shared" si="0"/>
        <v>1.2122990075034488</v>
      </c>
      <c r="I21" s="123">
        <v>5136286</v>
      </c>
      <c r="J21" s="124">
        <f t="shared" si="0"/>
        <v>0.18010620823992696</v>
      </c>
      <c r="K21" s="123">
        <v>5762502</v>
      </c>
      <c r="L21" s="124">
        <f t="shared" si="0"/>
        <v>0.12192000211826204</v>
      </c>
      <c r="M21" s="123">
        <v>5666416</v>
      </c>
      <c r="N21" s="124">
        <v>-1.6674354299573313E-2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294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15" x14ac:dyDescent="0.25">
      <c r="B31" s="119" t="s">
        <v>74</v>
      </c>
      <c r="C31" s="120">
        <v>373415</v>
      </c>
      <c r="D31" s="121">
        <v>1.4185533634625491E-2</v>
      </c>
      <c r="E31" s="120">
        <v>19618</v>
      </c>
      <c r="F31" s="121">
        <f t="shared" ref="F31:J43" si="2">IFERROR(E31/C31-1,"-")</f>
        <v>-0.94746327812219644</v>
      </c>
      <c r="G31" s="120">
        <v>196008</v>
      </c>
      <c r="H31" s="121">
        <f t="shared" si="2"/>
        <v>8.9912325415434804</v>
      </c>
      <c r="I31" s="120">
        <v>361401</v>
      </c>
      <c r="J31" s="121">
        <f t="shared" si="2"/>
        <v>0.84380739561650553</v>
      </c>
      <c r="K31" s="120">
        <v>398940</v>
      </c>
      <c r="L31" s="121">
        <f t="shared" ref="L31:L43" si="3">IFERROR(K31/I31-1,"-")</f>
        <v>0.10387076958835206</v>
      </c>
      <c r="M31" s="120">
        <v>397887</v>
      </c>
      <c r="N31" s="121">
        <f t="shared" ref="N31:N42" si="4">IFERROR(M31/K31-1,"-")</f>
        <v>-2.6394946608512271E-3</v>
      </c>
    </row>
    <row r="32" spans="1:15" x14ac:dyDescent="0.25">
      <c r="B32" s="119" t="s">
        <v>76</v>
      </c>
      <c r="C32" s="120">
        <v>332081</v>
      </c>
      <c r="D32" s="121">
        <v>-9.0338589031624394E-6</v>
      </c>
      <c r="E32" s="120">
        <v>15920</v>
      </c>
      <c r="F32" s="121">
        <f t="shared" si="2"/>
        <v>-0.95205988900298422</v>
      </c>
      <c r="G32" s="120">
        <v>230918</v>
      </c>
      <c r="H32" s="121">
        <f t="shared" si="2"/>
        <v>13.504899497487438</v>
      </c>
      <c r="I32" s="120">
        <v>321582</v>
      </c>
      <c r="J32" s="121">
        <f t="shared" si="2"/>
        <v>0.39262422158515142</v>
      </c>
      <c r="K32" s="120">
        <v>385800</v>
      </c>
      <c r="L32" s="121">
        <f t="shared" si="3"/>
        <v>0.19969401272459275</v>
      </c>
      <c r="M32" s="120">
        <v>385040</v>
      </c>
      <c r="N32" s="121">
        <f t="shared" si="4"/>
        <v>-1.9699326075687251E-3</v>
      </c>
    </row>
    <row r="33" spans="2:15" x14ac:dyDescent="0.25">
      <c r="B33" s="119" t="s">
        <v>78</v>
      </c>
      <c r="C33" s="120">
        <v>163870</v>
      </c>
      <c r="D33" s="121">
        <v>-0.54615951300841381</v>
      </c>
      <c r="E33" s="120">
        <v>23752</v>
      </c>
      <c r="F33" s="121">
        <f t="shared" si="2"/>
        <v>-0.85505583694391896</v>
      </c>
      <c r="G33" s="120">
        <v>290346</v>
      </c>
      <c r="H33" s="121">
        <f t="shared" si="2"/>
        <v>11.224065341865948</v>
      </c>
      <c r="I33" s="120">
        <v>342372</v>
      </c>
      <c r="J33" s="121">
        <f t="shared" si="2"/>
        <v>0.17918621231220677</v>
      </c>
      <c r="K33" s="120">
        <v>400622</v>
      </c>
      <c r="L33" s="121">
        <f t="shared" si="3"/>
        <v>0.17013657658920711</v>
      </c>
      <c r="M33" s="120">
        <v>390528</v>
      </c>
      <c r="N33" s="121">
        <f t="shared" si="4"/>
        <v>-2.5195820499123833E-2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20518</v>
      </c>
      <c r="F34" s="121" t="str">
        <f t="shared" si="2"/>
        <v>-</v>
      </c>
      <c r="G34" s="120">
        <v>278903</v>
      </c>
      <c r="H34" s="121">
        <f t="shared" si="2"/>
        <v>12.593088995028756</v>
      </c>
      <c r="I34" s="120">
        <v>302352</v>
      </c>
      <c r="J34" s="121">
        <f t="shared" si="2"/>
        <v>8.4075825645475222E-2</v>
      </c>
      <c r="K34" s="120">
        <v>325621</v>
      </c>
      <c r="L34" s="121">
        <f t="shared" si="3"/>
        <v>7.695996719055942E-2</v>
      </c>
      <c r="M34" s="120">
        <v>318649</v>
      </c>
      <c r="N34" s="121">
        <f t="shared" si="4"/>
        <v>-2.1411395456681248E-2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44031</v>
      </c>
      <c r="F35" s="121" t="str">
        <f t="shared" si="2"/>
        <v>-</v>
      </c>
      <c r="G35" s="120">
        <v>254517</v>
      </c>
      <c r="H35" s="121">
        <f t="shared" si="2"/>
        <v>4.7804047148599853</v>
      </c>
      <c r="I35" s="120">
        <v>274338</v>
      </c>
      <c r="J35" s="121">
        <f t="shared" si="2"/>
        <v>7.7876919812821965E-2</v>
      </c>
      <c r="K35" s="120">
        <v>335432</v>
      </c>
      <c r="L35" s="121">
        <f t="shared" si="3"/>
        <v>0.22269609022446768</v>
      </c>
      <c r="M35" s="120">
        <v>317286</v>
      </c>
      <c r="N35" s="121">
        <f t="shared" si="4"/>
        <v>-5.4097402752271706E-2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81020</v>
      </c>
      <c r="F36" s="121" t="str">
        <f t="shared" si="2"/>
        <v>-</v>
      </c>
      <c r="G36" s="120">
        <v>296860</v>
      </c>
      <c r="H36" s="121">
        <f t="shared" si="2"/>
        <v>2.6640335719575412</v>
      </c>
      <c r="I36" s="120">
        <v>316101</v>
      </c>
      <c r="J36" s="121">
        <f t="shared" si="2"/>
        <v>6.4815064340092876E-2</v>
      </c>
      <c r="K36" s="120">
        <v>376782</v>
      </c>
      <c r="L36" s="121">
        <f t="shared" si="3"/>
        <v>0.19196712443174802</v>
      </c>
      <c r="M36" s="120">
        <v>338911</v>
      </c>
      <c r="N36" s="121">
        <f t="shared" si="4"/>
        <v>-0.10051170172672796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177380</v>
      </c>
      <c r="F37" s="121" t="str">
        <f t="shared" si="2"/>
        <v>-</v>
      </c>
      <c r="G37" s="120">
        <v>328256</v>
      </c>
      <c r="H37" s="121">
        <f t="shared" si="2"/>
        <v>0.85058067425865369</v>
      </c>
      <c r="I37" s="120">
        <v>374607</v>
      </c>
      <c r="J37" s="121">
        <f t="shared" si="2"/>
        <v>0.14120381653343728</v>
      </c>
      <c r="K37" s="120">
        <v>429398</v>
      </c>
      <c r="L37" s="121">
        <f t="shared" si="3"/>
        <v>0.14626261655548345</v>
      </c>
      <c r="M37" s="120">
        <v>409607</v>
      </c>
      <c r="N37" s="121">
        <f t="shared" si="4"/>
        <v>-4.6090107545913139E-2</v>
      </c>
    </row>
    <row r="38" spans="2:15" x14ac:dyDescent="0.25">
      <c r="B38" s="119" t="s">
        <v>88</v>
      </c>
      <c r="C38" s="120">
        <v>87947</v>
      </c>
      <c r="D38" s="121">
        <v>-0.7821039148305704</v>
      </c>
      <c r="E38" s="120">
        <v>229749</v>
      </c>
      <c r="F38" s="121">
        <f t="shared" si="2"/>
        <v>1.6123574425506271</v>
      </c>
      <c r="G38" s="120">
        <v>330578</v>
      </c>
      <c r="H38" s="121">
        <f t="shared" si="2"/>
        <v>0.43886589277864108</v>
      </c>
      <c r="I38" s="120">
        <v>399402</v>
      </c>
      <c r="J38" s="121">
        <f t="shared" si="2"/>
        <v>0.20819292269903023</v>
      </c>
      <c r="K38" s="120">
        <v>441301</v>
      </c>
      <c r="L38" s="121">
        <f t="shared" si="3"/>
        <v>0.10490433197630455</v>
      </c>
      <c r="M38" s="120">
        <v>444039</v>
      </c>
      <c r="N38" s="121">
        <f t="shared" si="4"/>
        <v>6.2043820430952579E-3</v>
      </c>
    </row>
    <row r="39" spans="2:15" x14ac:dyDescent="0.25">
      <c r="B39" s="119" t="s">
        <v>90</v>
      </c>
      <c r="C39" s="120">
        <v>61722</v>
      </c>
      <c r="D39" s="121">
        <v>-0.83720053069008171</v>
      </c>
      <c r="E39" s="120">
        <v>231886</v>
      </c>
      <c r="F39" s="121">
        <f t="shared" si="2"/>
        <v>2.7569424192346328</v>
      </c>
      <c r="G39" s="120">
        <v>315701</v>
      </c>
      <c r="H39" s="121">
        <f t="shared" si="2"/>
        <v>0.3614491603632819</v>
      </c>
      <c r="I39" s="120">
        <v>360982</v>
      </c>
      <c r="J39" s="121">
        <f t="shared" si="2"/>
        <v>0.14343001764327634</v>
      </c>
      <c r="K39" s="120">
        <v>390629</v>
      </c>
      <c r="L39" s="121">
        <f t="shared" si="3"/>
        <v>8.212874880187937E-2</v>
      </c>
      <c r="M39" s="120">
        <v>361762</v>
      </c>
      <c r="N39" s="121">
        <f t="shared" si="4"/>
        <v>-7.3898763276664003E-2</v>
      </c>
    </row>
    <row r="40" spans="2:15" x14ac:dyDescent="0.25">
      <c r="B40" s="119" t="s">
        <v>92</v>
      </c>
      <c r="C40" s="120">
        <v>42156</v>
      </c>
      <c r="D40" s="121">
        <v>-0.87258428188868808</v>
      </c>
      <c r="E40" s="120">
        <v>233583</v>
      </c>
      <c r="F40" s="121">
        <f t="shared" si="2"/>
        <v>4.5409194420723029</v>
      </c>
      <c r="G40" s="120">
        <v>299153</v>
      </c>
      <c r="H40" s="121">
        <f t="shared" si="2"/>
        <v>0.28071392181794041</v>
      </c>
      <c r="I40" s="120">
        <v>353071</v>
      </c>
      <c r="J40" s="121">
        <f t="shared" si="2"/>
        <v>0.18023553165102801</v>
      </c>
      <c r="K40" s="120">
        <v>401956</v>
      </c>
      <c r="L40" s="121">
        <f t="shared" si="3"/>
        <v>0.13845657105794595</v>
      </c>
      <c r="M40" s="120">
        <v>372458</v>
      </c>
      <c r="N40" s="121">
        <f t="shared" si="4"/>
        <v>-7.3386141766760504E-2</v>
      </c>
    </row>
    <row r="41" spans="2:15" x14ac:dyDescent="0.25">
      <c r="B41" s="119" t="s">
        <v>94</v>
      </c>
      <c r="C41" s="120">
        <v>24880</v>
      </c>
      <c r="D41" s="121">
        <v>-0.93086891768733193</v>
      </c>
      <c r="E41" s="120">
        <v>241067</v>
      </c>
      <c r="F41" s="121">
        <f t="shared" si="2"/>
        <v>8.6891881028938904</v>
      </c>
      <c r="G41" s="120">
        <v>315687</v>
      </c>
      <c r="H41" s="121">
        <f t="shared" si="2"/>
        <v>0.30954050118846621</v>
      </c>
      <c r="I41" s="120">
        <v>365540</v>
      </c>
      <c r="J41" s="121">
        <f t="shared" si="2"/>
        <v>0.15791907807416838</v>
      </c>
      <c r="K41" s="120">
        <v>389586</v>
      </c>
      <c r="L41" s="121">
        <f t="shared" si="3"/>
        <v>6.5782130546588657E-2</v>
      </c>
      <c r="M41" s="120">
        <v>371639</v>
      </c>
      <c r="N41" s="121">
        <f t="shared" si="4"/>
        <v>-4.6066850451504937E-2</v>
      </c>
    </row>
    <row r="42" spans="2:15" x14ac:dyDescent="0.25">
      <c r="B42" s="119" t="s">
        <v>96</v>
      </c>
      <c r="C42" s="120">
        <v>27572</v>
      </c>
      <c r="D42" s="121">
        <v>-0.9216860283466356</v>
      </c>
      <c r="E42" s="120">
        <v>216372</v>
      </c>
      <c r="F42" s="121">
        <f t="shared" si="2"/>
        <v>6.8475264761352097</v>
      </c>
      <c r="G42" s="120">
        <v>318072</v>
      </c>
      <c r="H42" s="121">
        <f t="shared" si="2"/>
        <v>0.47002384781764728</v>
      </c>
      <c r="I42" s="120">
        <v>348250</v>
      </c>
      <c r="J42" s="121">
        <f t="shared" si="2"/>
        <v>9.4877889282929617E-2</v>
      </c>
      <c r="K42" s="120">
        <v>374099</v>
      </c>
      <c r="L42" s="121">
        <f t="shared" si="3"/>
        <v>7.4225412778176514E-2</v>
      </c>
      <c r="M42" s="120">
        <v>361669</v>
      </c>
      <c r="N42" s="121">
        <f t="shared" si="4"/>
        <v>-3.3226498867946708E-2</v>
      </c>
    </row>
    <row r="43" spans="2:15" ht="15.75" x14ac:dyDescent="0.25">
      <c r="B43" s="122" t="s">
        <v>33</v>
      </c>
      <c r="C43" s="123">
        <v>1157521</v>
      </c>
      <c r="D43" s="124">
        <v>-0.72834095255663489</v>
      </c>
      <c r="E43" s="123">
        <v>1534896</v>
      </c>
      <c r="F43" s="124">
        <f t="shared" si="2"/>
        <v>0.32602000309281642</v>
      </c>
      <c r="G43" s="123">
        <v>3454999</v>
      </c>
      <c r="H43" s="124">
        <f t="shared" si="2"/>
        <v>1.2509661892401831</v>
      </c>
      <c r="I43" s="123">
        <v>4119998</v>
      </c>
      <c r="J43" s="124">
        <f t="shared" si="2"/>
        <v>0.1924744406583041</v>
      </c>
      <c r="K43" s="123">
        <v>4650166</v>
      </c>
      <c r="L43" s="124">
        <f t="shared" si="3"/>
        <v>0.12868161586486204</v>
      </c>
      <c r="M43" s="123">
        <v>4469475</v>
      </c>
      <c r="N43" s="124">
        <v>-3.885689242061463E-2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295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154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74</v>
      </c>
      <c r="C53" s="120">
        <v>309862</v>
      </c>
      <c r="D53" s="121">
        <v>5.67884560947578E-2</v>
      </c>
      <c r="E53" s="120">
        <v>11793</v>
      </c>
      <c r="F53" s="121">
        <f t="shared" ref="F53:J65" si="5">IFERROR(E53/C53-1,"-")</f>
        <v>-0.96194112217696914</v>
      </c>
      <c r="G53" s="120">
        <v>160981</v>
      </c>
      <c r="H53" s="121">
        <f t="shared" si="5"/>
        <v>12.65055541422878</v>
      </c>
      <c r="I53" s="120">
        <v>313942</v>
      </c>
      <c r="J53" s="121">
        <f t="shared" si="5"/>
        <v>0.95018045607866775</v>
      </c>
      <c r="K53" s="120">
        <v>343916</v>
      </c>
      <c r="L53" s="121">
        <f t="shared" ref="L53:L65" si="6">IFERROR(K53/I53-1,"-")</f>
        <v>9.5476234463690801E-2</v>
      </c>
      <c r="M53" s="120">
        <v>342802</v>
      </c>
      <c r="N53" s="121">
        <f t="shared" ref="N53:N61" si="7">IFERROR(M53/K53-1,"-")</f>
        <v>-3.2391630514427838E-3</v>
      </c>
    </row>
    <row r="54" spans="1:15" x14ac:dyDescent="0.25">
      <c r="A54" s="1">
        <v>2</v>
      </c>
      <c r="B54" s="119" t="s">
        <v>76</v>
      </c>
      <c r="C54" s="120">
        <v>274949</v>
      </c>
      <c r="D54" s="121">
        <v>3.9084377964301753E-2</v>
      </c>
      <c r="E54" s="120">
        <v>9931</v>
      </c>
      <c r="F54" s="121">
        <f t="shared" si="5"/>
        <v>-0.96388057421558182</v>
      </c>
      <c r="G54" s="120">
        <v>189898</v>
      </c>
      <c r="H54" s="121">
        <f t="shared" si="5"/>
        <v>18.121740006041687</v>
      </c>
      <c r="I54" s="120">
        <v>275344</v>
      </c>
      <c r="J54" s="121">
        <f t="shared" si="5"/>
        <v>0.44995734552233313</v>
      </c>
      <c r="K54" s="120">
        <v>334765</v>
      </c>
      <c r="L54" s="121">
        <f t="shared" si="6"/>
        <v>0.21580640943692253</v>
      </c>
      <c r="M54" s="120">
        <v>339573</v>
      </c>
      <c r="N54" s="121">
        <f t="shared" si="7"/>
        <v>1.436231386196285E-2</v>
      </c>
    </row>
    <row r="55" spans="1:15" x14ac:dyDescent="0.25">
      <c r="A55" s="1">
        <v>3</v>
      </c>
      <c r="B55" s="119" t="s">
        <v>78</v>
      </c>
      <c r="C55" s="120">
        <v>137765</v>
      </c>
      <c r="D55" s="121">
        <v>-0.52768121010155034</v>
      </c>
      <c r="E55" s="120">
        <v>14380</v>
      </c>
      <c r="F55" s="121">
        <f t="shared" si="5"/>
        <v>-0.89561935179472285</v>
      </c>
      <c r="G55" s="120">
        <v>244364</v>
      </c>
      <c r="H55" s="121">
        <f t="shared" si="5"/>
        <v>15.993324061196105</v>
      </c>
      <c r="I55" s="120">
        <v>297230</v>
      </c>
      <c r="J55" s="121">
        <f t="shared" si="5"/>
        <v>0.21634119592083945</v>
      </c>
      <c r="K55" s="120">
        <v>347941</v>
      </c>
      <c r="L55" s="121">
        <f t="shared" si="6"/>
        <v>0.17061198398546584</v>
      </c>
      <c r="M55" s="120">
        <v>338881</v>
      </c>
      <c r="N55" s="121">
        <f t="shared" si="7"/>
        <v>-2.6038897399271677E-2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16678</v>
      </c>
      <c r="F56" s="121" t="str">
        <f t="shared" si="5"/>
        <v>-</v>
      </c>
      <c r="G56" s="120">
        <v>242765</v>
      </c>
      <c r="H56" s="121">
        <f t="shared" si="5"/>
        <v>13.556001918695287</v>
      </c>
      <c r="I56" s="120">
        <v>261963</v>
      </c>
      <c r="J56" s="121">
        <f t="shared" si="5"/>
        <v>7.9080592342388734E-2</v>
      </c>
      <c r="K56" s="120">
        <v>283297</v>
      </c>
      <c r="L56" s="121">
        <f t="shared" si="6"/>
        <v>8.1438981840947111E-2</v>
      </c>
      <c r="M56" s="120">
        <v>278326</v>
      </c>
      <c r="N56" s="121">
        <f t="shared" si="7"/>
        <v>-1.7546956021419202E-2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28484</v>
      </c>
      <c r="F57" s="121" t="str">
        <f t="shared" si="5"/>
        <v>-</v>
      </c>
      <c r="G57" s="120">
        <v>222244</v>
      </c>
      <c r="H57" s="121">
        <f t="shared" si="5"/>
        <v>6.8024153910967557</v>
      </c>
      <c r="I57" s="120">
        <v>236364</v>
      </c>
      <c r="J57" s="121">
        <f t="shared" si="5"/>
        <v>6.353377369017843E-2</v>
      </c>
      <c r="K57" s="120">
        <v>294723</v>
      </c>
      <c r="L57" s="121">
        <f t="shared" si="6"/>
        <v>0.24690308168756658</v>
      </c>
      <c r="M57" s="120">
        <v>276267</v>
      </c>
      <c r="N57" s="121">
        <f t="shared" si="7"/>
        <v>-6.262151240317182E-2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62521</v>
      </c>
      <c r="F58" s="121" t="str">
        <f t="shared" si="5"/>
        <v>-</v>
      </c>
      <c r="G58" s="120">
        <v>261542</v>
      </c>
      <c r="H58" s="121">
        <f t="shared" si="5"/>
        <v>3.1832664224820464</v>
      </c>
      <c r="I58" s="120">
        <v>276657</v>
      </c>
      <c r="J58" s="121">
        <f t="shared" si="5"/>
        <v>5.7791865168882905E-2</v>
      </c>
      <c r="K58" s="120">
        <v>333511</v>
      </c>
      <c r="L58" s="121">
        <f t="shared" si="6"/>
        <v>0.20550356578723838</v>
      </c>
      <c r="M58" s="120">
        <v>295632</v>
      </c>
      <c r="N58" s="121">
        <f t="shared" si="7"/>
        <v>-0.113576463744824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152255</v>
      </c>
      <c r="F59" s="121" t="str">
        <f t="shared" si="5"/>
        <v>-</v>
      </c>
      <c r="G59" s="120">
        <v>290404</v>
      </c>
      <c r="H59" s="121">
        <f t="shared" si="5"/>
        <v>0.90735279629568821</v>
      </c>
      <c r="I59" s="120">
        <v>330368</v>
      </c>
      <c r="J59" s="121">
        <f t="shared" si="5"/>
        <v>0.13761518436385178</v>
      </c>
      <c r="K59" s="120">
        <v>378859</v>
      </c>
      <c r="L59" s="121">
        <f t="shared" si="6"/>
        <v>0.14677874370399069</v>
      </c>
      <c r="M59" s="120">
        <v>358078</v>
      </c>
      <c r="N59" s="121">
        <f t="shared" si="7"/>
        <v>-5.4851541074647847E-2</v>
      </c>
    </row>
    <row r="60" spans="1:15" x14ac:dyDescent="0.25">
      <c r="A60" s="1">
        <v>8</v>
      </c>
      <c r="B60" s="119" t="s">
        <v>88</v>
      </c>
      <c r="C60" s="120">
        <v>79968</v>
      </c>
      <c r="D60" s="121">
        <v>-0.76572744370814361</v>
      </c>
      <c r="E60" s="120">
        <v>198189</v>
      </c>
      <c r="F60" s="121">
        <f t="shared" si="5"/>
        <v>1.4783538415366149</v>
      </c>
      <c r="G60" s="120">
        <v>292468</v>
      </c>
      <c r="H60" s="121">
        <f t="shared" si="5"/>
        <v>0.4757024860108281</v>
      </c>
      <c r="I60" s="120">
        <v>356449</v>
      </c>
      <c r="J60" s="121">
        <f t="shared" si="5"/>
        <v>0.21876239451837476</v>
      </c>
      <c r="K60" s="120">
        <v>388293</v>
      </c>
      <c r="L60" s="121">
        <f t="shared" si="6"/>
        <v>8.9336763464058055E-2</v>
      </c>
      <c r="M60" s="120">
        <v>387398</v>
      </c>
      <c r="N60" s="121">
        <f t="shared" si="7"/>
        <v>-2.3049604293664538E-3</v>
      </c>
    </row>
    <row r="61" spans="1:15" x14ac:dyDescent="0.25">
      <c r="A61" s="1">
        <v>9</v>
      </c>
      <c r="B61" s="119" t="s">
        <v>90</v>
      </c>
      <c r="C61" s="120">
        <v>55034</v>
      </c>
      <c r="D61" s="121">
        <v>-0.82449269862327834</v>
      </c>
      <c r="E61" s="120">
        <v>195798</v>
      </c>
      <c r="F61" s="121">
        <f t="shared" si="5"/>
        <v>2.5577642911654612</v>
      </c>
      <c r="G61" s="120">
        <v>277384</v>
      </c>
      <c r="H61" s="121">
        <f t="shared" si="5"/>
        <v>0.41668454223230067</v>
      </c>
      <c r="I61" s="120">
        <v>316284</v>
      </c>
      <c r="J61" s="121">
        <f t="shared" si="5"/>
        <v>0.14023880252646159</v>
      </c>
      <c r="K61" s="120">
        <v>342910</v>
      </c>
      <c r="L61" s="121">
        <f t="shared" si="6"/>
        <v>8.4183834781399014E-2</v>
      </c>
      <c r="M61" s="120">
        <v>316523</v>
      </c>
      <c r="N61" s="121">
        <f t="shared" si="7"/>
        <v>-7.6950220174389794E-2</v>
      </c>
    </row>
    <row r="62" spans="1:15" x14ac:dyDescent="0.25">
      <c r="A62" s="1">
        <v>10</v>
      </c>
      <c r="B62" s="119" t="s">
        <v>92</v>
      </c>
      <c r="C62" s="120">
        <v>34395</v>
      </c>
      <c r="D62" s="121">
        <v>-0.87655052114738563</v>
      </c>
      <c r="E62" s="120">
        <v>194220</v>
      </c>
      <c r="F62" s="121">
        <f t="shared" si="5"/>
        <v>4.6467509812472745</v>
      </c>
      <c r="G62" s="120">
        <v>264220</v>
      </c>
      <c r="H62" s="121">
        <f t="shared" si="5"/>
        <v>0.36041602306662557</v>
      </c>
      <c r="I62" s="120">
        <v>310495</v>
      </c>
      <c r="J62" s="121">
        <f t="shared" si="5"/>
        <v>0.17513814245704329</v>
      </c>
      <c r="K62" s="120">
        <v>353936</v>
      </c>
      <c r="L62" s="121">
        <f t="shared" si="6"/>
        <v>0.1399088552150598</v>
      </c>
      <c r="M62" s="120">
        <v>324970</v>
      </c>
      <c r="N62" s="121">
        <f>IFERROR(M62/K62-1,"-")</f>
        <v>-8.1839654626825187E-2</v>
      </c>
    </row>
    <row r="63" spans="1:15" x14ac:dyDescent="0.25">
      <c r="A63" s="1">
        <v>11</v>
      </c>
      <c r="B63" s="119" t="s">
        <v>94</v>
      </c>
      <c r="C63" s="120">
        <v>19839</v>
      </c>
      <c r="D63" s="121">
        <v>-0.93285090049992048</v>
      </c>
      <c r="E63" s="120">
        <v>193852</v>
      </c>
      <c r="F63" s="121">
        <f t="shared" si="5"/>
        <v>8.7712586319875001</v>
      </c>
      <c r="G63" s="120">
        <v>273635</v>
      </c>
      <c r="H63" s="121">
        <f t="shared" si="5"/>
        <v>0.41156655592926561</v>
      </c>
      <c r="I63" s="120">
        <v>312898</v>
      </c>
      <c r="J63" s="121">
        <f t="shared" si="5"/>
        <v>0.14348676156193463</v>
      </c>
      <c r="K63" s="120">
        <v>338127</v>
      </c>
      <c r="L63" s="121">
        <f t="shared" si="6"/>
        <v>8.0630109492550339E-2</v>
      </c>
      <c r="M63" s="120">
        <v>322601</v>
      </c>
      <c r="N63" s="121">
        <f>IFERROR(M63/K63-1,"-")</f>
        <v>-4.5917658158029395E-2</v>
      </c>
    </row>
    <row r="64" spans="1:15" x14ac:dyDescent="0.25">
      <c r="A64" s="1">
        <v>12</v>
      </c>
      <c r="B64" s="119" t="s">
        <v>96</v>
      </c>
      <c r="C64" s="120">
        <v>19258</v>
      </c>
      <c r="D64" s="121">
        <v>-0.93371607156378855</v>
      </c>
      <c r="E64" s="120">
        <v>173417</v>
      </c>
      <c r="F64" s="121">
        <f t="shared" si="5"/>
        <v>8.0049330148509714</v>
      </c>
      <c r="G64" s="120">
        <v>274030</v>
      </c>
      <c r="H64" s="121">
        <f t="shared" si="5"/>
        <v>0.58017956717046193</v>
      </c>
      <c r="I64" s="120">
        <v>297298</v>
      </c>
      <c r="J64" s="121">
        <f t="shared" si="5"/>
        <v>8.4910411268839248E-2</v>
      </c>
      <c r="K64" s="120">
        <v>322699</v>
      </c>
      <c r="L64" s="121">
        <f t="shared" si="6"/>
        <v>8.5439525324758403E-2</v>
      </c>
      <c r="M64" s="120">
        <v>312712</v>
      </c>
      <c r="N64" s="121">
        <f>IFERROR(M64/K64-1,"-")</f>
        <v>-3.0948345052200343E-2</v>
      </c>
    </row>
    <row r="65" spans="1:15" ht="15.75" x14ac:dyDescent="0.25">
      <c r="B65" s="122" t="s">
        <v>33</v>
      </c>
      <c r="C65" s="123">
        <v>970776</v>
      </c>
      <c r="D65" s="124">
        <v>-0.72362902171991383</v>
      </c>
      <c r="E65" s="123">
        <v>1251518</v>
      </c>
      <c r="F65" s="124">
        <f t="shared" si="5"/>
        <v>0.28919338755799484</v>
      </c>
      <c r="G65" s="123">
        <v>2993935</v>
      </c>
      <c r="H65" s="124">
        <f t="shared" si="5"/>
        <v>1.3922428602704877</v>
      </c>
      <c r="I65" s="123">
        <v>3585292</v>
      </c>
      <c r="J65" s="124">
        <f t="shared" si="5"/>
        <v>0.19751831619590932</v>
      </c>
      <c r="K65" s="123">
        <v>4062977</v>
      </c>
      <c r="L65" s="124">
        <f t="shared" si="6"/>
        <v>0.13323461520010094</v>
      </c>
      <c r="M65" s="123">
        <v>3893763</v>
      </c>
      <c r="N65" s="124">
        <v>-4.1647786832167633E-2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74</v>
      </c>
      <c r="C75" s="120">
        <v>63553</v>
      </c>
      <c r="D75" s="121">
        <v>-0.15241194435923766</v>
      </c>
      <c r="E75" s="120">
        <v>7825</v>
      </c>
      <c r="F75" s="121">
        <f t="shared" ref="F75:J87" si="8">IFERROR(E75/C75-1,"-")</f>
        <v>-0.87687441977562031</v>
      </c>
      <c r="G75" s="120">
        <v>35027</v>
      </c>
      <c r="H75" s="121">
        <f t="shared" si="8"/>
        <v>3.47629392971246</v>
      </c>
      <c r="I75" s="120">
        <v>47459</v>
      </c>
      <c r="J75" s="121">
        <f t="shared" si="8"/>
        <v>0.3549261997887343</v>
      </c>
      <c r="K75" s="120">
        <v>55024</v>
      </c>
      <c r="L75" s="121">
        <f t="shared" ref="L75:L87" si="9">IFERROR(K75/I75-1,"-")</f>
        <v>0.15940074590699349</v>
      </c>
      <c r="M75" s="120">
        <v>55085</v>
      </c>
      <c r="N75" s="121">
        <f t="shared" ref="N75:N86" si="10">IFERROR(M75/K75-1,"-")</f>
        <v>1.1086071532422359E-3</v>
      </c>
    </row>
    <row r="76" spans="1:15" x14ac:dyDescent="0.25">
      <c r="A76" s="1">
        <v>2</v>
      </c>
      <c r="B76" s="119" t="s">
        <v>76</v>
      </c>
      <c r="C76" s="120">
        <v>57132</v>
      </c>
      <c r="D76" s="121">
        <v>-0.15331149873290162</v>
      </c>
      <c r="E76" s="120">
        <v>5989</v>
      </c>
      <c r="F76" s="121">
        <f t="shared" si="8"/>
        <v>-0.8951725827907302</v>
      </c>
      <c r="G76" s="120">
        <v>41020</v>
      </c>
      <c r="H76" s="121">
        <f t="shared" si="8"/>
        <v>5.8492235765570211</v>
      </c>
      <c r="I76" s="120">
        <v>46238</v>
      </c>
      <c r="J76" s="121">
        <f t="shared" si="8"/>
        <v>0.12720624085811805</v>
      </c>
      <c r="K76" s="120">
        <v>51035</v>
      </c>
      <c r="L76" s="121">
        <f t="shared" si="9"/>
        <v>0.10374583675764515</v>
      </c>
      <c r="M76" s="120">
        <v>45467</v>
      </c>
      <c r="N76" s="121">
        <f t="shared" si="10"/>
        <v>-0.10910159694327426</v>
      </c>
    </row>
    <row r="77" spans="1:15" x14ac:dyDescent="0.25">
      <c r="A77" s="1">
        <v>3</v>
      </c>
      <c r="B77" s="119" t="s">
        <v>78</v>
      </c>
      <c r="C77" s="120">
        <v>26105</v>
      </c>
      <c r="D77" s="121">
        <v>-0.62382558072511385</v>
      </c>
      <c r="E77" s="120">
        <v>9372</v>
      </c>
      <c r="F77" s="121">
        <f t="shared" si="8"/>
        <v>-0.64098831641448006</v>
      </c>
      <c r="G77" s="120">
        <v>45982</v>
      </c>
      <c r="H77" s="121">
        <f t="shared" si="8"/>
        <v>3.9063166880068287</v>
      </c>
      <c r="I77" s="120">
        <v>45142</v>
      </c>
      <c r="J77" s="121">
        <f t="shared" si="8"/>
        <v>-1.8268017920055724E-2</v>
      </c>
      <c r="K77" s="120">
        <v>52681</v>
      </c>
      <c r="L77" s="121">
        <f t="shared" si="9"/>
        <v>0.16700633556333355</v>
      </c>
      <c r="M77" s="120">
        <v>51647</v>
      </c>
      <c r="N77" s="121">
        <f t="shared" si="10"/>
        <v>-1.9627569712040382E-2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3840</v>
      </c>
      <c r="F78" s="121" t="str">
        <f t="shared" si="8"/>
        <v>-</v>
      </c>
      <c r="G78" s="120">
        <v>36138</v>
      </c>
      <c r="H78" s="121">
        <f t="shared" si="8"/>
        <v>8.4109374999999993</v>
      </c>
      <c r="I78" s="120">
        <v>40389</v>
      </c>
      <c r="J78" s="121">
        <f t="shared" si="8"/>
        <v>0.11763240909845596</v>
      </c>
      <c r="K78" s="120">
        <v>42324</v>
      </c>
      <c r="L78" s="121">
        <f t="shared" si="9"/>
        <v>4.7909084156577242E-2</v>
      </c>
      <c r="M78" s="120">
        <v>40323</v>
      </c>
      <c r="N78" s="121">
        <f t="shared" si="10"/>
        <v>-4.7278140062375962E-2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15547</v>
      </c>
      <c r="F79" s="121" t="str">
        <f t="shared" si="8"/>
        <v>-</v>
      </c>
      <c r="G79" s="120">
        <v>32273</v>
      </c>
      <c r="H79" s="121">
        <f t="shared" si="8"/>
        <v>1.0758345661542421</v>
      </c>
      <c r="I79" s="120">
        <v>37974</v>
      </c>
      <c r="J79" s="121">
        <f t="shared" si="8"/>
        <v>0.1766492114151148</v>
      </c>
      <c r="K79" s="120">
        <v>40709</v>
      </c>
      <c r="L79" s="121">
        <f t="shared" si="9"/>
        <v>7.2022963080002E-2</v>
      </c>
      <c r="M79" s="120">
        <v>41019</v>
      </c>
      <c r="N79" s="121">
        <f t="shared" si="10"/>
        <v>7.6150237048318026E-3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18499</v>
      </c>
      <c r="F80" s="121" t="str">
        <f t="shared" si="8"/>
        <v>-</v>
      </c>
      <c r="G80" s="120">
        <v>35318</v>
      </c>
      <c r="H80" s="121">
        <f t="shared" si="8"/>
        <v>0.90918428023136388</v>
      </c>
      <c r="I80" s="120">
        <v>39444</v>
      </c>
      <c r="J80" s="121">
        <f t="shared" si="8"/>
        <v>0.11682428223568708</v>
      </c>
      <c r="K80" s="120">
        <v>43271</v>
      </c>
      <c r="L80" s="121">
        <f t="shared" si="9"/>
        <v>9.702362843524992E-2</v>
      </c>
      <c r="M80" s="120">
        <v>43279</v>
      </c>
      <c r="N80" s="121">
        <f t="shared" si="10"/>
        <v>1.8488132929683765E-4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25125</v>
      </c>
      <c r="F81" s="121" t="str">
        <f t="shared" si="8"/>
        <v>-</v>
      </c>
      <c r="G81" s="120">
        <v>37852</v>
      </c>
      <c r="H81" s="121">
        <f t="shared" si="8"/>
        <v>0.50654726368159197</v>
      </c>
      <c r="I81" s="120">
        <v>44239</v>
      </c>
      <c r="J81" s="121">
        <f t="shared" si="8"/>
        <v>0.16873613019127132</v>
      </c>
      <c r="K81" s="120">
        <v>50539</v>
      </c>
      <c r="L81" s="121">
        <f t="shared" si="9"/>
        <v>0.1424082822848618</v>
      </c>
      <c r="M81" s="120">
        <v>51529</v>
      </c>
      <c r="N81" s="121">
        <f t="shared" si="10"/>
        <v>1.9588832386869592E-2</v>
      </c>
    </row>
    <row r="82" spans="1:15" x14ac:dyDescent="0.25">
      <c r="A82" s="1">
        <v>8</v>
      </c>
      <c r="B82" s="119" t="s">
        <v>88</v>
      </c>
      <c r="C82" s="120">
        <v>7979</v>
      </c>
      <c r="D82" s="121">
        <v>-0.87187063414320809</v>
      </c>
      <c r="E82" s="120">
        <v>31560</v>
      </c>
      <c r="F82" s="121">
        <f t="shared" si="8"/>
        <v>2.9553828800601578</v>
      </c>
      <c r="G82" s="120">
        <v>38110</v>
      </c>
      <c r="H82" s="121">
        <f t="shared" si="8"/>
        <v>0.20754119138149552</v>
      </c>
      <c r="I82" s="120">
        <v>42953</v>
      </c>
      <c r="J82" s="121">
        <f t="shared" si="8"/>
        <v>0.1270795066911572</v>
      </c>
      <c r="K82" s="120">
        <v>53008</v>
      </c>
      <c r="L82" s="121">
        <f t="shared" si="9"/>
        <v>0.23409307848113059</v>
      </c>
      <c r="M82" s="120">
        <v>56641</v>
      </c>
      <c r="N82" s="121">
        <f t="shared" si="10"/>
        <v>6.8536824630244464E-2</v>
      </c>
    </row>
    <row r="83" spans="1:15" x14ac:dyDescent="0.25">
      <c r="A83" s="1">
        <v>9</v>
      </c>
      <c r="B83" s="119" t="s">
        <v>90</v>
      </c>
      <c r="C83" s="120">
        <v>6688</v>
      </c>
      <c r="D83" s="121">
        <v>-0.89798346502333815</v>
      </c>
      <c r="E83" s="120">
        <v>36088</v>
      </c>
      <c r="F83" s="121">
        <f t="shared" si="8"/>
        <v>4.3959330143540667</v>
      </c>
      <c r="G83" s="120">
        <v>38317</v>
      </c>
      <c r="H83" s="121">
        <f t="shared" si="8"/>
        <v>6.1765683883839406E-2</v>
      </c>
      <c r="I83" s="120">
        <v>44698</v>
      </c>
      <c r="J83" s="121">
        <f t="shared" si="8"/>
        <v>0.16653182660437915</v>
      </c>
      <c r="K83" s="120">
        <v>47719</v>
      </c>
      <c r="L83" s="121">
        <f t="shared" si="9"/>
        <v>6.7586916640565597E-2</v>
      </c>
      <c r="M83" s="120">
        <v>45239</v>
      </c>
      <c r="N83" s="121">
        <f t="shared" si="10"/>
        <v>-5.1970913053500656E-2</v>
      </c>
    </row>
    <row r="84" spans="1:15" x14ac:dyDescent="0.25">
      <c r="A84" s="1">
        <v>10</v>
      </c>
      <c r="B84" s="119" t="s">
        <v>92</v>
      </c>
      <c r="C84" s="120">
        <v>7761</v>
      </c>
      <c r="D84" s="121">
        <v>-0.85142999349132809</v>
      </c>
      <c r="E84" s="120">
        <v>39363</v>
      </c>
      <c r="F84" s="121">
        <f t="shared" si="8"/>
        <v>4.071897951294936</v>
      </c>
      <c r="G84" s="120">
        <v>34933</v>
      </c>
      <c r="H84" s="121">
        <f t="shared" si="8"/>
        <v>-0.11254223509386985</v>
      </c>
      <c r="I84" s="120">
        <v>42576</v>
      </c>
      <c r="J84" s="121">
        <f t="shared" si="8"/>
        <v>0.21879025563221033</v>
      </c>
      <c r="K84" s="120">
        <v>48020</v>
      </c>
      <c r="L84" s="121">
        <f t="shared" si="9"/>
        <v>0.12786546411123645</v>
      </c>
      <c r="M84" s="120">
        <v>47488</v>
      </c>
      <c r="N84" s="121">
        <f t="shared" si="10"/>
        <v>-1.1078717201166155E-2</v>
      </c>
    </row>
    <row r="85" spans="1:15" x14ac:dyDescent="0.25">
      <c r="A85" s="1">
        <v>11</v>
      </c>
      <c r="B85" s="119" t="s">
        <v>94</v>
      </c>
      <c r="C85" s="120">
        <v>5041</v>
      </c>
      <c r="D85" s="121">
        <v>-0.92178311533150237</v>
      </c>
      <c r="E85" s="120">
        <v>47215</v>
      </c>
      <c r="F85" s="121">
        <f t="shared" si="8"/>
        <v>8.3661971830985919</v>
      </c>
      <c r="G85" s="120">
        <v>42052</v>
      </c>
      <c r="H85" s="121">
        <f t="shared" si="8"/>
        <v>-0.10935084189346611</v>
      </c>
      <c r="I85" s="120">
        <v>52642</v>
      </c>
      <c r="J85" s="121">
        <f t="shared" si="8"/>
        <v>0.25183106629886809</v>
      </c>
      <c r="K85" s="120">
        <v>51459</v>
      </c>
      <c r="L85" s="121">
        <f t="shared" si="9"/>
        <v>-2.2472550435013838E-2</v>
      </c>
      <c r="M85" s="120">
        <v>49038</v>
      </c>
      <c r="N85" s="121">
        <f t="shared" si="10"/>
        <v>-4.7047163761441135E-2</v>
      </c>
    </row>
    <row r="86" spans="1:15" x14ac:dyDescent="0.25">
      <c r="A86" s="1">
        <v>12</v>
      </c>
      <c r="B86" s="119" t="s">
        <v>96</v>
      </c>
      <c r="C86" s="120">
        <v>8314</v>
      </c>
      <c r="D86" s="121">
        <v>-0.86488331274783858</v>
      </c>
      <c r="E86" s="120">
        <v>42955</v>
      </c>
      <c r="F86" s="121">
        <f t="shared" si="8"/>
        <v>4.1665864806350736</v>
      </c>
      <c r="G86" s="120">
        <v>44042</v>
      </c>
      <c r="H86" s="121">
        <f t="shared" si="8"/>
        <v>2.5305552322197666E-2</v>
      </c>
      <c r="I86" s="120">
        <v>50952</v>
      </c>
      <c r="J86" s="121">
        <f t="shared" si="8"/>
        <v>0.15689569047727159</v>
      </c>
      <c r="K86" s="120">
        <v>51400</v>
      </c>
      <c r="L86" s="121">
        <f t="shared" si="9"/>
        <v>8.7925891034699166E-3</v>
      </c>
      <c r="M86" s="120">
        <v>48957</v>
      </c>
      <c r="N86" s="121">
        <f t="shared" si="10"/>
        <v>-4.7529182879377463E-2</v>
      </c>
    </row>
    <row r="87" spans="1:15" ht="15.75" x14ac:dyDescent="0.25">
      <c r="B87" s="122" t="s">
        <v>33</v>
      </c>
      <c r="C87" s="123">
        <v>186745</v>
      </c>
      <c r="D87" s="124">
        <v>-0.75045767354847337</v>
      </c>
      <c r="E87" s="123">
        <v>283378</v>
      </c>
      <c r="F87" s="124">
        <f t="shared" si="8"/>
        <v>0.51745963747356027</v>
      </c>
      <c r="G87" s="123">
        <v>461064</v>
      </c>
      <c r="H87" s="124">
        <f t="shared" si="8"/>
        <v>0.62702820967047557</v>
      </c>
      <c r="I87" s="123">
        <v>534706</v>
      </c>
      <c r="J87" s="124">
        <f t="shared" si="8"/>
        <v>0.15972186073950678</v>
      </c>
      <c r="K87" s="123">
        <v>587189</v>
      </c>
      <c r="L87" s="124">
        <f t="shared" si="9"/>
        <v>9.8153003706709763E-2</v>
      </c>
      <c r="M87" s="123">
        <v>575712</v>
      </c>
      <c r="N87" s="124">
        <v>-1.9545665875893459E-2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20">
        <v>120082</v>
      </c>
      <c r="D97" s="121">
        <v>-2.1605092154027838E-3</v>
      </c>
      <c r="E97" s="120">
        <v>10029</v>
      </c>
      <c r="F97" s="121">
        <f t="shared" ref="F97:J109" si="11">IFERROR(E97/C97-1,"-")</f>
        <v>-0.91648207058510023</v>
      </c>
      <c r="G97" s="120">
        <v>66503</v>
      </c>
      <c r="H97" s="121">
        <f t="shared" si="11"/>
        <v>5.6310698972978361</v>
      </c>
      <c r="I97" s="120">
        <v>98243</v>
      </c>
      <c r="J97" s="121">
        <f t="shared" si="11"/>
        <v>0.47727170202848002</v>
      </c>
      <c r="K97" s="120">
        <v>94080</v>
      </c>
      <c r="L97" s="121">
        <f t="shared" ref="L97:L109" si="12">IFERROR(K97/I97-1,"-")</f>
        <v>-4.2374520322058573E-2</v>
      </c>
      <c r="M97" s="120">
        <v>97059</v>
      </c>
      <c r="N97" s="121">
        <f t="shared" ref="N97:N108" si="13">IFERROR(M97/K97-1,"-")</f>
        <v>3.1664540816326525E-2</v>
      </c>
    </row>
    <row r="98" spans="2:14" x14ac:dyDescent="0.25">
      <c r="B98" s="119" t="s">
        <v>76</v>
      </c>
      <c r="C98" s="120">
        <v>98763</v>
      </c>
      <c r="D98" s="121">
        <v>-3.8662578478609988E-2</v>
      </c>
      <c r="E98" s="120">
        <v>9981</v>
      </c>
      <c r="F98" s="121">
        <f t="shared" si="11"/>
        <v>-0.89893988639470246</v>
      </c>
      <c r="G98" s="120">
        <v>69187</v>
      </c>
      <c r="H98" s="121">
        <f t="shared" si="11"/>
        <v>5.9318705540526997</v>
      </c>
      <c r="I98" s="120">
        <v>90203</v>
      </c>
      <c r="J98" s="121">
        <f t="shared" si="11"/>
        <v>0.30375648604506633</v>
      </c>
      <c r="K98" s="120">
        <v>90986</v>
      </c>
      <c r="L98" s="121">
        <f t="shared" si="12"/>
        <v>8.6804208285755635E-3</v>
      </c>
      <c r="M98" s="120">
        <v>93506</v>
      </c>
      <c r="N98" s="121">
        <f t="shared" si="13"/>
        <v>2.76965687028774E-2</v>
      </c>
    </row>
    <row r="99" spans="2:14" x14ac:dyDescent="0.25">
      <c r="B99" s="119" t="s">
        <v>78</v>
      </c>
      <c r="C99" s="120">
        <v>53936</v>
      </c>
      <c r="D99" s="121">
        <v>-0.50368993503505899</v>
      </c>
      <c r="E99" s="120">
        <v>12045</v>
      </c>
      <c r="F99" s="121">
        <f t="shared" si="11"/>
        <v>-0.77667976861465438</v>
      </c>
      <c r="G99" s="120">
        <v>75693</v>
      </c>
      <c r="H99" s="121">
        <f t="shared" si="11"/>
        <v>5.2841843088418434</v>
      </c>
      <c r="I99" s="120">
        <v>93467</v>
      </c>
      <c r="J99" s="121">
        <f t="shared" si="11"/>
        <v>0.23481695797497792</v>
      </c>
      <c r="K99" s="120">
        <v>98528</v>
      </c>
      <c r="L99" s="121">
        <f t="shared" si="12"/>
        <v>5.4147453111793364E-2</v>
      </c>
      <c r="M99" s="120">
        <v>108845</v>
      </c>
      <c r="N99" s="121">
        <f t="shared" si="13"/>
        <v>0.10471135108801555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13349</v>
      </c>
      <c r="F100" s="121" t="str">
        <f t="shared" si="11"/>
        <v>-</v>
      </c>
      <c r="G100" s="120">
        <v>70085</v>
      </c>
      <c r="H100" s="121">
        <f t="shared" si="11"/>
        <v>4.2502060079406698</v>
      </c>
      <c r="I100" s="120">
        <v>77040</v>
      </c>
      <c r="J100" s="121">
        <f t="shared" si="11"/>
        <v>9.92366412213741E-2</v>
      </c>
      <c r="K100" s="120">
        <v>85861</v>
      </c>
      <c r="L100" s="121">
        <f t="shared" si="12"/>
        <v>0.11449896157840089</v>
      </c>
      <c r="M100" s="120">
        <v>102482</v>
      </c>
      <c r="N100" s="121">
        <f t="shared" si="13"/>
        <v>0.19358032168271966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21459</v>
      </c>
      <c r="F101" s="121" t="str">
        <f t="shared" si="11"/>
        <v>-</v>
      </c>
      <c r="G101" s="120">
        <v>56282</v>
      </c>
      <c r="H101" s="121">
        <f t="shared" si="11"/>
        <v>1.6227690013514144</v>
      </c>
      <c r="I101" s="120">
        <v>66260</v>
      </c>
      <c r="J101" s="121">
        <f t="shared" si="11"/>
        <v>0.1772858107387798</v>
      </c>
      <c r="K101" s="120">
        <v>70270</v>
      </c>
      <c r="L101" s="121">
        <f t="shared" si="12"/>
        <v>6.0519166918201028E-2</v>
      </c>
      <c r="M101" s="120">
        <v>87847</v>
      </c>
      <c r="N101" s="121">
        <f t="shared" si="13"/>
        <v>0.25013519282766472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29603</v>
      </c>
      <c r="F102" s="121" t="str">
        <f t="shared" si="11"/>
        <v>-</v>
      </c>
      <c r="G102" s="120">
        <v>67208</v>
      </c>
      <c r="H102" s="121">
        <f t="shared" si="11"/>
        <v>1.2703104415093063</v>
      </c>
      <c r="I102" s="120">
        <v>77667</v>
      </c>
      <c r="J102" s="121">
        <f t="shared" si="11"/>
        <v>0.15562135460064286</v>
      </c>
      <c r="K102" s="120">
        <v>83667</v>
      </c>
      <c r="L102" s="121">
        <f t="shared" si="12"/>
        <v>7.7252887326663799E-2</v>
      </c>
      <c r="M102" s="120">
        <v>91170</v>
      </c>
      <c r="N102" s="121">
        <f t="shared" si="13"/>
        <v>8.9676933558033634E-2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48297</v>
      </c>
      <c r="F103" s="121" t="str">
        <f t="shared" si="11"/>
        <v>-</v>
      </c>
      <c r="G103" s="120">
        <v>89403</v>
      </c>
      <c r="H103" s="121">
        <f t="shared" si="11"/>
        <v>0.85110876451953543</v>
      </c>
      <c r="I103" s="120">
        <v>92765</v>
      </c>
      <c r="J103" s="121">
        <f t="shared" si="11"/>
        <v>3.7605002069281745E-2</v>
      </c>
      <c r="K103" s="120">
        <v>102667</v>
      </c>
      <c r="L103" s="121">
        <f t="shared" si="12"/>
        <v>0.10674284482293972</v>
      </c>
      <c r="M103" s="120">
        <v>117019</v>
      </c>
      <c r="N103" s="121">
        <f t="shared" si="13"/>
        <v>0.13979175392287679</v>
      </c>
    </row>
    <row r="104" spans="2:14" x14ac:dyDescent="0.25">
      <c r="B104" s="119" t="s">
        <v>88</v>
      </c>
      <c r="C104" s="120">
        <v>27861</v>
      </c>
      <c r="D104" s="121">
        <v>-0.74450934900824395</v>
      </c>
      <c r="E104" s="120">
        <v>54237</v>
      </c>
      <c r="F104" s="121">
        <f t="shared" si="11"/>
        <v>0.94669968773554425</v>
      </c>
      <c r="G104" s="120">
        <v>85449</v>
      </c>
      <c r="H104" s="121">
        <f t="shared" si="11"/>
        <v>0.57547430720725701</v>
      </c>
      <c r="I104" s="120">
        <v>81457</v>
      </c>
      <c r="J104" s="121">
        <f t="shared" si="11"/>
        <v>-4.6717925312174557E-2</v>
      </c>
      <c r="K104" s="120">
        <v>110568</v>
      </c>
      <c r="L104" s="121">
        <f t="shared" si="12"/>
        <v>0.35737873970315626</v>
      </c>
      <c r="M104" s="120">
        <v>113763</v>
      </c>
      <c r="N104" s="121">
        <f t="shared" si="13"/>
        <v>2.8896244844801355E-2</v>
      </c>
    </row>
    <row r="105" spans="2:14" x14ac:dyDescent="0.25">
      <c r="B105" s="119" t="s">
        <v>90</v>
      </c>
      <c r="C105" s="120">
        <v>18984</v>
      </c>
      <c r="D105" s="121">
        <v>-0.79358710898000462</v>
      </c>
      <c r="E105" s="120">
        <v>50104</v>
      </c>
      <c r="F105" s="121">
        <f t="shared" si="11"/>
        <v>1.6392751790981879</v>
      </c>
      <c r="G105" s="120">
        <v>62576</v>
      </c>
      <c r="H105" s="121">
        <f t="shared" si="11"/>
        <v>0.24892224173718658</v>
      </c>
      <c r="I105" s="120">
        <v>80132</v>
      </c>
      <c r="J105" s="121">
        <f t="shared" si="11"/>
        <v>0.28055484530810526</v>
      </c>
      <c r="K105" s="120">
        <v>98575</v>
      </c>
      <c r="L105" s="121">
        <f t="shared" si="12"/>
        <v>0.23015773972944631</v>
      </c>
      <c r="M105" s="120">
        <v>94087</v>
      </c>
      <c r="N105" s="121">
        <f t="shared" si="13"/>
        <v>-4.5528785188942433E-2</v>
      </c>
    </row>
    <row r="106" spans="2:14" x14ac:dyDescent="0.25">
      <c r="B106" s="119" t="s">
        <v>92</v>
      </c>
      <c r="C106" s="120">
        <v>13944</v>
      </c>
      <c r="D106" s="121">
        <v>-0.84321133412042504</v>
      </c>
      <c r="E106" s="120">
        <v>53602</v>
      </c>
      <c r="F106" s="121">
        <f t="shared" si="11"/>
        <v>2.8440906483075157</v>
      </c>
      <c r="G106" s="120">
        <v>76819</v>
      </c>
      <c r="H106" s="121">
        <f t="shared" si="11"/>
        <v>0.43313682325286362</v>
      </c>
      <c r="I106" s="120">
        <v>75901</v>
      </c>
      <c r="J106" s="121">
        <f t="shared" si="11"/>
        <v>-1.1950168578086173E-2</v>
      </c>
      <c r="K106" s="120">
        <v>89031</v>
      </c>
      <c r="L106" s="121">
        <f t="shared" si="12"/>
        <v>0.17298849817525452</v>
      </c>
      <c r="M106" s="120">
        <v>104206</v>
      </c>
      <c r="N106" s="121">
        <f t="shared" si="13"/>
        <v>0.17044624905931638</v>
      </c>
    </row>
    <row r="107" spans="2:14" x14ac:dyDescent="0.25">
      <c r="B107" s="119" t="s">
        <v>94</v>
      </c>
      <c r="C107" s="120">
        <v>11948</v>
      </c>
      <c r="D107" s="121">
        <v>-0.88496938421843108</v>
      </c>
      <c r="E107" s="120">
        <v>62050</v>
      </c>
      <c r="F107" s="121">
        <f t="shared" si="11"/>
        <v>4.193337797120857</v>
      </c>
      <c r="G107" s="120">
        <v>86224</v>
      </c>
      <c r="H107" s="121">
        <f t="shared" si="11"/>
        <v>0.38958904109589043</v>
      </c>
      <c r="I107" s="120">
        <v>90568</v>
      </c>
      <c r="J107" s="121">
        <f t="shared" si="11"/>
        <v>5.0380404527741618E-2</v>
      </c>
      <c r="K107" s="120">
        <v>93328</v>
      </c>
      <c r="L107" s="121">
        <f t="shared" si="12"/>
        <v>3.0474339722639243E-2</v>
      </c>
      <c r="M107" s="120">
        <v>92117</v>
      </c>
      <c r="N107" s="121">
        <f t="shared" si="13"/>
        <v>-1.297574147094116E-2</v>
      </c>
    </row>
    <row r="108" spans="2:14" x14ac:dyDescent="0.25">
      <c r="B108" s="119" t="s">
        <v>96</v>
      </c>
      <c r="C108" s="120">
        <v>17274</v>
      </c>
      <c r="D108" s="121">
        <v>-0.8414807609363959</v>
      </c>
      <c r="E108" s="120">
        <v>67710</v>
      </c>
      <c r="F108" s="121">
        <f t="shared" si="11"/>
        <v>2.9197638068773881</v>
      </c>
      <c r="G108" s="120">
        <v>91965</v>
      </c>
      <c r="H108" s="121">
        <f t="shared" si="11"/>
        <v>0.35821887461231716</v>
      </c>
      <c r="I108" s="120">
        <v>92585</v>
      </c>
      <c r="J108" s="121">
        <f t="shared" si="11"/>
        <v>6.7416952101342353E-3</v>
      </c>
      <c r="K108" s="120">
        <v>94775</v>
      </c>
      <c r="L108" s="121">
        <f t="shared" si="12"/>
        <v>2.3653939623049069E-2</v>
      </c>
      <c r="M108" s="120">
        <v>94840</v>
      </c>
      <c r="N108" s="121">
        <f t="shared" si="13"/>
        <v>6.8583487206552718E-4</v>
      </c>
    </row>
    <row r="109" spans="2:14" ht="15.75" x14ac:dyDescent="0.25">
      <c r="B109" s="122" t="s">
        <v>33</v>
      </c>
      <c r="C109" s="123">
        <v>389120</v>
      </c>
      <c r="D109" s="124">
        <v>-0.68405788158341307</v>
      </c>
      <c r="E109" s="123">
        <v>432466</v>
      </c>
      <c r="F109" s="124">
        <f t="shared" si="11"/>
        <v>0.11139494243421044</v>
      </c>
      <c r="G109" s="123">
        <v>897394</v>
      </c>
      <c r="H109" s="124">
        <f t="shared" si="11"/>
        <v>1.0750625482696905</v>
      </c>
      <c r="I109" s="123">
        <v>1016288</v>
      </c>
      <c r="J109" s="124">
        <f t="shared" si="11"/>
        <v>0.13248807101451532</v>
      </c>
      <c r="K109" s="123">
        <v>1112336</v>
      </c>
      <c r="L109" s="124">
        <f t="shared" si="12"/>
        <v>9.4508643219245014E-2</v>
      </c>
      <c r="M109" s="123">
        <v>1196941</v>
      </c>
      <c r="N109" s="124">
        <v>7.6060650738625668E-2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506EC-8656-4F3E-8A1B-7CAEA1BC1928}">
  <sheetPr>
    <tabColor rgb="FFF29140"/>
    <pageSetUpPr fitToPage="1"/>
  </sheetPr>
  <dimension ref="A1:N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265</v>
      </c>
      <c r="D6" s="174" t="s">
        <v>231</v>
      </c>
      <c r="E6" s="174" t="s">
        <v>232</v>
      </c>
      <c r="F6" s="174" t="s">
        <v>233</v>
      </c>
      <c r="G6" s="174" t="s">
        <v>234</v>
      </c>
      <c r="H6" s="174" t="s">
        <v>235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526371</v>
      </c>
      <c r="D8" s="178">
        <v>2093338</v>
      </c>
      <c r="E8" s="178">
        <v>2818920</v>
      </c>
      <c r="F8" s="178">
        <v>2932508</v>
      </c>
      <c r="G8" s="178">
        <v>2933977</v>
      </c>
      <c r="H8" s="178">
        <v>2852822</v>
      </c>
      <c r="I8" s="179">
        <f>IFERROR(H8/G8-1,"-")</f>
        <v>-2.7660407699174216E-2</v>
      </c>
      <c r="J8" s="178">
        <f>H8-G8</f>
        <v>-81155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80710</v>
      </c>
      <c r="D9" s="162">
        <v>221025</v>
      </c>
      <c r="E9" s="162">
        <v>302176</v>
      </c>
      <c r="F9" s="162">
        <v>277480</v>
      </c>
      <c r="G9" s="162">
        <v>265995</v>
      </c>
      <c r="H9" s="162">
        <v>261825</v>
      </c>
      <c r="I9" s="163">
        <f>IFERROR(H9/G9-1,"-")</f>
        <v>-1.5676986409518978E-2</v>
      </c>
      <c r="J9" s="162">
        <f t="shared" ref="J9:J19" si="0">H9-G9</f>
        <v>-4170</v>
      </c>
      <c r="K9" s="163">
        <f>H9/H$8</f>
        <v>9.1777545181578102E-2</v>
      </c>
      <c r="L9" s="81"/>
    </row>
    <row r="10" spans="1:12" x14ac:dyDescent="0.25">
      <c r="A10" s="164" t="s">
        <v>106</v>
      </c>
      <c r="B10" s="165" t="s">
        <v>106</v>
      </c>
      <c r="C10" s="166">
        <v>38429</v>
      </c>
      <c r="D10" s="166">
        <v>75264</v>
      </c>
      <c r="E10" s="166">
        <v>85417</v>
      </c>
      <c r="F10" s="166">
        <v>86685</v>
      </c>
      <c r="G10" s="166">
        <v>78033</v>
      </c>
      <c r="H10" s="166">
        <v>72445</v>
      </c>
      <c r="I10" s="167">
        <f>IFERROR(H10/G10-1,"-")</f>
        <v>-7.1610728794228029E-2</v>
      </c>
      <c r="J10" s="166">
        <f t="shared" si="0"/>
        <v>-5588</v>
      </c>
      <c r="K10" s="167">
        <f>H10/H$8</f>
        <v>2.5394153578456698E-2</v>
      </c>
      <c r="L10" s="81"/>
    </row>
    <row r="11" spans="1:12" x14ac:dyDescent="0.25">
      <c r="A11" s="164" t="s">
        <v>103</v>
      </c>
      <c r="B11" s="165" t="s">
        <v>103</v>
      </c>
      <c r="C11" s="166">
        <v>42281</v>
      </c>
      <c r="D11" s="166">
        <v>145761</v>
      </c>
      <c r="E11" s="166">
        <v>216759</v>
      </c>
      <c r="F11" s="166">
        <v>190795</v>
      </c>
      <c r="G11" s="166">
        <v>187962</v>
      </c>
      <c r="H11" s="166">
        <v>189380</v>
      </c>
      <c r="I11" s="167">
        <f>IFERROR(H11/G11-1,"-")</f>
        <v>7.5440780583309053E-3</v>
      </c>
      <c r="J11" s="166">
        <f t="shared" si="0"/>
        <v>1418</v>
      </c>
      <c r="K11" s="167">
        <f>H11/H$8</f>
        <v>6.63833916031214E-2</v>
      </c>
      <c r="L11" s="81"/>
    </row>
    <row r="12" spans="1:12" x14ac:dyDescent="0.25">
      <c r="A12" s="1"/>
      <c r="B12" s="161" t="s">
        <v>110</v>
      </c>
      <c r="C12" s="162">
        <v>445661</v>
      </c>
      <c r="D12" s="162">
        <v>1872313</v>
      </c>
      <c r="E12" s="162">
        <v>2516744</v>
      </c>
      <c r="F12" s="162">
        <v>2655028</v>
      </c>
      <c r="G12" s="162">
        <v>2667982</v>
      </c>
      <c r="H12" s="162">
        <v>2590997</v>
      </c>
      <c r="I12" s="163">
        <f>IFERROR(H12/G12-1,"-")</f>
        <v>-2.8855142201109296E-2</v>
      </c>
      <c r="J12" s="162">
        <f t="shared" si="0"/>
        <v>-76985</v>
      </c>
      <c r="K12" s="163">
        <f>H12/H$8</f>
        <v>0.9082224548184219</v>
      </c>
      <c r="L12" s="81"/>
    </row>
    <row r="13" spans="1:12" s="58" customFormat="1" x14ac:dyDescent="0.25">
      <c r="A13" s="164"/>
      <c r="B13" s="165" t="s">
        <v>113</v>
      </c>
      <c r="C13" s="166">
        <v>227075</v>
      </c>
      <c r="D13" s="166">
        <v>608137</v>
      </c>
      <c r="E13" s="166">
        <v>1043010</v>
      </c>
      <c r="F13" s="166">
        <v>1102993</v>
      </c>
      <c r="G13" s="166">
        <v>1084347</v>
      </c>
      <c r="H13" s="166">
        <v>1048579</v>
      </c>
      <c r="I13" s="167">
        <f t="shared" ref="I13:I20" si="1">IFERROR(H13/G13-1,"-")</f>
        <v>-3.2985750871261654E-2</v>
      </c>
      <c r="J13" s="166">
        <f t="shared" si="0"/>
        <v>-35768</v>
      </c>
      <c r="K13" s="167">
        <f t="shared" ref="K13:K20" si="2">H13/H$8</f>
        <v>0.36755850873275653</v>
      </c>
      <c r="L13" s="168"/>
    </row>
    <row r="14" spans="1:12" s="58" customFormat="1" x14ac:dyDescent="0.25">
      <c r="A14" s="164"/>
      <c r="B14" s="165" t="s">
        <v>116</v>
      </c>
      <c r="C14" s="166">
        <v>61166</v>
      </c>
      <c r="D14" s="166">
        <v>303136</v>
      </c>
      <c r="E14" s="166">
        <v>330779</v>
      </c>
      <c r="F14" s="166">
        <v>367223</v>
      </c>
      <c r="G14" s="166">
        <v>373378</v>
      </c>
      <c r="H14" s="166">
        <v>354110</v>
      </c>
      <c r="I14" s="167">
        <f t="shared" si="1"/>
        <v>-5.1604540171086621E-2</v>
      </c>
      <c r="J14" s="166">
        <f t="shared" si="0"/>
        <v>-19268</v>
      </c>
      <c r="K14" s="167">
        <f t="shared" si="2"/>
        <v>0.12412621607657261</v>
      </c>
      <c r="L14" s="168"/>
    </row>
    <row r="15" spans="1:12" x14ac:dyDescent="0.25">
      <c r="A15" s="164"/>
      <c r="B15" s="165" t="s">
        <v>119</v>
      </c>
      <c r="C15" s="166">
        <v>26842</v>
      </c>
      <c r="D15" s="166">
        <v>93032</v>
      </c>
      <c r="E15" s="166">
        <v>115679</v>
      </c>
      <c r="F15" s="166">
        <v>104485</v>
      </c>
      <c r="G15" s="166">
        <v>110814</v>
      </c>
      <c r="H15" s="166">
        <v>107676</v>
      </c>
      <c r="I15" s="167">
        <f t="shared" si="1"/>
        <v>-2.8317721587524991E-2</v>
      </c>
      <c r="J15" s="166">
        <f t="shared" si="0"/>
        <v>-3138</v>
      </c>
      <c r="K15" s="167">
        <f t="shared" si="2"/>
        <v>3.7743679766911502E-2</v>
      </c>
      <c r="L15" s="81"/>
    </row>
    <row r="16" spans="1:12" x14ac:dyDescent="0.25">
      <c r="A16" s="164"/>
      <c r="B16" s="165" t="s">
        <v>126</v>
      </c>
      <c r="C16" s="166">
        <v>11490</v>
      </c>
      <c r="D16" s="166">
        <v>97951</v>
      </c>
      <c r="E16" s="166">
        <v>89069</v>
      </c>
      <c r="F16" s="166">
        <v>102150</v>
      </c>
      <c r="G16" s="166">
        <v>105932</v>
      </c>
      <c r="H16" s="166">
        <v>98493</v>
      </c>
      <c r="I16" s="167">
        <f t="shared" si="1"/>
        <v>-7.0224294830646072E-2</v>
      </c>
      <c r="J16" s="166">
        <f t="shared" si="0"/>
        <v>-7439</v>
      </c>
      <c r="K16" s="167">
        <f t="shared" si="2"/>
        <v>3.4524761797266004E-2</v>
      </c>
      <c r="L16" s="81"/>
    </row>
    <row r="17" spans="1:12" x14ac:dyDescent="0.25">
      <c r="A17" s="164"/>
      <c r="B17" s="165" t="s">
        <v>122</v>
      </c>
      <c r="C17" s="166">
        <v>19664</v>
      </c>
      <c r="D17" s="166">
        <v>112413</v>
      </c>
      <c r="E17" s="166">
        <v>105632</v>
      </c>
      <c r="F17" s="166">
        <v>114035</v>
      </c>
      <c r="G17" s="166">
        <v>116758</v>
      </c>
      <c r="H17" s="166">
        <v>117526</v>
      </c>
      <c r="I17" s="167">
        <f t="shared" si="1"/>
        <v>6.5777077373712078E-3</v>
      </c>
      <c r="J17" s="166">
        <f t="shared" si="0"/>
        <v>768</v>
      </c>
      <c r="K17" s="167">
        <f t="shared" si="2"/>
        <v>4.119640131771278E-2</v>
      </c>
      <c r="L17" s="81"/>
    </row>
    <row r="18" spans="1:12" x14ac:dyDescent="0.25">
      <c r="A18" s="164"/>
      <c r="B18" s="165" t="s">
        <v>131</v>
      </c>
      <c r="C18" s="166">
        <v>769</v>
      </c>
      <c r="D18" s="166">
        <v>58459</v>
      </c>
      <c r="E18" s="166">
        <v>65089</v>
      </c>
      <c r="F18" s="166">
        <v>58957</v>
      </c>
      <c r="G18" s="166">
        <v>60881</v>
      </c>
      <c r="H18" s="166">
        <v>57082</v>
      </c>
      <c r="I18" s="167">
        <f t="shared" si="1"/>
        <v>-6.2400420492436104E-2</v>
      </c>
      <c r="J18" s="166"/>
      <c r="K18" s="167">
        <f t="shared" si="2"/>
        <v>2.000895954952675E-2</v>
      </c>
      <c r="L18" s="81"/>
    </row>
    <row r="19" spans="1:12" x14ac:dyDescent="0.25">
      <c r="A19" s="164" t="s">
        <v>147</v>
      </c>
      <c r="B19" s="165" t="s">
        <v>134</v>
      </c>
      <c r="C19" s="166">
        <v>5352</v>
      </c>
      <c r="D19" s="166">
        <v>63983</v>
      </c>
      <c r="E19" s="166">
        <v>88432</v>
      </c>
      <c r="F19" s="166">
        <v>93431</v>
      </c>
      <c r="G19" s="166">
        <v>83807</v>
      </c>
      <c r="H19" s="166">
        <v>79879</v>
      </c>
      <c r="I19" s="167">
        <f t="shared" si="1"/>
        <v>-4.6869593232068962E-2</v>
      </c>
      <c r="J19" s="166">
        <f t="shared" si="0"/>
        <v>-3928</v>
      </c>
      <c r="K19" s="167">
        <f t="shared" si="2"/>
        <v>2.7999994391518294E-2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93303</v>
      </c>
      <c r="D20" s="171">
        <f t="shared" ref="D20:H20" si="4">D12-SUM(D13:D19)</f>
        <v>535202</v>
      </c>
      <c r="E20" s="171">
        <f t="shared" si="4"/>
        <v>679054</v>
      </c>
      <c r="F20" s="171">
        <f t="shared" si="4"/>
        <v>711754</v>
      </c>
      <c r="G20" s="171">
        <f t="shared" si="4"/>
        <v>732065</v>
      </c>
      <c r="H20" s="171">
        <f t="shared" si="4"/>
        <v>727652</v>
      </c>
      <c r="I20" s="172">
        <f t="shared" si="1"/>
        <v>-6.0281532377589597E-3</v>
      </c>
      <c r="J20" s="171">
        <f>H20-G20</f>
        <v>-4413</v>
      </c>
      <c r="K20" s="172">
        <f t="shared" si="2"/>
        <v>0.25506393318615744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196628</v>
      </c>
      <c r="D22" s="178">
        <v>829853</v>
      </c>
      <c r="E22" s="178">
        <v>1109322</v>
      </c>
      <c r="F22" s="178">
        <v>1155840</v>
      </c>
      <c r="G22" s="178">
        <v>1140612</v>
      </c>
      <c r="H22" s="178">
        <v>1104771</v>
      </c>
      <c r="I22" s="179">
        <f>IFERROR(H22/G22-1,"-")</f>
        <v>-3.14226047069468E-2</v>
      </c>
      <c r="J22" s="178">
        <f>H22-G22</f>
        <v>-35841</v>
      </c>
      <c r="K22" s="179">
        <f>H22/H$8</f>
        <v>0.38725549648733781</v>
      </c>
      <c r="L22" s="81"/>
    </row>
    <row r="23" spans="1:12" x14ac:dyDescent="0.25">
      <c r="A23" s="164" t="s">
        <v>99</v>
      </c>
      <c r="B23" s="161" t="s">
        <v>100</v>
      </c>
      <c r="C23" s="162">
        <v>21994</v>
      </c>
      <c r="D23" s="162">
        <v>59976</v>
      </c>
      <c r="E23" s="162">
        <v>69802</v>
      </c>
      <c r="F23" s="162">
        <v>58414</v>
      </c>
      <c r="G23" s="162">
        <v>51791</v>
      </c>
      <c r="H23" s="162">
        <v>49469</v>
      </c>
      <c r="I23" s="163">
        <f>IFERROR(H23/G23-1,"-")</f>
        <v>-4.4834044525110528E-2</v>
      </c>
      <c r="J23" s="162">
        <f t="shared" ref="J23:J33" si="5">H23-G23</f>
        <v>-2322</v>
      </c>
      <c r="K23" s="163">
        <f>H23/H$8</f>
        <v>1.7340373847369375E-2</v>
      </c>
      <c r="L23" s="81"/>
    </row>
    <row r="24" spans="1:12" x14ac:dyDescent="0.25">
      <c r="A24" s="164" t="s">
        <v>106</v>
      </c>
      <c r="B24" s="165" t="s">
        <v>106</v>
      </c>
      <c r="C24" s="166">
        <v>8943</v>
      </c>
      <c r="D24" s="166">
        <v>17534</v>
      </c>
      <c r="E24" s="166">
        <v>24371</v>
      </c>
      <c r="F24" s="166">
        <v>17678</v>
      </c>
      <c r="G24" s="166">
        <v>12305</v>
      </c>
      <c r="H24" s="166">
        <v>11783</v>
      </c>
      <c r="I24" s="167">
        <f>IFERROR(H24/G24-1,"-")</f>
        <v>-4.2421779764323486E-2</v>
      </c>
      <c r="J24" s="166">
        <f t="shared" si="5"/>
        <v>-522</v>
      </c>
      <c r="K24" s="167">
        <f>H24/H$8</f>
        <v>4.1302962470143598E-3</v>
      </c>
      <c r="L24" s="81"/>
    </row>
    <row r="25" spans="1:12" x14ac:dyDescent="0.25">
      <c r="A25" s="164" t="s">
        <v>103</v>
      </c>
      <c r="B25" s="165" t="s">
        <v>12</v>
      </c>
      <c r="C25" s="166">
        <v>13051</v>
      </c>
      <c r="D25" s="166">
        <v>42442</v>
      </c>
      <c r="E25" s="166">
        <v>45431</v>
      </c>
      <c r="F25" s="166">
        <v>40736</v>
      </c>
      <c r="G25" s="166">
        <v>39486</v>
      </c>
      <c r="H25" s="166">
        <v>37686</v>
      </c>
      <c r="I25" s="167">
        <f>IFERROR(H25/G25-1,"-")</f>
        <v>-4.5585777237501901E-2</v>
      </c>
      <c r="J25" s="166">
        <f t="shared" si="5"/>
        <v>-1800</v>
      </c>
      <c r="K25" s="167">
        <f>H25/H$8</f>
        <v>1.3210077600355016E-2</v>
      </c>
      <c r="L25" s="81"/>
    </row>
    <row r="26" spans="1:12" x14ac:dyDescent="0.25">
      <c r="A26" s="164"/>
      <c r="B26" s="161" t="s">
        <v>110</v>
      </c>
      <c r="C26" s="162">
        <v>174634</v>
      </c>
      <c r="D26" s="162">
        <v>769877</v>
      </c>
      <c r="E26" s="162">
        <v>1039520</v>
      </c>
      <c r="F26" s="162">
        <v>1097426</v>
      </c>
      <c r="G26" s="162">
        <v>1088821</v>
      </c>
      <c r="H26" s="162">
        <v>1055302</v>
      </c>
      <c r="I26" s="163">
        <f>IFERROR(H26/G26-1,"-")</f>
        <v>-3.0784674432252856E-2</v>
      </c>
      <c r="J26" s="162">
        <f t="shared" si="5"/>
        <v>-33519</v>
      </c>
      <c r="K26" s="163">
        <f>H26/H$8</f>
        <v>0.3699151226399684</v>
      </c>
      <c r="L26" s="81"/>
    </row>
    <row r="27" spans="1:12" s="58" customFormat="1" x14ac:dyDescent="0.25">
      <c r="A27" s="164"/>
      <c r="B27" s="165" t="s">
        <v>113</v>
      </c>
      <c r="C27" s="166">
        <v>85691</v>
      </c>
      <c r="D27" s="166">
        <v>283867</v>
      </c>
      <c r="E27" s="166">
        <v>489037</v>
      </c>
      <c r="F27" s="166">
        <v>512982</v>
      </c>
      <c r="G27" s="166">
        <v>516610</v>
      </c>
      <c r="H27" s="166">
        <v>490018</v>
      </c>
      <c r="I27" s="167">
        <f t="shared" ref="I27:I34" si="6">IFERROR(H27/G27-1,"-")</f>
        <v>-5.1474032635837497E-2</v>
      </c>
      <c r="J27" s="166">
        <f t="shared" si="5"/>
        <v>-26592</v>
      </c>
      <c r="K27" s="167">
        <f t="shared" ref="K27:K34" si="7">H27/H$8</f>
        <v>0.17176606181528326</v>
      </c>
      <c r="L27" s="168"/>
    </row>
    <row r="28" spans="1:12" s="58" customFormat="1" x14ac:dyDescent="0.25">
      <c r="A28" s="164"/>
      <c r="B28" s="165" t="s">
        <v>116</v>
      </c>
      <c r="C28" s="166">
        <v>28095</v>
      </c>
      <c r="D28" s="166">
        <v>120676</v>
      </c>
      <c r="E28" s="166">
        <v>129270</v>
      </c>
      <c r="F28" s="166">
        <v>136539</v>
      </c>
      <c r="G28" s="166">
        <v>136566</v>
      </c>
      <c r="H28" s="166">
        <v>127525</v>
      </c>
      <c r="I28" s="167">
        <f t="shared" si="6"/>
        <v>-6.6202422272015005E-2</v>
      </c>
      <c r="J28" s="166">
        <f t="shared" si="5"/>
        <v>-9041</v>
      </c>
      <c r="K28" s="167">
        <f t="shared" si="7"/>
        <v>4.4701351854409425E-2</v>
      </c>
      <c r="L28" s="168"/>
    </row>
    <row r="29" spans="1:12" x14ac:dyDescent="0.25">
      <c r="A29" s="164"/>
      <c r="B29" s="165" t="s">
        <v>119</v>
      </c>
      <c r="C29" s="166">
        <v>11448</v>
      </c>
      <c r="D29" s="166">
        <v>37306</v>
      </c>
      <c r="E29" s="166">
        <v>40785</v>
      </c>
      <c r="F29" s="166">
        <v>34236</v>
      </c>
      <c r="G29" s="166">
        <v>31889</v>
      </c>
      <c r="H29" s="166">
        <v>31631</v>
      </c>
      <c r="I29" s="167">
        <f t="shared" si="6"/>
        <v>-8.0905641443758114E-3</v>
      </c>
      <c r="J29" s="166">
        <f t="shared" si="5"/>
        <v>-258</v>
      </c>
      <c r="K29" s="167">
        <f t="shared" si="7"/>
        <v>1.1087617804405602E-2</v>
      </c>
      <c r="L29" s="81"/>
    </row>
    <row r="30" spans="1:12" x14ac:dyDescent="0.25">
      <c r="A30" s="164"/>
      <c r="B30" s="165" t="s">
        <v>126</v>
      </c>
      <c r="C30" s="166">
        <v>3619</v>
      </c>
      <c r="D30" s="166">
        <v>40632</v>
      </c>
      <c r="E30" s="166">
        <v>35693</v>
      </c>
      <c r="F30" s="166">
        <v>40203</v>
      </c>
      <c r="G30" s="166">
        <v>41998</v>
      </c>
      <c r="H30" s="166">
        <v>41791</v>
      </c>
      <c r="I30" s="167">
        <f t="shared" si="6"/>
        <v>-4.9288061336254518E-3</v>
      </c>
      <c r="J30" s="166">
        <f t="shared" si="5"/>
        <v>-207</v>
      </c>
      <c r="K30" s="167">
        <f t="shared" si="7"/>
        <v>1.4649003688277783E-2</v>
      </c>
      <c r="L30" s="81"/>
    </row>
    <row r="31" spans="1:12" x14ac:dyDescent="0.25">
      <c r="A31" s="164"/>
      <c r="B31" s="165" t="s">
        <v>122</v>
      </c>
      <c r="C31" s="166">
        <v>11833</v>
      </c>
      <c r="D31" s="166">
        <v>63614</v>
      </c>
      <c r="E31" s="166">
        <v>56047</v>
      </c>
      <c r="F31" s="166">
        <v>60367</v>
      </c>
      <c r="G31" s="166">
        <v>60564</v>
      </c>
      <c r="H31" s="166">
        <v>65718</v>
      </c>
      <c r="I31" s="167">
        <f t="shared" si="6"/>
        <v>8.5100059441252318E-2</v>
      </c>
      <c r="J31" s="166">
        <f t="shared" si="5"/>
        <v>5154</v>
      </c>
      <c r="K31" s="167">
        <f t="shared" si="7"/>
        <v>2.3036137550818101E-2</v>
      </c>
      <c r="L31" s="81"/>
    </row>
    <row r="32" spans="1:12" x14ac:dyDescent="0.25">
      <c r="A32" s="164"/>
      <c r="B32" s="165" t="s">
        <v>131</v>
      </c>
      <c r="C32" s="166">
        <v>185</v>
      </c>
      <c r="D32" s="166">
        <v>19240</v>
      </c>
      <c r="E32" s="166">
        <v>20337</v>
      </c>
      <c r="F32" s="166">
        <v>18652</v>
      </c>
      <c r="G32" s="166">
        <v>18647</v>
      </c>
      <c r="H32" s="166">
        <v>21603</v>
      </c>
      <c r="I32" s="167">
        <f t="shared" si="6"/>
        <v>0.15852415938220621</v>
      </c>
      <c r="J32" s="166">
        <f t="shared" si="5"/>
        <v>2956</v>
      </c>
      <c r="K32" s="167">
        <f t="shared" si="7"/>
        <v>7.5725018946152262E-3</v>
      </c>
      <c r="L32" s="81"/>
    </row>
    <row r="33" spans="1:12" x14ac:dyDescent="0.25">
      <c r="A33" s="164" t="s">
        <v>147</v>
      </c>
      <c r="B33" s="165" t="s">
        <v>134</v>
      </c>
      <c r="C33" s="166">
        <v>625</v>
      </c>
      <c r="D33" s="166">
        <v>17228</v>
      </c>
      <c r="E33" s="166">
        <v>31233</v>
      </c>
      <c r="F33" s="166">
        <v>33233</v>
      </c>
      <c r="G33" s="166">
        <v>24573</v>
      </c>
      <c r="H33" s="166">
        <v>28967</v>
      </c>
      <c r="I33" s="167">
        <f t="shared" si="6"/>
        <v>0.17881414560696696</v>
      </c>
      <c r="J33" s="166">
        <f t="shared" si="5"/>
        <v>4394</v>
      </c>
      <c r="K33" s="167">
        <f t="shared" si="7"/>
        <v>1.0153805600209197E-2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33138</v>
      </c>
      <c r="D34" s="171">
        <f t="shared" ref="D34:H34" si="9">D26-SUM(D27:D33)</f>
        <v>187314</v>
      </c>
      <c r="E34" s="171">
        <f t="shared" si="9"/>
        <v>237118</v>
      </c>
      <c r="F34" s="171">
        <f t="shared" si="9"/>
        <v>261214</v>
      </c>
      <c r="G34" s="171">
        <f t="shared" si="9"/>
        <v>257974</v>
      </c>
      <c r="H34" s="171">
        <f t="shared" si="9"/>
        <v>248049</v>
      </c>
      <c r="I34" s="172">
        <f t="shared" si="6"/>
        <v>-3.8472869358927686E-2</v>
      </c>
      <c r="J34" s="171">
        <f>H34-G34</f>
        <v>-9925</v>
      </c>
      <c r="K34" s="172">
        <f t="shared" si="7"/>
        <v>8.6948642431949844E-2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118240</v>
      </c>
      <c r="D36" s="178">
        <v>579557</v>
      </c>
      <c r="E36" s="178">
        <v>790311</v>
      </c>
      <c r="F36" s="178">
        <v>831777</v>
      </c>
      <c r="G36" s="178">
        <v>834955</v>
      </c>
      <c r="H36" s="178">
        <v>802051</v>
      </c>
      <c r="I36" s="179">
        <f>IFERROR(H36/G36-1,"-")</f>
        <v>-3.9408111814409175E-2</v>
      </c>
      <c r="J36" s="178">
        <f>H36-G36</f>
        <v>-32904</v>
      </c>
      <c r="K36" s="179">
        <f>H36/H$8</f>
        <v>0.2811430225930675</v>
      </c>
      <c r="L36" s="81"/>
    </row>
    <row r="37" spans="1:12" x14ac:dyDescent="0.25">
      <c r="A37" s="164" t="s">
        <v>99</v>
      </c>
      <c r="B37" s="161" t="s">
        <v>100</v>
      </c>
      <c r="C37" s="162">
        <v>8464</v>
      </c>
      <c r="D37" s="162">
        <v>32687</v>
      </c>
      <c r="E37" s="162">
        <v>36689</v>
      </c>
      <c r="F37" s="162">
        <v>45648</v>
      </c>
      <c r="G37" s="162">
        <v>41448</v>
      </c>
      <c r="H37" s="162">
        <v>40323</v>
      </c>
      <c r="I37" s="163">
        <f>IFERROR(H37/G37-1,"-")</f>
        <v>-2.7142443543717421E-2</v>
      </c>
      <c r="J37" s="162">
        <f t="shared" ref="J37:J47" si="10">H37-G37</f>
        <v>-1125</v>
      </c>
      <c r="K37" s="163">
        <f>H37/H$8</f>
        <v>1.4134425491671054E-2</v>
      </c>
      <c r="L37" s="81"/>
    </row>
    <row r="38" spans="1:12" x14ac:dyDescent="0.25">
      <c r="A38" s="164" t="s">
        <v>106</v>
      </c>
      <c r="B38" s="165" t="s">
        <v>106</v>
      </c>
      <c r="C38" s="166">
        <v>3690</v>
      </c>
      <c r="D38" s="166">
        <v>8475</v>
      </c>
      <c r="E38" s="166">
        <v>6329</v>
      </c>
      <c r="F38" s="166">
        <v>14489</v>
      </c>
      <c r="G38" s="166">
        <v>16652</v>
      </c>
      <c r="H38" s="166">
        <v>16418</v>
      </c>
      <c r="I38" s="167">
        <f>IFERROR(H38/G38-1,"-")</f>
        <v>-1.4052366082152323E-2</v>
      </c>
      <c r="J38" s="166">
        <f t="shared" si="10"/>
        <v>-234</v>
      </c>
      <c r="K38" s="167">
        <f>H38/H$8</f>
        <v>5.7550032914777021E-3</v>
      </c>
      <c r="L38" s="81"/>
    </row>
    <row r="39" spans="1:12" x14ac:dyDescent="0.25">
      <c r="A39" s="164" t="s">
        <v>103</v>
      </c>
      <c r="B39" s="165" t="s">
        <v>103</v>
      </c>
      <c r="C39" s="166">
        <v>4774</v>
      </c>
      <c r="D39" s="166">
        <v>24212</v>
      </c>
      <c r="E39" s="166">
        <v>30360</v>
      </c>
      <c r="F39" s="166">
        <v>31159</v>
      </c>
      <c r="G39" s="166">
        <v>24796</v>
      </c>
      <c r="H39" s="166">
        <v>23905</v>
      </c>
      <c r="I39" s="167">
        <f>IFERROR(H39/G39-1,"-")</f>
        <v>-3.5933215034683053E-2</v>
      </c>
      <c r="J39" s="166">
        <f t="shared" si="10"/>
        <v>-891</v>
      </c>
      <c r="K39" s="167">
        <f>H39/H$8</f>
        <v>8.3794222001933524E-3</v>
      </c>
      <c r="L39" s="81"/>
    </row>
    <row r="40" spans="1:12" x14ac:dyDescent="0.25">
      <c r="A40" s="164"/>
      <c r="B40" s="161" t="s">
        <v>110</v>
      </c>
      <c r="C40" s="162">
        <v>109776</v>
      </c>
      <c r="D40" s="162">
        <v>546870</v>
      </c>
      <c r="E40" s="162">
        <v>753622</v>
      </c>
      <c r="F40" s="162">
        <v>786129</v>
      </c>
      <c r="G40" s="162">
        <v>793507</v>
      </c>
      <c r="H40" s="162">
        <v>761728</v>
      </c>
      <c r="I40" s="163">
        <f>IFERROR(H40/G40-1,"-")</f>
        <v>-4.0048796040866641E-2</v>
      </c>
      <c r="J40" s="162">
        <f t="shared" si="10"/>
        <v>-31779</v>
      </c>
      <c r="K40" s="163">
        <f>H40/H$8</f>
        <v>0.26700859710139646</v>
      </c>
      <c r="L40" s="81"/>
    </row>
    <row r="41" spans="1:12" s="58" customFormat="1" x14ac:dyDescent="0.25">
      <c r="A41" s="164"/>
      <c r="B41" s="165" t="s">
        <v>113</v>
      </c>
      <c r="C41" s="166">
        <v>59517</v>
      </c>
      <c r="D41" s="166">
        <v>187921</v>
      </c>
      <c r="E41" s="166">
        <v>335204</v>
      </c>
      <c r="F41" s="166">
        <v>352959</v>
      </c>
      <c r="G41" s="166">
        <v>347949</v>
      </c>
      <c r="H41" s="166">
        <v>338110</v>
      </c>
      <c r="I41" s="167">
        <f t="shared" ref="I41:I48" si="11">IFERROR(H41/G41-1,"-")</f>
        <v>-2.8277132568278684E-2</v>
      </c>
      <c r="J41" s="166">
        <f t="shared" si="10"/>
        <v>-9839</v>
      </c>
      <c r="K41" s="167">
        <f t="shared" ref="K41:K48" si="12">H41/H$8</f>
        <v>0.11851773436968728</v>
      </c>
      <c r="L41" s="168"/>
    </row>
    <row r="42" spans="1:12" s="58" customFormat="1" x14ac:dyDescent="0.25">
      <c r="A42" s="164"/>
      <c r="B42" s="165" t="s">
        <v>116</v>
      </c>
      <c r="C42" s="166">
        <v>7245</v>
      </c>
      <c r="D42" s="166">
        <v>32431</v>
      </c>
      <c r="E42" s="166">
        <v>35573</v>
      </c>
      <c r="F42" s="166">
        <v>37684</v>
      </c>
      <c r="G42" s="166">
        <v>41905</v>
      </c>
      <c r="H42" s="166">
        <v>42165</v>
      </c>
      <c r="I42" s="167">
        <f t="shared" si="11"/>
        <v>6.2045102016465847E-3</v>
      </c>
      <c r="J42" s="166">
        <f t="shared" si="10"/>
        <v>260</v>
      </c>
      <c r="K42" s="167">
        <f t="shared" si="12"/>
        <v>1.4780101948176227E-2</v>
      </c>
      <c r="L42" s="168"/>
    </row>
    <row r="43" spans="1:12" x14ac:dyDescent="0.25">
      <c r="A43" s="164"/>
      <c r="B43" s="165" t="s">
        <v>119</v>
      </c>
      <c r="C43" s="166">
        <v>3667</v>
      </c>
      <c r="D43" s="166">
        <v>15332</v>
      </c>
      <c r="E43" s="166">
        <v>20052</v>
      </c>
      <c r="F43" s="166">
        <v>19000</v>
      </c>
      <c r="G43" s="166">
        <v>19682</v>
      </c>
      <c r="H43" s="166">
        <v>19820</v>
      </c>
      <c r="I43" s="167">
        <f t="shared" si="11"/>
        <v>7.0114825729092889E-3</v>
      </c>
      <c r="J43" s="166">
        <f t="shared" si="10"/>
        <v>138</v>
      </c>
      <c r="K43" s="167">
        <f t="shared" si="12"/>
        <v>6.9475067144041938E-3</v>
      </c>
      <c r="L43" s="81"/>
    </row>
    <row r="44" spans="1:12" x14ac:dyDescent="0.25">
      <c r="A44" s="164"/>
      <c r="B44" s="165" t="s">
        <v>126</v>
      </c>
      <c r="C44" s="166">
        <v>4288</v>
      </c>
      <c r="D44" s="166">
        <v>34190</v>
      </c>
      <c r="E44" s="166">
        <v>34614</v>
      </c>
      <c r="F44" s="166">
        <v>39875</v>
      </c>
      <c r="G44" s="166">
        <v>39037</v>
      </c>
      <c r="H44" s="166">
        <v>35841</v>
      </c>
      <c r="I44" s="167">
        <f t="shared" si="11"/>
        <v>-8.187104541844914E-2</v>
      </c>
      <c r="J44" s="166">
        <f t="shared" si="10"/>
        <v>-3196</v>
      </c>
      <c r="K44" s="167">
        <f t="shared" si="12"/>
        <v>1.2563349553529803E-2</v>
      </c>
      <c r="L44" s="81"/>
    </row>
    <row r="45" spans="1:12" x14ac:dyDescent="0.25">
      <c r="A45" s="164"/>
      <c r="B45" s="165" t="s">
        <v>122</v>
      </c>
      <c r="C45" s="166">
        <v>4175</v>
      </c>
      <c r="D45" s="166">
        <v>33539</v>
      </c>
      <c r="E45" s="166">
        <v>36172</v>
      </c>
      <c r="F45" s="166">
        <v>39946</v>
      </c>
      <c r="G45" s="166">
        <v>40752</v>
      </c>
      <c r="H45" s="166">
        <v>34793</v>
      </c>
      <c r="I45" s="167">
        <f t="shared" si="11"/>
        <v>-0.14622595210051037</v>
      </c>
      <c r="J45" s="166">
        <f t="shared" si="10"/>
        <v>-5959</v>
      </c>
      <c r="K45" s="167">
        <f t="shared" si="12"/>
        <v>1.2195994001728815E-2</v>
      </c>
      <c r="L45" s="81"/>
    </row>
    <row r="46" spans="1:12" x14ac:dyDescent="0.25">
      <c r="A46" s="164"/>
      <c r="B46" s="165" t="s">
        <v>131</v>
      </c>
      <c r="C46" s="166">
        <v>305</v>
      </c>
      <c r="D46" s="166">
        <v>22805</v>
      </c>
      <c r="E46" s="166">
        <v>22903</v>
      </c>
      <c r="F46" s="166">
        <v>21949</v>
      </c>
      <c r="G46" s="166">
        <v>25573</v>
      </c>
      <c r="H46" s="166">
        <v>20916</v>
      </c>
      <c r="I46" s="167">
        <f t="shared" si="11"/>
        <v>-0.18210612755640709</v>
      </c>
      <c r="J46" s="166">
        <f t="shared" si="10"/>
        <v>-4657</v>
      </c>
      <c r="K46" s="167">
        <f t="shared" si="12"/>
        <v>7.3316877113258384E-3</v>
      </c>
      <c r="L46" s="81"/>
    </row>
    <row r="47" spans="1:12" x14ac:dyDescent="0.25">
      <c r="A47" s="164" t="s">
        <v>147</v>
      </c>
      <c r="B47" s="165" t="s">
        <v>134</v>
      </c>
      <c r="C47" s="166">
        <v>3934</v>
      </c>
      <c r="D47" s="166">
        <v>31477</v>
      </c>
      <c r="E47" s="166">
        <v>35181</v>
      </c>
      <c r="F47" s="166">
        <v>38319</v>
      </c>
      <c r="G47" s="166">
        <v>34431</v>
      </c>
      <c r="H47" s="166">
        <v>29558</v>
      </c>
      <c r="I47" s="167">
        <f t="shared" si="11"/>
        <v>-0.14152943568296017</v>
      </c>
      <c r="J47" s="166">
        <f t="shared" si="10"/>
        <v>-4873</v>
      </c>
      <c r="K47" s="167">
        <f t="shared" si="12"/>
        <v>1.0360968893257274E-2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26645</v>
      </c>
      <c r="D48" s="171">
        <f t="shared" ref="D48:H48" si="14">D40-SUM(D41:D47)</f>
        <v>189175</v>
      </c>
      <c r="E48" s="171">
        <f t="shared" si="14"/>
        <v>233923</v>
      </c>
      <c r="F48" s="171">
        <f t="shared" si="14"/>
        <v>236397</v>
      </c>
      <c r="G48" s="171">
        <f t="shared" si="14"/>
        <v>244178</v>
      </c>
      <c r="H48" s="171">
        <f t="shared" si="14"/>
        <v>240525</v>
      </c>
      <c r="I48" s="172">
        <f t="shared" si="11"/>
        <v>-1.496039774263036E-2</v>
      </c>
      <c r="J48" s="171">
        <f>H48-G48</f>
        <v>-3653</v>
      </c>
      <c r="K48" s="172">
        <f t="shared" si="12"/>
        <v>8.4311253909287009E-2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3004</v>
      </c>
      <c r="D50" s="178">
        <v>14831</v>
      </c>
      <c r="E50" s="178">
        <v>18070</v>
      </c>
      <c r="F50" s="178">
        <v>19927</v>
      </c>
      <c r="G50" s="178">
        <v>18514</v>
      </c>
      <c r="H50" s="178">
        <v>17246</v>
      </c>
      <c r="I50" s="179">
        <f>IFERROR(H50/G50-1,"-")</f>
        <v>-6.8488711245543898E-2</v>
      </c>
      <c r="J50" s="178">
        <f>H50-G50</f>
        <v>-1268</v>
      </c>
      <c r="K50" s="179">
        <f>H50/H$8</f>
        <v>6.0452422198090175E-3</v>
      </c>
      <c r="L50" s="81"/>
    </row>
    <row r="51" spans="1:12" x14ac:dyDescent="0.25">
      <c r="A51" s="164" t="s">
        <v>99</v>
      </c>
      <c r="B51" s="161" t="s">
        <v>100</v>
      </c>
      <c r="C51" s="162">
        <v>9</v>
      </c>
      <c r="D51" s="162">
        <v>1060</v>
      </c>
      <c r="E51" s="162">
        <v>2919</v>
      </c>
      <c r="F51" s="162">
        <v>4029</v>
      </c>
      <c r="G51" s="162">
        <v>2061</v>
      </c>
      <c r="H51" s="162">
        <v>1808</v>
      </c>
      <c r="I51" s="163">
        <f>IFERROR(H51/G51-1,"-")</f>
        <v>-0.12275594371664245</v>
      </c>
      <c r="J51" s="162">
        <f t="shared" ref="J51:J61" si="15">H51-G51</f>
        <v>-253</v>
      </c>
      <c r="K51" s="163">
        <f>H51/H$8</f>
        <v>6.3375843287804146E-4</v>
      </c>
      <c r="L51" s="81"/>
    </row>
    <row r="52" spans="1:12" x14ac:dyDescent="0.25">
      <c r="A52" s="164" t="s">
        <v>106</v>
      </c>
      <c r="B52" s="165" t="s">
        <v>106</v>
      </c>
      <c r="C52" s="166">
        <v>0</v>
      </c>
      <c r="D52" s="166">
        <v>222</v>
      </c>
      <c r="E52" s="166">
        <v>1307</v>
      </c>
      <c r="F52" s="166">
        <v>2341</v>
      </c>
      <c r="G52" s="166">
        <v>988</v>
      </c>
      <c r="H52" s="166">
        <v>838</v>
      </c>
      <c r="I52" s="167">
        <f>IFERROR(H52/G52-1,"-")</f>
        <v>-0.15182186234817818</v>
      </c>
      <c r="J52" s="166">
        <f t="shared" si="15"/>
        <v>-150</v>
      </c>
      <c r="K52" s="167">
        <f>H52/H$8</f>
        <v>2.937442293981188E-4</v>
      </c>
      <c r="L52" s="81"/>
    </row>
    <row r="53" spans="1:12" x14ac:dyDescent="0.25">
      <c r="A53" s="164" t="s">
        <v>103</v>
      </c>
      <c r="B53" s="165" t="s">
        <v>103</v>
      </c>
      <c r="C53" s="166">
        <v>9</v>
      </c>
      <c r="D53" s="166">
        <v>838</v>
      </c>
      <c r="E53" s="166">
        <v>1612</v>
      </c>
      <c r="F53" s="166">
        <v>1688</v>
      </c>
      <c r="G53" s="166">
        <v>1073</v>
      </c>
      <c r="H53" s="166">
        <v>970</v>
      </c>
      <c r="I53" s="167">
        <f>IFERROR(H53/G53-1,"-")</f>
        <v>-9.599254426840631E-2</v>
      </c>
      <c r="J53" s="166">
        <f t="shared" si="15"/>
        <v>-103</v>
      </c>
      <c r="K53" s="167">
        <f>H53/H$8</f>
        <v>3.4001420347992266E-4</v>
      </c>
      <c r="L53" s="81"/>
    </row>
    <row r="54" spans="1:12" x14ac:dyDescent="0.25">
      <c r="A54" s="164"/>
      <c r="B54" s="161" t="s">
        <v>110</v>
      </c>
      <c r="C54" s="162">
        <v>2995</v>
      </c>
      <c r="D54" s="162">
        <v>13771</v>
      </c>
      <c r="E54" s="162">
        <v>15151</v>
      </c>
      <c r="F54" s="162">
        <v>15898</v>
      </c>
      <c r="G54" s="162">
        <v>16453</v>
      </c>
      <c r="H54" s="162">
        <v>15438</v>
      </c>
      <c r="I54" s="163">
        <f>IFERROR(H54/G54-1,"-")</f>
        <v>-6.1690877043700243E-2</v>
      </c>
      <c r="J54" s="162">
        <f t="shared" si="15"/>
        <v>-1015</v>
      </c>
      <c r="K54" s="163">
        <f>H54/H$8</f>
        <v>5.411483786930976E-3</v>
      </c>
      <c r="L54" s="81"/>
    </row>
    <row r="55" spans="1:12" s="58" customFormat="1" x14ac:dyDescent="0.25">
      <c r="A55" s="164"/>
      <c r="B55" s="165" t="s">
        <v>113</v>
      </c>
      <c r="C55" s="166">
        <v>350</v>
      </c>
      <c r="D55" s="166">
        <v>3721</v>
      </c>
      <c r="E55" s="166">
        <v>5200</v>
      </c>
      <c r="F55" s="166">
        <v>5463</v>
      </c>
      <c r="G55" s="166">
        <v>5875</v>
      </c>
      <c r="H55" s="166">
        <v>5604</v>
      </c>
      <c r="I55" s="167">
        <f t="shared" ref="I55:I62" si="16">IFERROR(H55/G55-1,"-")</f>
        <v>-4.6127659574468072E-2</v>
      </c>
      <c r="J55" s="166">
        <f t="shared" si="15"/>
        <v>-271</v>
      </c>
      <c r="K55" s="167">
        <f t="shared" ref="K55:K62" si="17">H55/H$8</f>
        <v>1.9643707178365844E-3</v>
      </c>
      <c r="L55" s="168"/>
    </row>
    <row r="56" spans="1:12" s="58" customFormat="1" x14ac:dyDescent="0.25">
      <c r="A56" s="164"/>
      <c r="B56" s="165" t="s">
        <v>116</v>
      </c>
      <c r="C56" s="166">
        <v>1915</v>
      </c>
      <c r="D56" s="166">
        <v>6300</v>
      </c>
      <c r="E56" s="166">
        <v>4554</v>
      </c>
      <c r="F56" s="166">
        <v>4805</v>
      </c>
      <c r="G56" s="166">
        <v>4165</v>
      </c>
      <c r="H56" s="166">
        <v>4237</v>
      </c>
      <c r="I56" s="167">
        <f t="shared" si="16"/>
        <v>1.7286914765906269E-2</v>
      </c>
      <c r="J56" s="166">
        <f t="shared" si="15"/>
        <v>72</v>
      </c>
      <c r="K56" s="167">
        <f t="shared" si="17"/>
        <v>1.4851960620045695E-3</v>
      </c>
      <c r="L56" s="168"/>
    </row>
    <row r="57" spans="1:12" x14ac:dyDescent="0.25">
      <c r="A57" s="164"/>
      <c r="B57" s="165" t="s">
        <v>119</v>
      </c>
      <c r="C57" s="166">
        <v>42</v>
      </c>
      <c r="D57" s="166">
        <v>310</v>
      </c>
      <c r="E57" s="166">
        <v>830</v>
      </c>
      <c r="F57" s="166">
        <v>599</v>
      </c>
      <c r="G57" s="166">
        <v>475</v>
      </c>
      <c r="H57" s="166">
        <v>487</v>
      </c>
      <c r="I57" s="167">
        <f t="shared" si="16"/>
        <v>2.5263157894736876E-2</v>
      </c>
      <c r="J57" s="166">
        <f t="shared" si="15"/>
        <v>12</v>
      </c>
      <c r="K57" s="167">
        <f t="shared" si="17"/>
        <v>1.70708161953322E-4</v>
      </c>
      <c r="L57" s="81"/>
    </row>
    <row r="58" spans="1:12" x14ac:dyDescent="0.25">
      <c r="A58" s="164"/>
      <c r="B58" s="165" t="s">
        <v>126</v>
      </c>
      <c r="C58" s="166">
        <v>45</v>
      </c>
      <c r="D58" s="166">
        <v>328</v>
      </c>
      <c r="E58" s="166">
        <v>267</v>
      </c>
      <c r="F58" s="166">
        <v>264</v>
      </c>
      <c r="G58" s="166">
        <v>470</v>
      </c>
      <c r="H58" s="166">
        <v>399</v>
      </c>
      <c r="I58" s="167">
        <f t="shared" si="16"/>
        <v>-0.15106382978723409</v>
      </c>
      <c r="J58" s="166">
        <f t="shared" si="15"/>
        <v>-71</v>
      </c>
      <c r="K58" s="167">
        <f t="shared" si="17"/>
        <v>1.3986151256545272E-4</v>
      </c>
      <c r="L58" s="81"/>
    </row>
    <row r="59" spans="1:12" x14ac:dyDescent="0.25">
      <c r="A59" s="164"/>
      <c r="B59" s="165" t="s">
        <v>122</v>
      </c>
      <c r="C59" s="166">
        <v>213</v>
      </c>
      <c r="D59" s="166">
        <v>147</v>
      </c>
      <c r="E59" s="166">
        <v>223</v>
      </c>
      <c r="F59" s="166">
        <v>254</v>
      </c>
      <c r="G59" s="166">
        <v>363</v>
      </c>
      <c r="H59" s="166">
        <v>476</v>
      </c>
      <c r="I59" s="167">
        <f t="shared" si="16"/>
        <v>0.31129476584022031</v>
      </c>
      <c r="J59" s="166">
        <f t="shared" si="15"/>
        <v>113</v>
      </c>
      <c r="K59" s="167">
        <f t="shared" si="17"/>
        <v>1.6685233077983836E-4</v>
      </c>
      <c r="L59" s="81"/>
    </row>
    <row r="60" spans="1:12" x14ac:dyDescent="0.25">
      <c r="A60" s="164"/>
      <c r="B60" s="165" t="s">
        <v>131</v>
      </c>
      <c r="C60" s="166">
        <v>0</v>
      </c>
      <c r="D60" s="166">
        <v>105</v>
      </c>
      <c r="E60" s="166">
        <v>177</v>
      </c>
      <c r="F60" s="166">
        <v>139</v>
      </c>
      <c r="G60" s="166">
        <v>145</v>
      </c>
      <c r="H60" s="166">
        <v>104</v>
      </c>
      <c r="I60" s="167">
        <f t="shared" si="16"/>
        <v>-0.28275862068965518</v>
      </c>
      <c r="J60" s="166">
        <f t="shared" si="15"/>
        <v>-41</v>
      </c>
      <c r="K60" s="167">
        <f t="shared" si="17"/>
        <v>3.6455131094754595E-5</v>
      </c>
      <c r="L60" s="81"/>
    </row>
    <row r="61" spans="1:12" x14ac:dyDescent="0.25">
      <c r="A61" s="164" t="s">
        <v>147</v>
      </c>
      <c r="B61" s="165" t="s">
        <v>134</v>
      </c>
      <c r="C61" s="166">
        <v>19</v>
      </c>
      <c r="D61" s="166">
        <v>111</v>
      </c>
      <c r="E61" s="166">
        <v>131</v>
      </c>
      <c r="F61" s="166">
        <v>73</v>
      </c>
      <c r="G61" s="166">
        <v>164</v>
      </c>
      <c r="H61" s="166">
        <v>115</v>
      </c>
      <c r="I61" s="167">
        <f t="shared" si="16"/>
        <v>-0.29878048780487809</v>
      </c>
      <c r="J61" s="166">
        <f t="shared" si="15"/>
        <v>-49</v>
      </c>
      <c r="K61" s="167">
        <f t="shared" si="17"/>
        <v>4.0310962268238255E-5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411</v>
      </c>
      <c r="D62" s="171">
        <f t="shared" ref="D62:H62" si="19">D54-SUM(D55:D61)</f>
        <v>2749</v>
      </c>
      <c r="E62" s="171">
        <f t="shared" si="19"/>
        <v>3769</v>
      </c>
      <c r="F62" s="171">
        <f t="shared" si="19"/>
        <v>4301</v>
      </c>
      <c r="G62" s="171">
        <f t="shared" si="19"/>
        <v>4796</v>
      </c>
      <c r="H62" s="171">
        <f t="shared" si="19"/>
        <v>4016</v>
      </c>
      <c r="I62" s="172">
        <f t="shared" si="16"/>
        <v>-0.16263552960800665</v>
      </c>
      <c r="J62" s="171">
        <f>H62-G62</f>
        <v>-780</v>
      </c>
      <c r="K62" s="172">
        <f t="shared" si="17"/>
        <v>1.4077289084282159E-3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61856</v>
      </c>
      <c r="D64" s="178">
        <v>57766</v>
      </c>
      <c r="E64" s="178">
        <v>92826</v>
      </c>
      <c r="F64" s="178">
        <v>71642</v>
      </c>
      <c r="G64" s="178">
        <v>86200</v>
      </c>
      <c r="H64" s="178">
        <v>85017</v>
      </c>
      <c r="I64" s="179">
        <f>IFERROR(H64/G64-1,"-")</f>
        <v>-1.3723897911832927E-2</v>
      </c>
      <c r="J64" s="178">
        <f>H64-G64</f>
        <v>-1183</v>
      </c>
      <c r="K64" s="179">
        <f>H64/H$8</f>
        <v>2.9801018079641844E-2</v>
      </c>
      <c r="L64" s="81"/>
    </row>
    <row r="65" spans="1:12" x14ac:dyDescent="0.25">
      <c r="A65" s="164" t="s">
        <v>99</v>
      </c>
      <c r="B65" s="161" t="s">
        <v>100</v>
      </c>
      <c r="C65" s="162">
        <v>8944</v>
      </c>
      <c r="D65" s="162">
        <v>3534</v>
      </c>
      <c r="E65" s="162">
        <v>4602</v>
      </c>
      <c r="F65" s="162">
        <v>15115</v>
      </c>
      <c r="G65" s="162">
        <v>16204</v>
      </c>
      <c r="H65" s="162">
        <v>11818</v>
      </c>
      <c r="I65" s="163">
        <f>IFERROR(H65/G65-1,"-")</f>
        <v>-0.27067390767711674</v>
      </c>
      <c r="J65" s="162">
        <f t="shared" ref="J65:J75" si="20">H65-G65</f>
        <v>-4386</v>
      </c>
      <c r="K65" s="163">
        <f>H65/H$8</f>
        <v>4.1425648007481714E-3</v>
      </c>
      <c r="L65" s="81"/>
    </row>
    <row r="66" spans="1:12" x14ac:dyDescent="0.25">
      <c r="A66" s="164" t="s">
        <v>106</v>
      </c>
      <c r="B66" s="165" t="s">
        <v>106</v>
      </c>
      <c r="C66" s="166">
        <v>1121</v>
      </c>
      <c r="D66" s="166">
        <v>592</v>
      </c>
      <c r="E66" s="166">
        <v>969</v>
      </c>
      <c r="F66" s="166">
        <v>6204</v>
      </c>
      <c r="G66" s="166">
        <v>4275</v>
      </c>
      <c r="H66" s="166">
        <v>3723</v>
      </c>
      <c r="I66" s="167">
        <f>IFERROR(H66/G66-1,"-")</f>
        <v>-0.12912280701754386</v>
      </c>
      <c r="J66" s="166">
        <f t="shared" si="20"/>
        <v>-552</v>
      </c>
      <c r="K66" s="167">
        <f>H66/H$8</f>
        <v>1.3050235871708785E-3</v>
      </c>
      <c r="L66" s="81"/>
    </row>
    <row r="67" spans="1:12" x14ac:dyDescent="0.25">
      <c r="A67" s="164" t="s">
        <v>103</v>
      </c>
      <c r="B67" s="165" t="s">
        <v>103</v>
      </c>
      <c r="C67" s="166">
        <v>7823</v>
      </c>
      <c r="D67" s="166">
        <v>2942</v>
      </c>
      <c r="E67" s="166">
        <v>3633</v>
      </c>
      <c r="F67" s="166">
        <v>8911</v>
      </c>
      <c r="G67" s="166">
        <v>11929</v>
      </c>
      <c r="H67" s="166">
        <v>8095</v>
      </c>
      <c r="I67" s="167">
        <f>IFERROR(H67/G67-1,"-")</f>
        <v>-0.32140162628887581</v>
      </c>
      <c r="J67" s="166">
        <f t="shared" si="20"/>
        <v>-3834</v>
      </c>
      <c r="K67" s="167">
        <f>H67/H$8</f>
        <v>2.8375412135772929E-3</v>
      </c>
      <c r="L67" s="81"/>
    </row>
    <row r="68" spans="1:12" x14ac:dyDescent="0.25">
      <c r="A68" s="164"/>
      <c r="B68" s="161" t="s">
        <v>110</v>
      </c>
      <c r="C68" s="162">
        <v>52912</v>
      </c>
      <c r="D68" s="162">
        <v>54232</v>
      </c>
      <c r="E68" s="162">
        <v>88224</v>
      </c>
      <c r="F68" s="162">
        <v>56527</v>
      </c>
      <c r="G68" s="162">
        <v>69996</v>
      </c>
      <c r="H68" s="162">
        <v>73199</v>
      </c>
      <c r="I68" s="163">
        <f>IFERROR(H68/G68-1,"-")</f>
        <v>4.5759757700440051E-2</v>
      </c>
      <c r="J68" s="162">
        <f t="shared" si="20"/>
        <v>3203</v>
      </c>
      <c r="K68" s="163">
        <f>H68/H$8</f>
        <v>2.565845327889367E-2</v>
      </c>
      <c r="L68" s="81"/>
    </row>
    <row r="69" spans="1:12" s="58" customFormat="1" x14ac:dyDescent="0.25">
      <c r="A69" s="164"/>
      <c r="B69" s="165" t="s">
        <v>113</v>
      </c>
      <c r="C69" s="166">
        <v>35775</v>
      </c>
      <c r="D69" s="166">
        <v>10966</v>
      </c>
      <c r="E69" s="166">
        <v>29417</v>
      </c>
      <c r="F69" s="166">
        <v>25945</v>
      </c>
      <c r="G69" s="166">
        <v>25089</v>
      </c>
      <c r="H69" s="166">
        <v>31444</v>
      </c>
      <c r="I69" s="167">
        <f t="shared" ref="I69:I76" si="21">IFERROR(H69/G69-1,"-")</f>
        <v>0.2532982582008052</v>
      </c>
      <c r="J69" s="166">
        <f t="shared" si="20"/>
        <v>6355</v>
      </c>
      <c r="K69" s="167">
        <f t="shared" ref="K69:K76" si="22">H69/H$8</f>
        <v>1.1022068674456381E-2</v>
      </c>
      <c r="L69" s="168"/>
    </row>
    <row r="70" spans="1:12" s="58" customFormat="1" x14ac:dyDescent="0.25">
      <c r="A70" s="164"/>
      <c r="B70" s="165" t="s">
        <v>116</v>
      </c>
      <c r="C70" s="166">
        <v>3201</v>
      </c>
      <c r="D70" s="166">
        <v>2579</v>
      </c>
      <c r="E70" s="166">
        <v>3771</v>
      </c>
      <c r="F70" s="166">
        <v>8580</v>
      </c>
      <c r="G70" s="166">
        <v>7575</v>
      </c>
      <c r="H70" s="166">
        <v>6302</v>
      </c>
      <c r="I70" s="167">
        <f t="shared" si="21"/>
        <v>-0.16805280528052802</v>
      </c>
      <c r="J70" s="166">
        <f t="shared" si="20"/>
        <v>-1273</v>
      </c>
      <c r="K70" s="167">
        <f t="shared" si="22"/>
        <v>2.2090407322994565E-3</v>
      </c>
      <c r="L70" s="168"/>
    </row>
    <row r="71" spans="1:12" x14ac:dyDescent="0.25">
      <c r="A71" s="164"/>
      <c r="B71" s="165" t="s">
        <v>119</v>
      </c>
      <c r="C71" s="166">
        <v>3211</v>
      </c>
      <c r="D71" s="166">
        <v>7122</v>
      </c>
      <c r="E71" s="166">
        <v>13150</v>
      </c>
      <c r="F71" s="166">
        <v>3264</v>
      </c>
      <c r="G71" s="166">
        <v>4141</v>
      </c>
      <c r="H71" s="166">
        <v>3930</v>
      </c>
      <c r="I71" s="167">
        <f t="shared" si="21"/>
        <v>-5.0953875875392463E-2</v>
      </c>
      <c r="J71" s="166">
        <f t="shared" si="20"/>
        <v>-211</v>
      </c>
      <c r="K71" s="167">
        <f t="shared" si="22"/>
        <v>1.3775833192537074E-3</v>
      </c>
      <c r="L71" s="81"/>
    </row>
    <row r="72" spans="1:12" x14ac:dyDescent="0.25">
      <c r="A72" s="164"/>
      <c r="B72" s="165" t="s">
        <v>126</v>
      </c>
      <c r="C72" s="166">
        <v>1850</v>
      </c>
      <c r="D72" s="166">
        <v>6479</v>
      </c>
      <c r="E72" s="166">
        <v>2289</v>
      </c>
      <c r="F72" s="166">
        <v>2188</v>
      </c>
      <c r="G72" s="166">
        <v>3001</v>
      </c>
      <c r="H72" s="166">
        <v>2826</v>
      </c>
      <c r="I72" s="167">
        <f t="shared" si="21"/>
        <v>-5.8313895368210633E-2</v>
      </c>
      <c r="J72" s="166">
        <f t="shared" si="20"/>
        <v>-175</v>
      </c>
      <c r="K72" s="167">
        <f t="shared" si="22"/>
        <v>9.9059808147862016E-4</v>
      </c>
      <c r="L72" s="81"/>
    </row>
    <row r="73" spans="1:12" x14ac:dyDescent="0.25">
      <c r="A73" s="164"/>
      <c r="B73" s="165" t="s">
        <v>122</v>
      </c>
      <c r="C73" s="166">
        <v>1687</v>
      </c>
      <c r="D73" s="166">
        <v>1782</v>
      </c>
      <c r="E73" s="166">
        <v>1644</v>
      </c>
      <c r="F73" s="166">
        <v>698</v>
      </c>
      <c r="G73" s="166">
        <v>1706</v>
      </c>
      <c r="H73" s="166">
        <v>2338</v>
      </c>
      <c r="I73" s="167">
        <f t="shared" si="21"/>
        <v>0.37045720984759667</v>
      </c>
      <c r="J73" s="166">
        <f t="shared" si="20"/>
        <v>632</v>
      </c>
      <c r="K73" s="167">
        <f t="shared" si="22"/>
        <v>8.1953938941861778E-4</v>
      </c>
      <c r="L73" s="81"/>
    </row>
    <row r="74" spans="1:12" x14ac:dyDescent="0.25">
      <c r="A74" s="164"/>
      <c r="B74" s="165" t="s">
        <v>131</v>
      </c>
      <c r="C74" s="166">
        <v>60</v>
      </c>
      <c r="D74" s="166">
        <v>4569</v>
      </c>
      <c r="E74" s="166">
        <v>5705</v>
      </c>
      <c r="F74" s="166">
        <v>1190</v>
      </c>
      <c r="G74" s="166">
        <v>2710</v>
      </c>
      <c r="H74" s="166">
        <v>1974</v>
      </c>
      <c r="I74" s="167">
        <f t="shared" si="21"/>
        <v>-0.27158671586715866</v>
      </c>
      <c r="J74" s="166">
        <f t="shared" si="20"/>
        <v>-736</v>
      </c>
      <c r="K74" s="167">
        <f t="shared" si="22"/>
        <v>6.919464305869767E-4</v>
      </c>
      <c r="L74" s="81"/>
    </row>
    <row r="75" spans="1:12" x14ac:dyDescent="0.25">
      <c r="A75" s="164" t="s">
        <v>147</v>
      </c>
      <c r="B75" s="165" t="s">
        <v>134</v>
      </c>
      <c r="C75" s="166">
        <v>132</v>
      </c>
      <c r="D75" s="166">
        <v>919</v>
      </c>
      <c r="E75" s="166">
        <v>1948</v>
      </c>
      <c r="F75" s="166">
        <v>291</v>
      </c>
      <c r="G75" s="166">
        <v>5685</v>
      </c>
      <c r="H75" s="166">
        <v>3867</v>
      </c>
      <c r="I75" s="167">
        <f t="shared" si="21"/>
        <v>-0.3197889182058048</v>
      </c>
      <c r="J75" s="166">
        <f t="shared" si="20"/>
        <v>-1818</v>
      </c>
      <c r="K75" s="167">
        <f t="shared" si="22"/>
        <v>1.3554999225328464E-3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6996</v>
      </c>
      <c r="D76" s="171">
        <f t="shared" ref="D76:H76" si="24">D68-SUM(D69:D75)</f>
        <v>19816</v>
      </c>
      <c r="E76" s="171">
        <f t="shared" si="24"/>
        <v>30300</v>
      </c>
      <c r="F76" s="171">
        <f t="shared" si="24"/>
        <v>14371</v>
      </c>
      <c r="G76" s="171">
        <f t="shared" si="24"/>
        <v>20089</v>
      </c>
      <c r="H76" s="171">
        <f t="shared" si="24"/>
        <v>20518</v>
      </c>
      <c r="I76" s="172">
        <f t="shared" si="21"/>
        <v>2.1354970381801008E-2</v>
      </c>
      <c r="J76" s="171">
        <f>H76-G76</f>
        <v>429</v>
      </c>
      <c r="K76" s="172">
        <f t="shared" si="22"/>
        <v>7.1921767288670654E-3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44846</v>
      </c>
      <c r="D78" s="178">
        <v>284082</v>
      </c>
      <c r="E78" s="178">
        <v>410037</v>
      </c>
      <c r="F78" s="178">
        <v>440835</v>
      </c>
      <c r="G78" s="178">
        <v>468874</v>
      </c>
      <c r="H78" s="178">
        <v>456509</v>
      </c>
      <c r="I78" s="179">
        <f>IFERROR(H78/G78-1,"-")</f>
        <v>-2.6371690475479603E-2</v>
      </c>
      <c r="J78" s="178">
        <f>H78-G78</f>
        <v>-12365</v>
      </c>
      <c r="K78" s="179">
        <f>H78/H$8</f>
        <v>0.16002014847053198</v>
      </c>
      <c r="L78" s="81"/>
    </row>
    <row r="79" spans="1:12" x14ac:dyDescent="0.25">
      <c r="A79" s="164" t="s">
        <v>99</v>
      </c>
      <c r="B79" s="161" t="s">
        <v>100</v>
      </c>
      <c r="C79" s="162">
        <v>14280</v>
      </c>
      <c r="D79" s="162">
        <v>61877</v>
      </c>
      <c r="E79" s="162">
        <v>109752</v>
      </c>
      <c r="F79" s="162">
        <v>84951</v>
      </c>
      <c r="G79" s="162">
        <v>89457</v>
      </c>
      <c r="H79" s="162">
        <v>98952</v>
      </c>
      <c r="I79" s="163">
        <f>IFERROR(H79/G79-1,"-")</f>
        <v>0.10614038029444317</v>
      </c>
      <c r="J79" s="162">
        <f t="shared" ref="J79:J89" si="25">H79-G79</f>
        <v>9495</v>
      </c>
      <c r="K79" s="163">
        <f>H79/H$8</f>
        <v>3.4685655116232277E-2</v>
      </c>
      <c r="L79" s="81"/>
    </row>
    <row r="80" spans="1:12" x14ac:dyDescent="0.25">
      <c r="A80" s="164" t="s">
        <v>106</v>
      </c>
      <c r="B80" s="165" t="s">
        <v>106</v>
      </c>
      <c r="C80" s="166">
        <v>7287</v>
      </c>
      <c r="D80" s="166">
        <v>15618</v>
      </c>
      <c r="E80" s="166">
        <v>14999</v>
      </c>
      <c r="F80" s="166">
        <v>13117</v>
      </c>
      <c r="G80" s="166">
        <v>15554</v>
      </c>
      <c r="H80" s="166">
        <v>13875</v>
      </c>
      <c r="I80" s="167">
        <f>IFERROR(H80/G80-1,"-")</f>
        <v>-0.10794650893660795</v>
      </c>
      <c r="J80" s="166">
        <f t="shared" si="25"/>
        <v>-1679</v>
      </c>
      <c r="K80" s="167">
        <f>H80/H$8</f>
        <v>4.8636052301896156E-3</v>
      </c>
      <c r="L80" s="81"/>
    </row>
    <row r="81" spans="1:12" x14ac:dyDescent="0.25">
      <c r="A81" s="164" t="s">
        <v>103</v>
      </c>
      <c r="B81" s="165" t="s">
        <v>103</v>
      </c>
      <c r="C81" s="166">
        <v>6993</v>
      </c>
      <c r="D81" s="166">
        <v>46259</v>
      </c>
      <c r="E81" s="166">
        <v>94753</v>
      </c>
      <c r="F81" s="166">
        <v>71834</v>
      </c>
      <c r="G81" s="166">
        <v>73903</v>
      </c>
      <c r="H81" s="166">
        <v>85077</v>
      </c>
      <c r="I81" s="167">
        <f>IFERROR(H81/G81-1,"-")</f>
        <v>0.15119819222494346</v>
      </c>
      <c r="J81" s="166">
        <f t="shared" si="25"/>
        <v>11174</v>
      </c>
      <c r="K81" s="167">
        <f>H81/H$8</f>
        <v>2.9822049886042663E-2</v>
      </c>
      <c r="L81" s="81"/>
    </row>
    <row r="82" spans="1:12" x14ac:dyDescent="0.25">
      <c r="A82" s="164"/>
      <c r="B82" s="161" t="s">
        <v>110</v>
      </c>
      <c r="C82" s="162">
        <v>30566</v>
      </c>
      <c r="D82" s="162">
        <v>222205</v>
      </c>
      <c r="E82" s="162">
        <v>300285</v>
      </c>
      <c r="F82" s="162">
        <v>355884</v>
      </c>
      <c r="G82" s="162">
        <v>379417</v>
      </c>
      <c r="H82" s="162">
        <v>357557</v>
      </c>
      <c r="I82" s="163">
        <f>IFERROR(H82/G82-1,"-")</f>
        <v>-5.7614708882311572E-2</v>
      </c>
      <c r="J82" s="162">
        <f t="shared" si="25"/>
        <v>-21860</v>
      </c>
      <c r="K82" s="163">
        <f>H82/H$8</f>
        <v>0.12533449335429972</v>
      </c>
      <c r="L82" s="81"/>
    </row>
    <row r="83" spans="1:12" s="58" customFormat="1" x14ac:dyDescent="0.25">
      <c r="A83" s="164"/>
      <c r="B83" s="165" t="s">
        <v>113</v>
      </c>
      <c r="C83" s="166">
        <v>6245</v>
      </c>
      <c r="D83" s="166">
        <v>20997</v>
      </c>
      <c r="E83" s="166">
        <v>47781</v>
      </c>
      <c r="F83" s="166">
        <v>62747</v>
      </c>
      <c r="G83" s="166">
        <v>67375</v>
      </c>
      <c r="H83" s="166">
        <v>61503</v>
      </c>
      <c r="I83" s="167">
        <f t="shared" ref="I83:I90" si="26">IFERROR(H83/G83-1,"-")</f>
        <v>-8.7153988868274634E-2</v>
      </c>
      <c r="J83" s="166">
        <f t="shared" si="25"/>
        <v>-5872</v>
      </c>
      <c r="K83" s="167">
        <f t="shared" ref="K83:K90" si="27">H83/H$8</f>
        <v>2.1558653151160501E-2</v>
      </c>
      <c r="L83" s="168"/>
    </row>
    <row r="84" spans="1:12" s="58" customFormat="1" x14ac:dyDescent="0.25">
      <c r="A84" s="164"/>
      <c r="B84" s="165" t="s">
        <v>116</v>
      </c>
      <c r="C84" s="166">
        <v>12813</v>
      </c>
      <c r="D84" s="166">
        <v>100325</v>
      </c>
      <c r="E84" s="166">
        <v>120073</v>
      </c>
      <c r="F84" s="166">
        <v>136634</v>
      </c>
      <c r="G84" s="166">
        <v>141819</v>
      </c>
      <c r="H84" s="166">
        <v>131688</v>
      </c>
      <c r="I84" s="167">
        <f t="shared" si="26"/>
        <v>-7.1436126330040373E-2</v>
      </c>
      <c r="J84" s="166">
        <f t="shared" si="25"/>
        <v>-10131</v>
      </c>
      <c r="K84" s="167">
        <f t="shared" si="27"/>
        <v>4.616060868851965E-2</v>
      </c>
      <c r="L84" s="168"/>
    </row>
    <row r="85" spans="1:12" x14ac:dyDescent="0.25">
      <c r="A85" s="164"/>
      <c r="B85" s="165" t="s">
        <v>119</v>
      </c>
      <c r="C85" s="166">
        <v>2033</v>
      </c>
      <c r="D85" s="166">
        <v>11502</v>
      </c>
      <c r="E85" s="166">
        <v>14877</v>
      </c>
      <c r="F85" s="166">
        <v>23544</v>
      </c>
      <c r="G85" s="166">
        <v>25480</v>
      </c>
      <c r="H85" s="166">
        <v>24411</v>
      </c>
      <c r="I85" s="167">
        <f t="shared" si="26"/>
        <v>-4.1954474097331218E-2</v>
      </c>
      <c r="J85" s="166">
        <f t="shared" si="25"/>
        <v>-1069</v>
      </c>
      <c r="K85" s="167">
        <f t="shared" si="27"/>
        <v>8.5567904341736015E-3</v>
      </c>
      <c r="L85" s="81"/>
    </row>
    <row r="86" spans="1:12" x14ac:dyDescent="0.25">
      <c r="A86" s="164"/>
      <c r="B86" s="165" t="s">
        <v>126</v>
      </c>
      <c r="C86" s="166">
        <v>553</v>
      </c>
      <c r="D86" s="166">
        <v>7042</v>
      </c>
      <c r="E86" s="166">
        <v>6873</v>
      </c>
      <c r="F86" s="166">
        <v>7535</v>
      </c>
      <c r="G86" s="166">
        <v>12303</v>
      </c>
      <c r="H86" s="166">
        <v>8571</v>
      </c>
      <c r="I86" s="167">
        <f t="shared" si="26"/>
        <v>-0.30334064862228727</v>
      </c>
      <c r="J86" s="166">
        <f t="shared" si="25"/>
        <v>-3732</v>
      </c>
      <c r="K86" s="167">
        <f t="shared" si="27"/>
        <v>3.0043935443571312E-3</v>
      </c>
      <c r="L86" s="81"/>
    </row>
    <row r="87" spans="1:12" x14ac:dyDescent="0.25">
      <c r="A87" s="164"/>
      <c r="B87" s="165" t="s">
        <v>122</v>
      </c>
      <c r="C87" s="166">
        <v>337</v>
      </c>
      <c r="D87" s="166">
        <v>3911</v>
      </c>
      <c r="E87" s="166">
        <v>3870</v>
      </c>
      <c r="F87" s="166">
        <v>3615</v>
      </c>
      <c r="G87" s="166">
        <v>4832</v>
      </c>
      <c r="H87" s="166">
        <v>6070</v>
      </c>
      <c r="I87" s="167">
        <f t="shared" si="26"/>
        <v>0.25620860927152322</v>
      </c>
      <c r="J87" s="166">
        <f t="shared" si="25"/>
        <v>1238</v>
      </c>
      <c r="K87" s="167">
        <f t="shared" si="27"/>
        <v>2.1277177475496193E-3</v>
      </c>
      <c r="L87" s="81"/>
    </row>
    <row r="88" spans="1:12" x14ac:dyDescent="0.25">
      <c r="A88" s="164"/>
      <c r="B88" s="165" t="s">
        <v>131</v>
      </c>
      <c r="C88" s="166">
        <v>120</v>
      </c>
      <c r="D88" s="166">
        <v>6253</v>
      </c>
      <c r="E88" s="166">
        <v>10183</v>
      </c>
      <c r="F88" s="166">
        <v>9612</v>
      </c>
      <c r="G88" s="166">
        <v>6874</v>
      </c>
      <c r="H88" s="166">
        <v>6958</v>
      </c>
      <c r="I88" s="167">
        <f t="shared" si="26"/>
        <v>1.2219959266802416E-2</v>
      </c>
      <c r="J88" s="166">
        <f t="shared" si="25"/>
        <v>84</v>
      </c>
      <c r="K88" s="167">
        <f t="shared" si="27"/>
        <v>2.4389884822817549E-3</v>
      </c>
      <c r="L88" s="81"/>
    </row>
    <row r="89" spans="1:12" x14ac:dyDescent="0.25">
      <c r="A89" s="164" t="s">
        <v>147</v>
      </c>
      <c r="B89" s="165" t="s">
        <v>134</v>
      </c>
      <c r="C89" s="166">
        <v>490</v>
      </c>
      <c r="D89" s="166">
        <v>8622</v>
      </c>
      <c r="E89" s="166">
        <v>13657</v>
      </c>
      <c r="F89" s="166">
        <v>14110</v>
      </c>
      <c r="G89" s="166">
        <v>12135</v>
      </c>
      <c r="H89" s="166">
        <v>11722</v>
      </c>
      <c r="I89" s="167">
        <f t="shared" si="26"/>
        <v>-3.4033786567779112E-2</v>
      </c>
      <c r="J89" s="166">
        <f t="shared" si="25"/>
        <v>-413</v>
      </c>
      <c r="K89" s="167">
        <f t="shared" si="27"/>
        <v>4.1089139105068596E-3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7975</v>
      </c>
      <c r="D90" s="171">
        <f t="shared" ref="D90:H90" si="29">D82-SUM(D83:D89)</f>
        <v>63553</v>
      </c>
      <c r="E90" s="171">
        <f t="shared" si="29"/>
        <v>82971</v>
      </c>
      <c r="F90" s="171">
        <f t="shared" si="29"/>
        <v>98087</v>
      </c>
      <c r="G90" s="171">
        <f t="shared" si="29"/>
        <v>108599</v>
      </c>
      <c r="H90" s="171">
        <f t="shared" si="29"/>
        <v>106634</v>
      </c>
      <c r="I90" s="172">
        <f t="shared" si="26"/>
        <v>-1.8094089264173663E-2</v>
      </c>
      <c r="J90" s="171">
        <f>H90-G90</f>
        <v>-1965</v>
      </c>
      <c r="K90" s="172">
        <f t="shared" si="27"/>
        <v>3.7378427395750591E-2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4049</v>
      </c>
      <c r="D92" s="178">
        <v>11200</v>
      </c>
      <c r="E92" s="178">
        <v>12114</v>
      </c>
      <c r="F92" s="178">
        <v>11864</v>
      </c>
      <c r="G92" s="178">
        <v>13319</v>
      </c>
      <c r="H92" s="178">
        <v>13103</v>
      </c>
      <c r="I92" s="179">
        <f>IFERROR(H92/G92-1,"-")</f>
        <v>-1.6217433741271825E-2</v>
      </c>
      <c r="J92" s="178">
        <f>H92-G92</f>
        <v>-216</v>
      </c>
      <c r="K92" s="179">
        <f>H92/H$8</f>
        <v>4.5929959878323991E-3</v>
      </c>
      <c r="L92" s="81"/>
    </row>
    <row r="93" spans="1:12" x14ac:dyDescent="0.25">
      <c r="A93" s="164" t="s">
        <v>99</v>
      </c>
      <c r="B93" s="161" t="s">
        <v>100</v>
      </c>
      <c r="C93" s="162">
        <v>2474</v>
      </c>
      <c r="D93" s="162">
        <v>5677</v>
      </c>
      <c r="E93" s="162">
        <v>6120</v>
      </c>
      <c r="F93" s="162">
        <v>4800</v>
      </c>
      <c r="G93" s="162">
        <v>6283</v>
      </c>
      <c r="H93" s="162">
        <v>6261</v>
      </c>
      <c r="I93" s="163">
        <f>IFERROR(H93/G93-1,"-")</f>
        <v>-3.501512016552577E-3</v>
      </c>
      <c r="J93" s="162">
        <f t="shared" ref="J93:J103" si="30">H93-G93</f>
        <v>-22</v>
      </c>
      <c r="K93" s="163">
        <f>H93/H$8</f>
        <v>2.1946689979255628E-3</v>
      </c>
      <c r="L93" s="81"/>
    </row>
    <row r="94" spans="1:12" x14ac:dyDescent="0.25">
      <c r="A94" s="164" t="s">
        <v>106</v>
      </c>
      <c r="B94" s="165" t="s">
        <v>106</v>
      </c>
      <c r="C94" s="166">
        <v>1793</v>
      </c>
      <c r="D94" s="166">
        <v>2488</v>
      </c>
      <c r="E94" s="166">
        <v>2999</v>
      </c>
      <c r="F94" s="166">
        <v>1914</v>
      </c>
      <c r="G94" s="166">
        <v>2574</v>
      </c>
      <c r="H94" s="166">
        <v>3015</v>
      </c>
      <c r="I94" s="167">
        <f>IFERROR(H94/G94-1,"-")</f>
        <v>0.17132867132867124</v>
      </c>
      <c r="J94" s="166">
        <f t="shared" si="30"/>
        <v>441</v>
      </c>
      <c r="K94" s="167">
        <f>H94/H$8</f>
        <v>1.056848271641203E-3</v>
      </c>
      <c r="L94" s="81"/>
    </row>
    <row r="95" spans="1:12" x14ac:dyDescent="0.25">
      <c r="A95" s="164" t="s">
        <v>103</v>
      </c>
      <c r="B95" s="165" t="s">
        <v>103</v>
      </c>
      <c r="C95" s="166">
        <v>681</v>
      </c>
      <c r="D95" s="166">
        <v>3189</v>
      </c>
      <c r="E95" s="166">
        <v>3121</v>
      </c>
      <c r="F95" s="166">
        <v>2886</v>
      </c>
      <c r="G95" s="166">
        <v>3709</v>
      </c>
      <c r="H95" s="166">
        <v>3246</v>
      </c>
      <c r="I95" s="167">
        <f>IFERROR(H95/G95-1,"-")</f>
        <v>-0.1248314909679159</v>
      </c>
      <c r="J95" s="166">
        <f t="shared" si="30"/>
        <v>-463</v>
      </c>
      <c r="K95" s="167">
        <f>H95/H$8</f>
        <v>1.1378207262843598E-3</v>
      </c>
      <c r="L95" s="81"/>
    </row>
    <row r="96" spans="1:12" x14ac:dyDescent="0.25">
      <c r="A96" s="164"/>
      <c r="B96" s="161" t="s">
        <v>110</v>
      </c>
      <c r="C96" s="162">
        <v>1575</v>
      </c>
      <c r="D96" s="162">
        <v>5523</v>
      </c>
      <c r="E96" s="162">
        <v>5994</v>
      </c>
      <c r="F96" s="162">
        <v>7064</v>
      </c>
      <c r="G96" s="162">
        <v>7036</v>
      </c>
      <c r="H96" s="162">
        <v>6842</v>
      </c>
      <c r="I96" s="163">
        <f>IFERROR(H96/G96-1,"-")</f>
        <v>-2.7572484366117145E-2</v>
      </c>
      <c r="J96" s="162">
        <f t="shared" si="30"/>
        <v>-194</v>
      </c>
      <c r="K96" s="163">
        <f>H96/H$8</f>
        <v>2.3983269899068363E-3</v>
      </c>
      <c r="L96" s="81"/>
    </row>
    <row r="97" spans="1:12" s="58" customFormat="1" x14ac:dyDescent="0.25">
      <c r="A97" s="164"/>
      <c r="B97" s="165" t="s">
        <v>113</v>
      </c>
      <c r="C97" s="166">
        <v>136</v>
      </c>
      <c r="D97" s="166">
        <v>680</v>
      </c>
      <c r="E97" s="166">
        <v>948</v>
      </c>
      <c r="F97" s="166">
        <v>1233</v>
      </c>
      <c r="G97" s="166">
        <v>859</v>
      </c>
      <c r="H97" s="166">
        <v>836</v>
      </c>
      <c r="I97" s="167">
        <f t="shared" ref="I97:I104" si="31">IFERROR(H97/G97-1,"-")</f>
        <v>-2.6775320139697301E-2</v>
      </c>
      <c r="J97" s="166">
        <f t="shared" si="30"/>
        <v>-23</v>
      </c>
      <c r="K97" s="167">
        <f t="shared" ref="K97:K104" si="32">H97/H$8</f>
        <v>2.930431691847581E-4</v>
      </c>
      <c r="L97" s="168"/>
    </row>
    <row r="98" spans="1:12" s="58" customFormat="1" x14ac:dyDescent="0.25">
      <c r="A98" s="164"/>
      <c r="B98" s="165" t="s">
        <v>116</v>
      </c>
      <c r="C98" s="166">
        <v>199</v>
      </c>
      <c r="D98" s="166">
        <v>1924</v>
      </c>
      <c r="E98" s="166">
        <v>1833</v>
      </c>
      <c r="F98" s="166">
        <v>2036</v>
      </c>
      <c r="G98" s="166">
        <v>2476</v>
      </c>
      <c r="H98" s="166">
        <v>2474</v>
      </c>
      <c r="I98" s="167">
        <f t="shared" si="31"/>
        <v>-8.077544426494665E-4</v>
      </c>
      <c r="J98" s="166">
        <f t="shared" si="30"/>
        <v>-2</v>
      </c>
      <c r="K98" s="167">
        <f t="shared" si="32"/>
        <v>8.6721148392714304E-4</v>
      </c>
      <c r="L98" s="168"/>
    </row>
    <row r="99" spans="1:12" x14ac:dyDescent="0.25">
      <c r="A99" s="164"/>
      <c r="B99" s="165" t="s">
        <v>119</v>
      </c>
      <c r="C99" s="166">
        <v>445</v>
      </c>
      <c r="D99" s="166">
        <v>799</v>
      </c>
      <c r="E99" s="166">
        <v>717</v>
      </c>
      <c r="F99" s="166">
        <v>679</v>
      </c>
      <c r="G99" s="166">
        <v>714</v>
      </c>
      <c r="H99" s="166">
        <v>914</v>
      </c>
      <c r="I99" s="167">
        <f t="shared" si="31"/>
        <v>0.28011204481792706</v>
      </c>
      <c r="J99" s="166">
        <f t="shared" si="30"/>
        <v>200</v>
      </c>
      <c r="K99" s="167">
        <f t="shared" si="32"/>
        <v>3.2038451750582406E-4</v>
      </c>
      <c r="L99" s="81"/>
    </row>
    <row r="100" spans="1:12" x14ac:dyDescent="0.25">
      <c r="A100" s="164"/>
      <c r="B100" s="165" t="s">
        <v>126</v>
      </c>
      <c r="C100" s="166">
        <v>14</v>
      </c>
      <c r="D100" s="166">
        <v>348</v>
      </c>
      <c r="E100" s="166">
        <v>374</v>
      </c>
      <c r="F100" s="166">
        <v>365</v>
      </c>
      <c r="G100" s="166">
        <v>215</v>
      </c>
      <c r="H100" s="166">
        <v>239</v>
      </c>
      <c r="I100" s="167">
        <f t="shared" si="31"/>
        <v>0.1116279069767443</v>
      </c>
      <c r="J100" s="166">
        <f t="shared" si="30"/>
        <v>24</v>
      </c>
      <c r="K100" s="167">
        <f t="shared" si="32"/>
        <v>8.3776695496599513E-5</v>
      </c>
      <c r="L100" s="81"/>
    </row>
    <row r="101" spans="1:12" x14ac:dyDescent="0.25">
      <c r="A101" s="164"/>
      <c r="B101" s="165" t="s">
        <v>122</v>
      </c>
      <c r="C101" s="166">
        <v>36</v>
      </c>
      <c r="D101" s="166">
        <v>167</v>
      </c>
      <c r="E101" s="166">
        <v>112</v>
      </c>
      <c r="F101" s="166">
        <v>162</v>
      </c>
      <c r="G101" s="166">
        <v>348</v>
      </c>
      <c r="H101" s="166">
        <v>293</v>
      </c>
      <c r="I101" s="167">
        <f t="shared" si="31"/>
        <v>-0.15804597701149425</v>
      </c>
      <c r="J101" s="166">
        <f t="shared" si="30"/>
        <v>-55</v>
      </c>
      <c r="K101" s="167">
        <f t="shared" si="32"/>
        <v>1.0270532125733748E-4</v>
      </c>
      <c r="L101" s="81"/>
    </row>
    <row r="102" spans="1:12" x14ac:dyDescent="0.25">
      <c r="A102" s="164"/>
      <c r="B102" s="165" t="s">
        <v>131</v>
      </c>
      <c r="C102" s="166">
        <v>2</v>
      </c>
      <c r="D102" s="166">
        <v>77</v>
      </c>
      <c r="E102" s="166">
        <v>101</v>
      </c>
      <c r="F102" s="166">
        <v>34</v>
      </c>
      <c r="G102" s="166">
        <v>10</v>
      </c>
      <c r="H102" s="166">
        <v>26</v>
      </c>
      <c r="I102" s="167">
        <f t="shared" si="31"/>
        <v>1.6</v>
      </c>
      <c r="J102" s="166">
        <f t="shared" si="30"/>
        <v>16</v>
      </c>
      <c r="K102" s="167">
        <f t="shared" si="32"/>
        <v>9.1137827736886488E-6</v>
      </c>
      <c r="L102" s="81"/>
    </row>
    <row r="103" spans="1:12" x14ac:dyDescent="0.25">
      <c r="A103" s="164" t="s">
        <v>147</v>
      </c>
      <c r="B103" s="165" t="s">
        <v>134</v>
      </c>
      <c r="C103" s="166">
        <v>10</v>
      </c>
      <c r="D103" s="166">
        <v>42</v>
      </c>
      <c r="E103" s="166">
        <v>94</v>
      </c>
      <c r="F103" s="166">
        <v>147</v>
      </c>
      <c r="G103" s="166">
        <v>160</v>
      </c>
      <c r="H103" s="166">
        <v>18</v>
      </c>
      <c r="I103" s="167">
        <f t="shared" si="31"/>
        <v>-0.88749999999999996</v>
      </c>
      <c r="J103" s="166">
        <f t="shared" si="30"/>
        <v>-142</v>
      </c>
      <c r="K103" s="167">
        <f t="shared" si="32"/>
        <v>6.3095419202459876E-6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733</v>
      </c>
      <c r="D104" s="171">
        <f t="shared" ref="D104:H104" si="34">D96-SUM(D97:D103)</f>
        <v>1486</v>
      </c>
      <c r="E104" s="171">
        <f t="shared" si="34"/>
        <v>1815</v>
      </c>
      <c r="F104" s="171">
        <f t="shared" si="34"/>
        <v>2408</v>
      </c>
      <c r="G104" s="171">
        <f t="shared" si="34"/>
        <v>2254</v>
      </c>
      <c r="H104" s="171">
        <f t="shared" si="34"/>
        <v>2042</v>
      </c>
      <c r="I104" s="172">
        <f t="shared" si="31"/>
        <v>-9.4055013309671698E-2</v>
      </c>
      <c r="J104" s="171">
        <f>H104-G104</f>
        <v>-212</v>
      </c>
      <c r="K104" s="172">
        <f t="shared" si="32"/>
        <v>7.1578247784123933E-4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41809</v>
      </c>
      <c r="D106" s="178">
        <v>96818</v>
      </c>
      <c r="E106" s="178">
        <v>108987</v>
      </c>
      <c r="F106" s="178">
        <v>119696</v>
      </c>
      <c r="G106" s="178">
        <v>97837</v>
      </c>
      <c r="H106" s="178">
        <v>108317</v>
      </c>
      <c r="I106" s="179">
        <f>IFERROR(H106/G106-1,"-")</f>
        <v>0.10711693939920486</v>
      </c>
      <c r="J106" s="178">
        <f>H106-G106</f>
        <v>10480</v>
      </c>
      <c r="K106" s="179">
        <f>H106/H$8</f>
        <v>3.7968369565293592E-2</v>
      </c>
      <c r="L106" s="81"/>
    </row>
    <row r="107" spans="1:12" x14ac:dyDescent="0.25">
      <c r="A107" s="164" t="s">
        <v>99</v>
      </c>
      <c r="B107" s="161" t="s">
        <v>100</v>
      </c>
      <c r="C107" s="162">
        <v>7870</v>
      </c>
      <c r="D107" s="162">
        <v>16269</v>
      </c>
      <c r="E107" s="162">
        <v>21520</v>
      </c>
      <c r="F107" s="162">
        <v>15397</v>
      </c>
      <c r="G107" s="162">
        <v>13481</v>
      </c>
      <c r="H107" s="162">
        <v>12024</v>
      </c>
      <c r="I107" s="163">
        <f>IFERROR(H107/G107-1,"-")</f>
        <v>-0.10807803575402419</v>
      </c>
      <c r="J107" s="162">
        <f t="shared" ref="J107:J117" si="35">H107-G107</f>
        <v>-1457</v>
      </c>
      <c r="K107" s="163">
        <f>H107/H$8</f>
        <v>4.21477400272432E-3</v>
      </c>
      <c r="L107" s="81"/>
    </row>
    <row r="108" spans="1:12" x14ac:dyDescent="0.25">
      <c r="A108" s="164" t="s">
        <v>106</v>
      </c>
      <c r="B108" s="165" t="s">
        <v>106</v>
      </c>
      <c r="C108" s="166">
        <v>5267</v>
      </c>
      <c r="D108" s="166">
        <v>6615</v>
      </c>
      <c r="E108" s="166">
        <v>5365</v>
      </c>
      <c r="F108" s="166">
        <v>2175</v>
      </c>
      <c r="G108" s="166">
        <v>3501</v>
      </c>
      <c r="H108" s="166">
        <v>4696</v>
      </c>
      <c r="I108" s="167">
        <f>IFERROR(H108/G108-1,"-")</f>
        <v>0.34133104827192229</v>
      </c>
      <c r="J108" s="166">
        <f t="shared" si="35"/>
        <v>1195</v>
      </c>
      <c r="K108" s="167">
        <f>H108/H$8</f>
        <v>1.6460893809708422E-3</v>
      </c>
      <c r="L108" s="81"/>
    </row>
    <row r="109" spans="1:12" x14ac:dyDescent="0.25">
      <c r="A109" s="164" t="s">
        <v>103</v>
      </c>
      <c r="B109" s="165" t="s">
        <v>103</v>
      </c>
      <c r="C109" s="166">
        <v>2603</v>
      </c>
      <c r="D109" s="166">
        <v>9654</v>
      </c>
      <c r="E109" s="166">
        <v>16155</v>
      </c>
      <c r="F109" s="166">
        <v>13222</v>
      </c>
      <c r="G109" s="166">
        <v>9980</v>
      </c>
      <c r="H109" s="166">
        <v>7328</v>
      </c>
      <c r="I109" s="167">
        <f>IFERROR(H109/G109-1,"-")</f>
        <v>-0.2657314629258517</v>
      </c>
      <c r="J109" s="166">
        <f t="shared" si="35"/>
        <v>-2652</v>
      </c>
      <c r="K109" s="167">
        <f>H109/H$8</f>
        <v>2.5686846217534776E-3</v>
      </c>
      <c r="L109" s="81"/>
    </row>
    <row r="110" spans="1:12" x14ac:dyDescent="0.25">
      <c r="A110" s="164"/>
      <c r="B110" s="161" t="s">
        <v>110</v>
      </c>
      <c r="C110" s="162">
        <v>33939</v>
      </c>
      <c r="D110" s="162">
        <v>80549</v>
      </c>
      <c r="E110" s="162">
        <v>87467</v>
      </c>
      <c r="F110" s="162">
        <v>104299</v>
      </c>
      <c r="G110" s="162">
        <v>84356</v>
      </c>
      <c r="H110" s="162">
        <v>96293</v>
      </c>
      <c r="I110" s="163">
        <f>IFERROR(H110/G110-1,"-")</f>
        <v>0.14150742093034285</v>
      </c>
      <c r="J110" s="162">
        <f t="shared" si="35"/>
        <v>11937</v>
      </c>
      <c r="K110" s="163">
        <f>H110/H$8</f>
        <v>3.3753595562569273E-2</v>
      </c>
      <c r="L110" s="81"/>
    </row>
    <row r="111" spans="1:12" s="58" customFormat="1" x14ac:dyDescent="0.25">
      <c r="A111" s="164"/>
      <c r="B111" s="165" t="s">
        <v>113</v>
      </c>
      <c r="C111" s="166">
        <v>28677</v>
      </c>
      <c r="D111" s="166">
        <v>48685</v>
      </c>
      <c r="E111" s="166">
        <v>53949</v>
      </c>
      <c r="F111" s="166">
        <v>62797</v>
      </c>
      <c r="G111" s="166">
        <v>44607</v>
      </c>
      <c r="H111" s="166">
        <v>42625</v>
      </c>
      <c r="I111" s="167">
        <f t="shared" ref="I111:I118" si="36">IFERROR(H111/G111-1,"-")</f>
        <v>-4.4432488174501739E-2</v>
      </c>
      <c r="J111" s="166">
        <f t="shared" si="35"/>
        <v>-1982</v>
      </c>
      <c r="K111" s="167">
        <f t="shared" ref="K111:K118" si="37">H111/H$8</f>
        <v>1.494134579724918E-2</v>
      </c>
      <c r="L111" s="168"/>
    </row>
    <row r="112" spans="1:12" s="58" customFormat="1" x14ac:dyDescent="0.25">
      <c r="A112" s="164"/>
      <c r="B112" s="165" t="s">
        <v>116</v>
      </c>
      <c r="C112" s="166">
        <v>1685</v>
      </c>
      <c r="D112" s="166">
        <v>5141</v>
      </c>
      <c r="E112" s="166">
        <v>4905</v>
      </c>
      <c r="F112" s="166">
        <v>6500</v>
      </c>
      <c r="G112" s="166">
        <v>6382</v>
      </c>
      <c r="H112" s="166">
        <v>5797</v>
      </c>
      <c r="I112" s="167">
        <f t="shared" si="36"/>
        <v>-9.1664055155123769E-2</v>
      </c>
      <c r="J112" s="166">
        <f t="shared" si="35"/>
        <v>-585</v>
      </c>
      <c r="K112" s="167">
        <f t="shared" si="37"/>
        <v>2.0320230284258884E-3</v>
      </c>
      <c r="L112" s="168"/>
    </row>
    <row r="113" spans="1:12" x14ac:dyDescent="0.25">
      <c r="A113" s="164"/>
      <c r="B113" s="165" t="s">
        <v>119</v>
      </c>
      <c r="C113" s="166">
        <v>803</v>
      </c>
      <c r="D113" s="166">
        <v>4121</v>
      </c>
      <c r="E113" s="166">
        <v>4838</v>
      </c>
      <c r="F113" s="166">
        <v>4128</v>
      </c>
      <c r="G113" s="166">
        <v>6510</v>
      </c>
      <c r="H113" s="166">
        <v>8720</v>
      </c>
      <c r="I113" s="167">
        <f t="shared" si="36"/>
        <v>0.33947772657450082</v>
      </c>
      <c r="J113" s="166">
        <f t="shared" si="35"/>
        <v>2210</v>
      </c>
      <c r="K113" s="167">
        <f t="shared" si="37"/>
        <v>3.0566225302525009E-3</v>
      </c>
      <c r="L113" s="81"/>
    </row>
    <row r="114" spans="1:12" x14ac:dyDescent="0.25">
      <c r="A114" s="164"/>
      <c r="B114" s="165" t="s">
        <v>126</v>
      </c>
      <c r="C114" s="166">
        <v>466</v>
      </c>
      <c r="D114" s="166">
        <v>3062</v>
      </c>
      <c r="E114" s="166">
        <v>2693</v>
      </c>
      <c r="F114" s="166">
        <v>3659</v>
      </c>
      <c r="G114" s="166">
        <v>3130</v>
      </c>
      <c r="H114" s="166">
        <v>2597</v>
      </c>
      <c r="I114" s="167">
        <f t="shared" si="36"/>
        <v>-0.17028753993610224</v>
      </c>
      <c r="J114" s="166">
        <f t="shared" si="35"/>
        <v>-533</v>
      </c>
      <c r="K114" s="167">
        <f t="shared" si="37"/>
        <v>9.103266870488239E-4</v>
      </c>
      <c r="L114" s="81"/>
    </row>
    <row r="115" spans="1:12" x14ac:dyDescent="0.25">
      <c r="A115" s="164"/>
      <c r="B115" s="165" t="s">
        <v>122</v>
      </c>
      <c r="C115" s="166">
        <v>447</v>
      </c>
      <c r="D115" s="166">
        <v>3489</v>
      </c>
      <c r="E115" s="166">
        <v>2033</v>
      </c>
      <c r="F115" s="166">
        <v>3386</v>
      </c>
      <c r="G115" s="166">
        <v>2445</v>
      </c>
      <c r="H115" s="166">
        <v>2427</v>
      </c>
      <c r="I115" s="167">
        <f t="shared" si="36"/>
        <v>-7.3619631901840066E-3</v>
      </c>
      <c r="J115" s="166">
        <f t="shared" si="35"/>
        <v>-18</v>
      </c>
      <c r="K115" s="167">
        <f t="shared" si="37"/>
        <v>8.5073656891316738E-4</v>
      </c>
      <c r="L115" s="81"/>
    </row>
    <row r="116" spans="1:12" x14ac:dyDescent="0.25">
      <c r="A116" s="164"/>
      <c r="B116" s="165" t="s">
        <v>131</v>
      </c>
      <c r="C116" s="166">
        <v>14</v>
      </c>
      <c r="D116" s="166">
        <v>729</v>
      </c>
      <c r="E116" s="166">
        <v>835</v>
      </c>
      <c r="F116" s="166">
        <v>2134</v>
      </c>
      <c r="G116" s="166">
        <v>883</v>
      </c>
      <c r="H116" s="166">
        <v>1054</v>
      </c>
      <c r="I116" s="167">
        <f t="shared" si="36"/>
        <v>0.19365798414496038</v>
      </c>
      <c r="J116" s="166">
        <f t="shared" si="35"/>
        <v>171</v>
      </c>
      <c r="K116" s="167">
        <f t="shared" si="37"/>
        <v>3.6945873244107066E-4</v>
      </c>
      <c r="L116" s="81"/>
    </row>
    <row r="117" spans="1:12" x14ac:dyDescent="0.25">
      <c r="A117" s="164" t="s">
        <v>147</v>
      </c>
      <c r="B117" s="165" t="s">
        <v>134</v>
      </c>
      <c r="C117" s="166">
        <v>32</v>
      </c>
      <c r="D117" s="166">
        <v>1211</v>
      </c>
      <c r="E117" s="166">
        <v>908</v>
      </c>
      <c r="F117" s="166">
        <v>1500</v>
      </c>
      <c r="G117" s="166">
        <v>1223</v>
      </c>
      <c r="H117" s="166">
        <v>960</v>
      </c>
      <c r="I117" s="167">
        <f t="shared" si="36"/>
        <v>-0.21504497138184786</v>
      </c>
      <c r="J117" s="166">
        <f t="shared" si="35"/>
        <v>-263</v>
      </c>
      <c r="K117" s="167">
        <f t="shared" si="37"/>
        <v>3.3650890241311934E-4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1815</v>
      </c>
      <c r="D118" s="171">
        <f t="shared" ref="D118:H118" si="39">D110-SUM(D111:D117)</f>
        <v>14111</v>
      </c>
      <c r="E118" s="171">
        <f t="shared" si="39"/>
        <v>17306</v>
      </c>
      <c r="F118" s="171">
        <f t="shared" si="39"/>
        <v>20195</v>
      </c>
      <c r="G118" s="171">
        <f t="shared" si="39"/>
        <v>19176</v>
      </c>
      <c r="H118" s="171">
        <f t="shared" si="39"/>
        <v>32113</v>
      </c>
      <c r="I118" s="172">
        <f t="shared" si="36"/>
        <v>0.67464539007092195</v>
      </c>
      <c r="J118" s="171">
        <f>H118-G118</f>
        <v>12937</v>
      </c>
      <c r="K118" s="172">
        <f t="shared" si="37"/>
        <v>1.1256573315825523E-2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13546</v>
      </c>
      <c r="D120" s="178">
        <v>46745</v>
      </c>
      <c r="E120" s="178">
        <v>54058</v>
      </c>
      <c r="F120" s="178">
        <v>53126</v>
      </c>
      <c r="G120" s="178">
        <v>55215</v>
      </c>
      <c r="H120" s="178">
        <v>54945</v>
      </c>
      <c r="I120" s="179">
        <f>IFERROR(H120/G120-1,"-")</f>
        <v>-4.8899755501222719E-3</v>
      </c>
      <c r="J120" s="178">
        <f>H120-G120</f>
        <v>-270</v>
      </c>
      <c r="K120" s="179">
        <f>H120/H$8</f>
        <v>1.9259876711550879E-2</v>
      </c>
      <c r="L120" s="81"/>
    </row>
    <row r="121" spans="1:12" x14ac:dyDescent="0.25">
      <c r="A121" s="164" t="s">
        <v>99</v>
      </c>
      <c r="B121" s="161" t="s">
        <v>100</v>
      </c>
      <c r="C121" s="162">
        <v>7829</v>
      </c>
      <c r="D121" s="162">
        <v>21342</v>
      </c>
      <c r="E121" s="162">
        <v>20862</v>
      </c>
      <c r="F121" s="162">
        <v>22180</v>
      </c>
      <c r="G121" s="162">
        <v>25047</v>
      </c>
      <c r="H121" s="162">
        <v>24284</v>
      </c>
      <c r="I121" s="163">
        <f>IFERROR(H121/G121-1,"-")</f>
        <v>-3.0462730067473132E-2</v>
      </c>
      <c r="J121" s="162">
        <f t="shared" ref="J121:J131" si="40">H121-G121</f>
        <v>-763</v>
      </c>
      <c r="K121" s="163">
        <f>H121/H$8</f>
        <v>8.512273110625199E-3</v>
      </c>
      <c r="L121" s="81"/>
    </row>
    <row r="122" spans="1:12" x14ac:dyDescent="0.25">
      <c r="A122" s="164" t="s">
        <v>106</v>
      </c>
      <c r="B122" s="165" t="s">
        <v>106</v>
      </c>
      <c r="C122" s="166">
        <v>3366</v>
      </c>
      <c r="D122" s="166">
        <v>10970</v>
      </c>
      <c r="E122" s="166">
        <v>10227</v>
      </c>
      <c r="F122" s="166">
        <v>10477</v>
      </c>
      <c r="G122" s="166">
        <v>11822</v>
      </c>
      <c r="H122" s="166">
        <v>12721</v>
      </c>
      <c r="I122" s="167">
        <f>IFERROR(H122/G122-1,"-")</f>
        <v>7.6044662493655935E-2</v>
      </c>
      <c r="J122" s="166">
        <f t="shared" si="40"/>
        <v>899</v>
      </c>
      <c r="K122" s="167">
        <f>H122/H$8</f>
        <v>4.4590934870805121E-3</v>
      </c>
      <c r="L122" s="81"/>
    </row>
    <row r="123" spans="1:12" x14ac:dyDescent="0.25">
      <c r="A123" s="164" t="s">
        <v>103</v>
      </c>
      <c r="B123" s="165" t="s">
        <v>103</v>
      </c>
      <c r="C123" s="166">
        <v>4463</v>
      </c>
      <c r="D123" s="166">
        <v>10372</v>
      </c>
      <c r="E123" s="166">
        <v>10635</v>
      </c>
      <c r="F123" s="166">
        <v>11703</v>
      </c>
      <c r="G123" s="166">
        <v>13225</v>
      </c>
      <c r="H123" s="166">
        <v>11563</v>
      </c>
      <c r="I123" s="167">
        <f>IFERROR(H123/G123-1,"-")</f>
        <v>-0.12567107750472595</v>
      </c>
      <c r="J123" s="166">
        <f t="shared" si="40"/>
        <v>-1662</v>
      </c>
      <c r="K123" s="167">
        <f>H123/H$8</f>
        <v>4.0531796235446869E-3</v>
      </c>
      <c r="L123" s="81"/>
    </row>
    <row r="124" spans="1:12" x14ac:dyDescent="0.25">
      <c r="A124" s="164"/>
      <c r="B124" s="161" t="s">
        <v>110</v>
      </c>
      <c r="C124" s="162">
        <v>5717</v>
      </c>
      <c r="D124" s="162">
        <v>25403</v>
      </c>
      <c r="E124" s="162">
        <v>33196</v>
      </c>
      <c r="F124" s="162">
        <v>30946</v>
      </c>
      <c r="G124" s="162">
        <v>30168</v>
      </c>
      <c r="H124" s="162">
        <v>30661</v>
      </c>
      <c r="I124" s="163">
        <f>IFERROR(H124/G124-1,"-")</f>
        <v>1.63418191461151E-2</v>
      </c>
      <c r="J124" s="162">
        <f t="shared" si="40"/>
        <v>493</v>
      </c>
      <c r="K124" s="163">
        <f>H124/H$8</f>
        <v>1.074760360092568E-2</v>
      </c>
      <c r="L124" s="81"/>
    </row>
    <row r="125" spans="1:12" s="58" customFormat="1" x14ac:dyDescent="0.25">
      <c r="A125" s="164"/>
      <c r="B125" s="165" t="s">
        <v>113</v>
      </c>
      <c r="C125" s="166">
        <v>669</v>
      </c>
      <c r="D125" s="166">
        <v>2281</v>
      </c>
      <c r="E125" s="166">
        <v>3617</v>
      </c>
      <c r="F125" s="166">
        <v>3687</v>
      </c>
      <c r="G125" s="166">
        <v>3685</v>
      </c>
      <c r="H125" s="166">
        <v>3162</v>
      </c>
      <c r="I125" s="167">
        <f t="shared" ref="I125:I132" si="41">IFERROR(H125/G125-1,"-")</f>
        <v>-0.14192672998643152</v>
      </c>
      <c r="J125" s="166">
        <f t="shared" si="40"/>
        <v>-523</v>
      </c>
      <c r="K125" s="167">
        <f t="shared" ref="K125:K132" si="42">H125/H$8</f>
        <v>1.1083761973232119E-3</v>
      </c>
      <c r="L125" s="168"/>
    </row>
    <row r="126" spans="1:12" s="58" customFormat="1" x14ac:dyDescent="0.25">
      <c r="A126" s="164"/>
      <c r="B126" s="165" t="s">
        <v>116</v>
      </c>
      <c r="C126" s="166">
        <v>611</v>
      </c>
      <c r="D126" s="166">
        <v>6016</v>
      </c>
      <c r="E126" s="166">
        <v>5291</v>
      </c>
      <c r="F126" s="166">
        <v>6047</v>
      </c>
      <c r="G126" s="166">
        <v>5549</v>
      </c>
      <c r="H126" s="166">
        <v>6551</v>
      </c>
      <c r="I126" s="167">
        <f t="shared" si="41"/>
        <v>0.18057307622995133</v>
      </c>
      <c r="J126" s="166">
        <f t="shared" si="40"/>
        <v>1002</v>
      </c>
      <c r="K126" s="167">
        <f t="shared" si="42"/>
        <v>2.2963227288628593E-3</v>
      </c>
      <c r="L126" s="168"/>
    </row>
    <row r="127" spans="1:12" x14ac:dyDescent="0.25">
      <c r="A127" s="164"/>
      <c r="B127" s="165" t="s">
        <v>119</v>
      </c>
      <c r="C127" s="166">
        <v>597</v>
      </c>
      <c r="D127" s="166">
        <v>2122</v>
      </c>
      <c r="E127" s="166">
        <v>2595</v>
      </c>
      <c r="F127" s="166">
        <v>2270</v>
      </c>
      <c r="G127" s="166">
        <v>2368</v>
      </c>
      <c r="H127" s="166">
        <v>2523</v>
      </c>
      <c r="I127" s="167">
        <f t="shared" si="41"/>
        <v>6.5456081081081141E-2</v>
      </c>
      <c r="J127" s="166">
        <f t="shared" si="40"/>
        <v>155</v>
      </c>
      <c r="K127" s="167">
        <f t="shared" si="42"/>
        <v>8.8438745915447935E-4</v>
      </c>
      <c r="L127" s="81"/>
    </row>
    <row r="128" spans="1:12" x14ac:dyDescent="0.25">
      <c r="A128" s="164"/>
      <c r="B128" s="165" t="s">
        <v>126</v>
      </c>
      <c r="C128" s="166">
        <v>101</v>
      </c>
      <c r="D128" s="166">
        <v>771</v>
      </c>
      <c r="E128" s="166">
        <v>835</v>
      </c>
      <c r="F128" s="166">
        <v>981</v>
      </c>
      <c r="G128" s="166">
        <v>744</v>
      </c>
      <c r="H128" s="166">
        <v>814</v>
      </c>
      <c r="I128" s="167">
        <f t="shared" si="41"/>
        <v>9.4086021505376261E-2</v>
      </c>
      <c r="J128" s="166">
        <f t="shared" si="40"/>
        <v>70</v>
      </c>
      <c r="K128" s="167">
        <f t="shared" si="42"/>
        <v>2.8533150683779081E-4</v>
      </c>
      <c r="L128" s="81"/>
    </row>
    <row r="129" spans="1:12" x14ac:dyDescent="0.25">
      <c r="A129" s="164"/>
      <c r="B129" s="165" t="s">
        <v>122</v>
      </c>
      <c r="C129" s="166">
        <v>193</v>
      </c>
      <c r="D129" s="166">
        <v>547</v>
      </c>
      <c r="E129" s="166">
        <v>662</v>
      </c>
      <c r="F129" s="166">
        <v>674</v>
      </c>
      <c r="G129" s="166">
        <v>812</v>
      </c>
      <c r="H129" s="166">
        <v>797</v>
      </c>
      <c r="I129" s="167">
        <f t="shared" si="41"/>
        <v>-1.8472906403940836E-2</v>
      </c>
      <c r="J129" s="166">
        <f t="shared" si="40"/>
        <v>-15</v>
      </c>
      <c r="K129" s="167">
        <f t="shared" si="42"/>
        <v>2.7937249502422512E-4</v>
      </c>
      <c r="L129" s="81"/>
    </row>
    <row r="130" spans="1:12" x14ac:dyDescent="0.25">
      <c r="A130" s="164"/>
      <c r="B130" s="165" t="s">
        <v>131</v>
      </c>
      <c r="C130" s="166">
        <v>13</v>
      </c>
      <c r="D130" s="166">
        <v>464</v>
      </c>
      <c r="E130" s="166">
        <v>400</v>
      </c>
      <c r="F130" s="166">
        <v>442</v>
      </c>
      <c r="G130" s="166">
        <v>377</v>
      </c>
      <c r="H130" s="166">
        <v>459</v>
      </c>
      <c r="I130" s="167">
        <f t="shared" si="41"/>
        <v>0.21750663129973469</v>
      </c>
      <c r="J130" s="166">
        <f t="shared" si="40"/>
        <v>82</v>
      </c>
      <c r="K130" s="167">
        <f t="shared" si="42"/>
        <v>1.608933189662727E-4</v>
      </c>
      <c r="L130" s="81"/>
    </row>
    <row r="131" spans="1:12" x14ac:dyDescent="0.25">
      <c r="A131" s="164" t="s">
        <v>147</v>
      </c>
      <c r="B131" s="165" t="s">
        <v>134</v>
      </c>
      <c r="C131" s="166">
        <v>47</v>
      </c>
      <c r="D131" s="166">
        <v>727</v>
      </c>
      <c r="E131" s="166">
        <v>662</v>
      </c>
      <c r="F131" s="166">
        <v>656</v>
      </c>
      <c r="G131" s="166">
        <v>889</v>
      </c>
      <c r="H131" s="166">
        <v>775</v>
      </c>
      <c r="I131" s="167">
        <f t="shared" si="41"/>
        <v>-0.12823397075365583</v>
      </c>
      <c r="J131" s="166">
        <f t="shared" si="40"/>
        <v>-114</v>
      </c>
      <c r="K131" s="167">
        <f t="shared" si="42"/>
        <v>2.7166083267725783E-4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3486</v>
      </c>
      <c r="D132" s="171">
        <f t="shared" ref="D132:H132" si="44">D124-SUM(D125:D131)</f>
        <v>12475</v>
      </c>
      <c r="E132" s="171">
        <f t="shared" si="44"/>
        <v>19134</v>
      </c>
      <c r="F132" s="171">
        <f t="shared" si="44"/>
        <v>16189</v>
      </c>
      <c r="G132" s="171">
        <f t="shared" si="44"/>
        <v>15744</v>
      </c>
      <c r="H132" s="171">
        <f t="shared" si="44"/>
        <v>15580</v>
      </c>
      <c r="I132" s="172">
        <f t="shared" si="41"/>
        <v>-1.041666666666663E-2</v>
      </c>
      <c r="J132" s="171">
        <f>H132-G132</f>
        <v>-164</v>
      </c>
      <c r="K132" s="172">
        <f t="shared" si="42"/>
        <v>5.4612590620795832E-3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33192</v>
      </c>
      <c r="D134" s="178">
        <v>123213</v>
      </c>
      <c r="E134" s="178">
        <v>156141</v>
      </c>
      <c r="F134" s="178">
        <v>158524</v>
      </c>
      <c r="G134" s="178">
        <v>160539</v>
      </c>
      <c r="H134" s="178">
        <v>163498</v>
      </c>
      <c r="I134" s="179">
        <f>IFERROR(H134/G134-1,"-")</f>
        <v>1.8431658350930302E-2</v>
      </c>
      <c r="J134" s="178">
        <f>H134-G134</f>
        <v>2959</v>
      </c>
      <c r="K134" s="179">
        <f>H134/H$8</f>
        <v>5.7310971382021028E-2</v>
      </c>
      <c r="L134" s="81"/>
    </row>
    <row r="135" spans="1:12" x14ac:dyDescent="0.25">
      <c r="A135" s="164" t="s">
        <v>99</v>
      </c>
      <c r="B135" s="161" t="s">
        <v>100</v>
      </c>
      <c r="C135" s="162">
        <v>4505</v>
      </c>
      <c r="D135" s="162">
        <v>6454</v>
      </c>
      <c r="E135" s="162">
        <v>7585</v>
      </c>
      <c r="F135" s="162">
        <v>6411</v>
      </c>
      <c r="G135" s="162">
        <v>5544</v>
      </c>
      <c r="H135" s="162">
        <v>7404</v>
      </c>
      <c r="I135" s="163">
        <f>IFERROR(H135/G135-1,"-")</f>
        <v>0.33549783549783552</v>
      </c>
      <c r="J135" s="162">
        <f t="shared" ref="J135:J145" si="45">H135-G135</f>
        <v>1860</v>
      </c>
      <c r="K135" s="163">
        <f>H135/H$8</f>
        <v>2.5953249098611829E-3</v>
      </c>
      <c r="L135" s="81"/>
    </row>
    <row r="136" spans="1:12" x14ac:dyDescent="0.25">
      <c r="A136" s="164" t="s">
        <v>106</v>
      </c>
      <c r="B136" s="165" t="s">
        <v>106</v>
      </c>
      <c r="C136" s="166">
        <v>3275</v>
      </c>
      <c r="D136" s="166">
        <v>3577</v>
      </c>
      <c r="E136" s="166">
        <v>3782</v>
      </c>
      <c r="F136" s="166">
        <v>2294</v>
      </c>
      <c r="G136" s="166">
        <v>954</v>
      </c>
      <c r="H136" s="166">
        <v>2380</v>
      </c>
      <c r="I136" s="167">
        <f>IFERROR(H136/G136-1,"-")</f>
        <v>1.4947589098532497</v>
      </c>
      <c r="J136" s="166">
        <f t="shared" si="45"/>
        <v>1426</v>
      </c>
      <c r="K136" s="167">
        <f>H136/H$8</f>
        <v>8.3426165389919173E-4</v>
      </c>
      <c r="L136" s="81"/>
    </row>
    <row r="137" spans="1:12" x14ac:dyDescent="0.25">
      <c r="A137" s="164" t="s">
        <v>103</v>
      </c>
      <c r="B137" s="165" t="s">
        <v>103</v>
      </c>
      <c r="C137" s="166">
        <v>1230</v>
      </c>
      <c r="D137" s="166">
        <v>2877</v>
      </c>
      <c r="E137" s="166">
        <v>3803</v>
      </c>
      <c r="F137" s="166">
        <v>4117</v>
      </c>
      <c r="G137" s="166">
        <v>4590</v>
      </c>
      <c r="H137" s="166">
        <v>5024</v>
      </c>
      <c r="I137" s="167">
        <f>IFERROR(H137/G137-1,"-")</f>
        <v>9.4553376906318043E-2</v>
      </c>
      <c r="J137" s="166">
        <f t="shared" si="45"/>
        <v>434</v>
      </c>
      <c r="K137" s="167">
        <f>H137/H$8</f>
        <v>1.7610632559619914E-3</v>
      </c>
      <c r="L137" s="81"/>
    </row>
    <row r="138" spans="1:12" x14ac:dyDescent="0.25">
      <c r="A138" s="164"/>
      <c r="B138" s="161" t="s">
        <v>110</v>
      </c>
      <c r="C138" s="162">
        <v>28687</v>
      </c>
      <c r="D138" s="162">
        <v>116759</v>
      </c>
      <c r="E138" s="162">
        <v>148556</v>
      </c>
      <c r="F138" s="162">
        <v>152113</v>
      </c>
      <c r="G138" s="162">
        <v>154995</v>
      </c>
      <c r="H138" s="162">
        <v>156094</v>
      </c>
      <c r="I138" s="163">
        <f>IFERROR(H138/G138-1,"-")</f>
        <v>7.0905513081067628E-3</v>
      </c>
      <c r="J138" s="162">
        <f t="shared" si="45"/>
        <v>1099</v>
      </c>
      <c r="K138" s="163">
        <f>H138/H$8</f>
        <v>5.4715646472159846E-2</v>
      </c>
      <c r="L138" s="81"/>
    </row>
    <row r="139" spans="1:12" s="58" customFormat="1" x14ac:dyDescent="0.25">
      <c r="A139" s="164"/>
      <c r="B139" s="165" t="s">
        <v>113</v>
      </c>
      <c r="C139" s="166">
        <v>8843</v>
      </c>
      <c r="D139" s="166">
        <v>38812</v>
      </c>
      <c r="E139" s="166">
        <v>61422</v>
      </c>
      <c r="F139" s="166">
        <v>58399</v>
      </c>
      <c r="G139" s="166">
        <v>63488</v>
      </c>
      <c r="H139" s="166">
        <v>63934</v>
      </c>
      <c r="I139" s="167">
        <f t="shared" ref="I139:I146" si="46">IFERROR(H139/G139-1,"-")</f>
        <v>7.0249495967742437E-3</v>
      </c>
      <c r="J139" s="166">
        <f t="shared" si="45"/>
        <v>446</v>
      </c>
      <c r="K139" s="167">
        <f t="shared" ref="K139:K146" si="47">H139/H$8</f>
        <v>2.2410791840500387E-2</v>
      </c>
      <c r="L139" s="168"/>
    </row>
    <row r="140" spans="1:12" s="58" customFormat="1" x14ac:dyDescent="0.25">
      <c r="A140" s="164"/>
      <c r="B140" s="165" t="s">
        <v>116</v>
      </c>
      <c r="C140" s="166">
        <v>3478</v>
      </c>
      <c r="D140" s="166">
        <v>12912</v>
      </c>
      <c r="E140" s="166">
        <v>13422</v>
      </c>
      <c r="F140" s="166">
        <v>16292</v>
      </c>
      <c r="G140" s="166">
        <v>15069</v>
      </c>
      <c r="H140" s="166">
        <v>16167</v>
      </c>
      <c r="I140" s="167">
        <f t="shared" si="46"/>
        <v>7.2864821819629721E-2</v>
      </c>
      <c r="J140" s="166">
        <f t="shared" si="45"/>
        <v>1098</v>
      </c>
      <c r="K140" s="167">
        <f t="shared" si="47"/>
        <v>5.6670202347009384E-3</v>
      </c>
      <c r="L140" s="168"/>
    </row>
    <row r="141" spans="1:12" x14ac:dyDescent="0.25">
      <c r="A141" s="164"/>
      <c r="B141" s="165" t="s">
        <v>119</v>
      </c>
      <c r="C141" s="166">
        <v>3888</v>
      </c>
      <c r="D141" s="166">
        <v>11942</v>
      </c>
      <c r="E141" s="166">
        <v>11919</v>
      </c>
      <c r="F141" s="166">
        <v>10446</v>
      </c>
      <c r="G141" s="166">
        <v>9423</v>
      </c>
      <c r="H141" s="166">
        <v>10324</v>
      </c>
      <c r="I141" s="167">
        <f t="shared" si="46"/>
        <v>9.5617107078425079E-2</v>
      </c>
      <c r="J141" s="166">
        <f t="shared" si="45"/>
        <v>901</v>
      </c>
      <c r="K141" s="167">
        <f t="shared" si="47"/>
        <v>3.6188728213677546E-3</v>
      </c>
      <c r="L141" s="81"/>
    </row>
    <row r="142" spans="1:12" x14ac:dyDescent="0.25">
      <c r="A142" s="164"/>
      <c r="B142" s="165" t="s">
        <v>126</v>
      </c>
      <c r="C142" s="166">
        <v>515</v>
      </c>
      <c r="D142" s="166">
        <v>4373</v>
      </c>
      <c r="E142" s="166">
        <v>3879</v>
      </c>
      <c r="F142" s="166">
        <v>5808</v>
      </c>
      <c r="G142" s="166">
        <v>3856</v>
      </c>
      <c r="H142" s="166">
        <v>4138</v>
      </c>
      <c r="I142" s="167">
        <f t="shared" si="46"/>
        <v>7.3132780082987514E-2</v>
      </c>
      <c r="J142" s="166">
        <f t="shared" si="45"/>
        <v>282</v>
      </c>
      <c r="K142" s="167">
        <f t="shared" si="47"/>
        <v>1.4504935814432167E-3</v>
      </c>
      <c r="L142" s="81"/>
    </row>
    <row r="143" spans="1:12" x14ac:dyDescent="0.25">
      <c r="A143" s="164"/>
      <c r="B143" s="165" t="s">
        <v>122</v>
      </c>
      <c r="C143" s="166">
        <v>659</v>
      </c>
      <c r="D143" s="166">
        <v>3131</v>
      </c>
      <c r="E143" s="166">
        <v>3054</v>
      </c>
      <c r="F143" s="166">
        <v>3610</v>
      </c>
      <c r="G143" s="166">
        <v>3325</v>
      </c>
      <c r="H143" s="166">
        <v>3493</v>
      </c>
      <c r="I143" s="167">
        <f t="shared" si="46"/>
        <v>5.0526315789473752E-2</v>
      </c>
      <c r="J143" s="166">
        <f t="shared" si="45"/>
        <v>168</v>
      </c>
      <c r="K143" s="167">
        <f t="shared" si="47"/>
        <v>1.224401662634402E-3</v>
      </c>
      <c r="L143" s="81"/>
    </row>
    <row r="144" spans="1:12" x14ac:dyDescent="0.25">
      <c r="A144" s="164"/>
      <c r="B144" s="165" t="s">
        <v>131</v>
      </c>
      <c r="C144" s="166">
        <v>51</v>
      </c>
      <c r="D144" s="166">
        <v>3914</v>
      </c>
      <c r="E144" s="166">
        <v>4094</v>
      </c>
      <c r="F144" s="166">
        <v>4075</v>
      </c>
      <c r="G144" s="166">
        <v>4912</v>
      </c>
      <c r="H144" s="166">
        <v>3725</v>
      </c>
      <c r="I144" s="167">
        <f t="shared" si="46"/>
        <v>-0.24165309446254069</v>
      </c>
      <c r="J144" s="166">
        <f t="shared" si="45"/>
        <v>-1187</v>
      </c>
      <c r="K144" s="167">
        <f t="shared" si="47"/>
        <v>1.3057246473842392E-3</v>
      </c>
      <c r="L144" s="81"/>
    </row>
    <row r="145" spans="1:12" x14ac:dyDescent="0.25">
      <c r="A145" s="164" t="s">
        <v>147</v>
      </c>
      <c r="B145" s="165" t="s">
        <v>134</v>
      </c>
      <c r="C145" s="166">
        <v>55</v>
      </c>
      <c r="D145" s="166">
        <v>2732</v>
      </c>
      <c r="E145" s="166">
        <v>4086</v>
      </c>
      <c r="F145" s="166">
        <v>3911</v>
      </c>
      <c r="G145" s="166">
        <v>3681</v>
      </c>
      <c r="H145" s="166">
        <v>3291</v>
      </c>
      <c r="I145" s="167">
        <f t="shared" si="46"/>
        <v>-0.10594947025264878</v>
      </c>
      <c r="J145" s="166">
        <f t="shared" si="45"/>
        <v>-390</v>
      </c>
      <c r="K145" s="167">
        <f t="shared" si="47"/>
        <v>1.1535945810849748E-3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11198</v>
      </c>
      <c r="D146" s="171">
        <f t="shared" ref="D146:H146" si="49">D138-SUM(D139:D145)</f>
        <v>38943</v>
      </c>
      <c r="E146" s="171">
        <f t="shared" si="49"/>
        <v>46680</v>
      </c>
      <c r="F146" s="171">
        <f t="shared" si="49"/>
        <v>49572</v>
      </c>
      <c r="G146" s="171">
        <f t="shared" si="49"/>
        <v>51241</v>
      </c>
      <c r="H146" s="171">
        <f t="shared" si="49"/>
        <v>51022</v>
      </c>
      <c r="I146" s="172">
        <f t="shared" si="46"/>
        <v>-4.2739212739798527E-3</v>
      </c>
      <c r="J146" s="171">
        <f>H146-G146</f>
        <v>-219</v>
      </c>
      <c r="K146" s="172">
        <f t="shared" si="47"/>
        <v>1.7884747103043934E-2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9201</v>
      </c>
      <c r="D148" s="178">
        <v>49273</v>
      </c>
      <c r="E148" s="178">
        <v>67054</v>
      </c>
      <c r="F148" s="178">
        <v>69277</v>
      </c>
      <c r="G148" s="178">
        <v>57912</v>
      </c>
      <c r="H148" s="178">
        <v>47365</v>
      </c>
      <c r="I148" s="179">
        <f>IFERROR(H148/G148-1,"-")</f>
        <v>-0.182121149330018</v>
      </c>
      <c r="J148" s="178">
        <f>H148-G148</f>
        <v>-10547</v>
      </c>
      <c r="K148" s="179">
        <f>H148/H$8</f>
        <v>1.6602858502913955E-2</v>
      </c>
      <c r="L148" s="81"/>
    </row>
    <row r="149" spans="1:12" x14ac:dyDescent="0.25">
      <c r="A149" s="164" t="s">
        <v>99</v>
      </c>
      <c r="B149" s="161" t="s">
        <v>100</v>
      </c>
      <c r="C149" s="162">
        <v>4341</v>
      </c>
      <c r="D149" s="162">
        <v>12149</v>
      </c>
      <c r="E149" s="162">
        <v>22325</v>
      </c>
      <c r="F149" s="162">
        <v>20535</v>
      </c>
      <c r="G149" s="162">
        <v>14679</v>
      </c>
      <c r="H149" s="162">
        <v>9482</v>
      </c>
      <c r="I149" s="163">
        <f>IFERROR(H149/G149-1,"-")</f>
        <v>-0.35404319095306225</v>
      </c>
      <c r="J149" s="162">
        <f t="shared" ref="J149:J159" si="50">H149-G149</f>
        <v>-5197</v>
      </c>
      <c r="K149" s="163">
        <f>H149/H$8</f>
        <v>3.3237264715429145E-3</v>
      </c>
      <c r="L149" s="81"/>
    </row>
    <row r="150" spans="1:12" x14ac:dyDescent="0.25">
      <c r="A150" s="164" t="s">
        <v>106</v>
      </c>
      <c r="B150" s="165" t="s">
        <v>106</v>
      </c>
      <c r="C150" s="166">
        <v>3687</v>
      </c>
      <c r="D150" s="166">
        <v>9173</v>
      </c>
      <c r="E150" s="166">
        <v>15069</v>
      </c>
      <c r="F150" s="166">
        <v>15996</v>
      </c>
      <c r="G150" s="166">
        <v>9408</v>
      </c>
      <c r="H150" s="166">
        <v>2996</v>
      </c>
      <c r="I150" s="167">
        <f>IFERROR(H150/G150-1,"-")</f>
        <v>-0.68154761904761907</v>
      </c>
      <c r="J150" s="166">
        <f t="shared" si="50"/>
        <v>-6412</v>
      </c>
      <c r="K150" s="167">
        <f>H150/H$8</f>
        <v>1.0501881996142766E-3</v>
      </c>
      <c r="L150" s="81"/>
    </row>
    <row r="151" spans="1:12" x14ac:dyDescent="0.25">
      <c r="A151" s="164" t="s">
        <v>103</v>
      </c>
      <c r="B151" s="165" t="s">
        <v>103</v>
      </c>
      <c r="C151" s="166">
        <v>654</v>
      </c>
      <c r="D151" s="166">
        <v>2976</v>
      </c>
      <c r="E151" s="166">
        <v>7256</v>
      </c>
      <c r="F151" s="166">
        <v>4539</v>
      </c>
      <c r="G151" s="166">
        <v>5271</v>
      </c>
      <c r="H151" s="166">
        <v>6486</v>
      </c>
      <c r="I151" s="167">
        <f>IFERROR(H151/G151-1,"-")</f>
        <v>0.23050654524758118</v>
      </c>
      <c r="J151" s="166">
        <f t="shared" si="50"/>
        <v>1215</v>
      </c>
      <c r="K151" s="167">
        <f>H151/H$8</f>
        <v>2.2735382719286379E-3</v>
      </c>
      <c r="L151" s="81"/>
    </row>
    <row r="152" spans="1:12" x14ac:dyDescent="0.25">
      <c r="A152" s="164"/>
      <c r="B152" s="161" t="s">
        <v>110</v>
      </c>
      <c r="C152" s="162">
        <v>4860</v>
      </c>
      <c r="D152" s="162">
        <v>37124</v>
      </c>
      <c r="E152" s="162">
        <v>44729</v>
      </c>
      <c r="F152" s="162">
        <v>48742</v>
      </c>
      <c r="G152" s="162">
        <v>43233</v>
      </c>
      <c r="H152" s="162">
        <v>37883</v>
      </c>
      <c r="I152" s="163">
        <f>IFERROR(H152/G152-1,"-")</f>
        <v>-0.12374806282238104</v>
      </c>
      <c r="J152" s="162">
        <f t="shared" si="50"/>
        <v>-5350</v>
      </c>
      <c r="K152" s="163">
        <f>H152/H$8</f>
        <v>1.3279132031371042E-2</v>
      </c>
      <c r="L152" s="81"/>
    </row>
    <row r="153" spans="1:12" s="58" customFormat="1" x14ac:dyDescent="0.25">
      <c r="A153" s="164"/>
      <c r="B153" s="165" t="s">
        <v>113</v>
      </c>
      <c r="C153" s="166">
        <v>1172</v>
      </c>
      <c r="D153" s="166">
        <v>10207</v>
      </c>
      <c r="E153" s="166">
        <v>16435</v>
      </c>
      <c r="F153" s="166">
        <v>16781</v>
      </c>
      <c r="G153" s="166">
        <v>8810</v>
      </c>
      <c r="H153" s="166">
        <v>11343</v>
      </c>
      <c r="I153" s="167">
        <f t="shared" ref="I153:I160" si="51">IFERROR(H153/G153-1,"-")</f>
        <v>0.28751418842224741</v>
      </c>
      <c r="J153" s="166">
        <f t="shared" si="50"/>
        <v>2533</v>
      </c>
      <c r="K153" s="167">
        <f t="shared" ref="K153:K160" si="52">H153/H$8</f>
        <v>3.9760630000750131E-3</v>
      </c>
      <c r="L153" s="168"/>
    </row>
    <row r="154" spans="1:12" s="58" customFormat="1" x14ac:dyDescent="0.25">
      <c r="A154" s="164"/>
      <c r="B154" s="165" t="s">
        <v>116</v>
      </c>
      <c r="C154" s="166">
        <v>1924</v>
      </c>
      <c r="D154" s="166">
        <v>14832</v>
      </c>
      <c r="E154" s="166">
        <v>12087</v>
      </c>
      <c r="F154" s="166">
        <v>12106</v>
      </c>
      <c r="G154" s="166">
        <v>11872</v>
      </c>
      <c r="H154" s="166">
        <v>11204</v>
      </c>
      <c r="I154" s="167">
        <f t="shared" si="51"/>
        <v>-5.6266846361185952E-2</v>
      </c>
      <c r="J154" s="166">
        <f t="shared" si="50"/>
        <v>-668</v>
      </c>
      <c r="K154" s="167">
        <f t="shared" si="52"/>
        <v>3.9273393152464472E-3</v>
      </c>
      <c r="L154" s="168"/>
    </row>
    <row r="155" spans="1:12" x14ac:dyDescent="0.25">
      <c r="A155" s="164"/>
      <c r="B155" s="165" t="s">
        <v>119</v>
      </c>
      <c r="C155" s="166">
        <v>708</v>
      </c>
      <c r="D155" s="166">
        <v>2476</v>
      </c>
      <c r="E155" s="166">
        <v>5916</v>
      </c>
      <c r="F155" s="166">
        <v>6319</v>
      </c>
      <c r="G155" s="166">
        <v>10132</v>
      </c>
      <c r="H155" s="166">
        <v>4916</v>
      </c>
      <c r="I155" s="167">
        <f t="shared" si="51"/>
        <v>-0.51480457954994074</v>
      </c>
      <c r="J155" s="166">
        <f t="shared" si="50"/>
        <v>-5216</v>
      </c>
      <c r="K155" s="167">
        <f t="shared" si="52"/>
        <v>1.7232060044405154E-3</v>
      </c>
      <c r="L155" s="81"/>
    </row>
    <row r="156" spans="1:12" x14ac:dyDescent="0.25">
      <c r="A156" s="164"/>
      <c r="B156" s="165" t="s">
        <v>126</v>
      </c>
      <c r="C156" s="166">
        <v>39</v>
      </c>
      <c r="D156" s="166">
        <v>726</v>
      </c>
      <c r="E156" s="166">
        <v>1552</v>
      </c>
      <c r="F156" s="166">
        <v>1272</v>
      </c>
      <c r="G156" s="166">
        <v>1178</v>
      </c>
      <c r="H156" s="166">
        <v>1277</v>
      </c>
      <c r="I156" s="167">
        <f t="shared" si="51"/>
        <v>8.4040747028862439E-2</v>
      </c>
      <c r="J156" s="166">
        <f t="shared" si="50"/>
        <v>99</v>
      </c>
      <c r="K156" s="167">
        <f t="shared" si="52"/>
        <v>4.4762694623078482E-4</v>
      </c>
      <c r="L156" s="81"/>
    </row>
    <row r="157" spans="1:12" x14ac:dyDescent="0.25">
      <c r="A157" s="164"/>
      <c r="B157" s="165" t="s">
        <v>122</v>
      </c>
      <c r="C157" s="166">
        <v>84</v>
      </c>
      <c r="D157" s="166">
        <v>2086</v>
      </c>
      <c r="E157" s="166">
        <v>1815</v>
      </c>
      <c r="F157" s="166">
        <v>1323</v>
      </c>
      <c r="G157" s="166">
        <v>1611</v>
      </c>
      <c r="H157" s="166">
        <v>1121</v>
      </c>
      <c r="I157" s="167">
        <f t="shared" si="51"/>
        <v>-0.30415890751086283</v>
      </c>
      <c r="J157" s="166">
        <f t="shared" si="50"/>
        <v>-490</v>
      </c>
      <c r="K157" s="167">
        <f t="shared" si="52"/>
        <v>3.9294424958865291E-4</v>
      </c>
      <c r="L157" s="81"/>
    </row>
    <row r="158" spans="1:12" x14ac:dyDescent="0.25">
      <c r="A158" s="164"/>
      <c r="B158" s="165" t="s">
        <v>131</v>
      </c>
      <c r="C158" s="166">
        <v>19</v>
      </c>
      <c r="D158" s="166">
        <v>303</v>
      </c>
      <c r="E158" s="166">
        <v>354</v>
      </c>
      <c r="F158" s="166">
        <v>730</v>
      </c>
      <c r="G158" s="166">
        <v>750</v>
      </c>
      <c r="H158" s="166">
        <v>263</v>
      </c>
      <c r="I158" s="167">
        <f t="shared" si="51"/>
        <v>-0.64933333333333332</v>
      </c>
      <c r="J158" s="166">
        <f t="shared" si="50"/>
        <v>-487</v>
      </c>
      <c r="K158" s="167">
        <f t="shared" si="52"/>
        <v>9.218941805692749E-5</v>
      </c>
      <c r="L158" s="81"/>
    </row>
    <row r="159" spans="1:12" x14ac:dyDescent="0.25">
      <c r="A159" s="164" t="s">
        <v>147</v>
      </c>
      <c r="B159" s="165" t="s">
        <v>134</v>
      </c>
      <c r="C159" s="166">
        <v>8</v>
      </c>
      <c r="D159" s="166">
        <v>914</v>
      </c>
      <c r="E159" s="166">
        <v>532</v>
      </c>
      <c r="F159" s="166">
        <v>1191</v>
      </c>
      <c r="G159" s="166">
        <v>866</v>
      </c>
      <c r="H159" s="166">
        <v>606</v>
      </c>
      <c r="I159" s="167">
        <f t="shared" si="51"/>
        <v>-0.30023094688221708</v>
      </c>
      <c r="J159" s="166">
        <f t="shared" si="50"/>
        <v>-260</v>
      </c>
      <c r="K159" s="167">
        <f t="shared" si="52"/>
        <v>2.124212446482816E-4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906</v>
      </c>
      <c r="D160" s="171">
        <f t="shared" ref="D160:H160" si="54">D152-SUM(D153:D159)</f>
        <v>5580</v>
      </c>
      <c r="E160" s="171">
        <f t="shared" si="54"/>
        <v>6038</v>
      </c>
      <c r="F160" s="171">
        <f t="shared" si="54"/>
        <v>9020</v>
      </c>
      <c r="G160" s="171">
        <f t="shared" si="54"/>
        <v>8014</v>
      </c>
      <c r="H160" s="171">
        <f t="shared" si="54"/>
        <v>7153</v>
      </c>
      <c r="I160" s="172">
        <f t="shared" si="51"/>
        <v>-0.10743698527576739</v>
      </c>
      <c r="J160" s="171">
        <f>H160-G160</f>
        <v>-861</v>
      </c>
      <c r="K160" s="172">
        <f t="shared" si="52"/>
        <v>2.5073418530844197E-3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E5CDD-C45B-4A9B-83E5-B1C5054D9A67}">
  <sheetPr>
    <tabColor rgb="FFF29140"/>
    <pageSetUpPr fitToPage="1"/>
  </sheetPr>
  <dimension ref="A1:N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46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267</v>
      </c>
      <c r="D6" s="174" t="s">
        <v>268</v>
      </c>
      <c r="E6" s="174" t="s">
        <v>269</v>
      </c>
      <c r="F6" s="174" t="s">
        <v>270</v>
      </c>
      <c r="G6" s="174" t="s">
        <v>271</v>
      </c>
      <c r="H6" s="174" t="s">
        <v>272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10242762</v>
      </c>
      <c r="D8" s="178">
        <v>13903380</v>
      </c>
      <c r="E8" s="178">
        <v>31405937</v>
      </c>
      <c r="F8" s="178">
        <v>34492002</v>
      </c>
      <c r="G8" s="178">
        <v>36085760</v>
      </c>
      <c r="H8" s="178">
        <v>34978337</v>
      </c>
      <c r="I8" s="179">
        <f>IFERROR(H8/G8-1,"-")</f>
        <v>-3.0688642833073265E-2</v>
      </c>
      <c r="J8" s="178">
        <f>H8-G8</f>
        <v>-1107423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1666315</v>
      </c>
      <c r="D9" s="162">
        <v>2851484</v>
      </c>
      <c r="E9" s="162">
        <v>4154268</v>
      </c>
      <c r="F9" s="162">
        <v>4262718</v>
      </c>
      <c r="G9" s="162">
        <v>4222283</v>
      </c>
      <c r="H9" s="162">
        <v>4152241</v>
      </c>
      <c r="I9" s="163">
        <f>IFERROR(H9/G9-1,"-")</f>
        <v>-1.6588655947505138E-2</v>
      </c>
      <c r="J9" s="162">
        <f t="shared" ref="J9:J19" si="0">H9-G9</f>
        <v>-70042</v>
      </c>
      <c r="K9" s="163">
        <f>H9/H$8</f>
        <v>0.11870893118789495</v>
      </c>
      <c r="L9" s="81"/>
    </row>
    <row r="10" spans="1:12" x14ac:dyDescent="0.25">
      <c r="A10" s="164" t="s">
        <v>106</v>
      </c>
      <c r="B10" s="165" t="s">
        <v>106</v>
      </c>
      <c r="C10" s="166">
        <v>564792</v>
      </c>
      <c r="D10" s="166">
        <v>1116779</v>
      </c>
      <c r="E10" s="166">
        <v>1214668</v>
      </c>
      <c r="F10" s="166">
        <v>1323436</v>
      </c>
      <c r="G10" s="166">
        <v>1324542</v>
      </c>
      <c r="H10" s="166">
        <v>1190681</v>
      </c>
      <c r="I10" s="167">
        <f>IFERROR(H10/G10-1,"-")</f>
        <v>-0.10106210297597207</v>
      </c>
      <c r="J10" s="166">
        <f t="shared" si="0"/>
        <v>-133861</v>
      </c>
      <c r="K10" s="167">
        <f>H10/H$8</f>
        <v>3.4040526283453672E-2</v>
      </c>
      <c r="L10" s="81"/>
    </row>
    <row r="11" spans="1:12" x14ac:dyDescent="0.25">
      <c r="A11" s="164" t="s">
        <v>103</v>
      </c>
      <c r="B11" s="165" t="s">
        <v>103</v>
      </c>
      <c r="C11" s="166">
        <v>1101523</v>
      </c>
      <c r="D11" s="166">
        <v>1734705</v>
      </c>
      <c r="E11" s="166">
        <v>2939600</v>
      </c>
      <c r="F11" s="166">
        <v>2939282</v>
      </c>
      <c r="G11" s="166">
        <v>2897741</v>
      </c>
      <c r="H11" s="166">
        <v>2961560</v>
      </c>
      <c r="I11" s="167">
        <f>IFERROR(H11/G11-1,"-")</f>
        <v>2.2023707432789807E-2</v>
      </c>
      <c r="J11" s="166">
        <f t="shared" si="0"/>
        <v>63819</v>
      </c>
      <c r="K11" s="167">
        <f>H11/H$8</f>
        <v>8.4668404904441288E-2</v>
      </c>
      <c r="L11" s="81"/>
    </row>
    <row r="12" spans="1:12" x14ac:dyDescent="0.25">
      <c r="A12" s="1"/>
      <c r="B12" s="161" t="s">
        <v>110</v>
      </c>
      <c r="C12" s="162">
        <v>8576447</v>
      </c>
      <c r="D12" s="162">
        <v>11051896</v>
      </c>
      <c r="E12" s="162">
        <v>27251669</v>
      </c>
      <c r="F12" s="162">
        <v>30229284</v>
      </c>
      <c r="G12" s="162">
        <v>31863477</v>
      </c>
      <c r="H12" s="162">
        <v>30826096</v>
      </c>
      <c r="I12" s="163">
        <f>IFERROR(H12/G12-1,"-")</f>
        <v>-3.2557055841708649E-2</v>
      </c>
      <c r="J12" s="162">
        <f t="shared" si="0"/>
        <v>-1037381</v>
      </c>
      <c r="K12" s="163">
        <f>H12/H$8</f>
        <v>0.88129106881210506</v>
      </c>
      <c r="L12" s="81"/>
    </row>
    <row r="13" spans="1:12" s="58" customFormat="1" x14ac:dyDescent="0.25">
      <c r="A13" s="164"/>
      <c r="B13" s="165" t="s">
        <v>113</v>
      </c>
      <c r="C13" s="166">
        <v>3390676</v>
      </c>
      <c r="D13" s="166">
        <v>3350798</v>
      </c>
      <c r="E13" s="166">
        <v>12657617</v>
      </c>
      <c r="F13" s="166">
        <v>13879437</v>
      </c>
      <c r="G13" s="166">
        <v>14676825</v>
      </c>
      <c r="H13" s="166">
        <v>14264209</v>
      </c>
      <c r="I13" s="167">
        <f t="shared" ref="I13:I20" si="1">IFERROR(H13/G13-1,"-")</f>
        <v>-2.8113437340841818E-2</v>
      </c>
      <c r="J13" s="166">
        <f t="shared" si="0"/>
        <v>-412616</v>
      </c>
      <c r="K13" s="167">
        <f t="shared" ref="K13:K20" si="2">H13/H$8</f>
        <v>0.40780123423249082</v>
      </c>
      <c r="L13" s="168"/>
    </row>
    <row r="14" spans="1:12" s="58" customFormat="1" x14ac:dyDescent="0.25">
      <c r="A14" s="164"/>
      <c r="B14" s="165" t="s">
        <v>116</v>
      </c>
      <c r="C14" s="166">
        <v>1278287</v>
      </c>
      <c r="D14" s="166">
        <v>1806937</v>
      </c>
      <c r="E14" s="166">
        <v>3169256</v>
      </c>
      <c r="F14" s="166">
        <v>3606205</v>
      </c>
      <c r="G14" s="166">
        <v>3758646</v>
      </c>
      <c r="H14" s="166">
        <v>3569778</v>
      </c>
      <c r="I14" s="167">
        <f t="shared" si="1"/>
        <v>-5.0248946030033159E-2</v>
      </c>
      <c r="J14" s="166">
        <f t="shared" si="0"/>
        <v>-188868</v>
      </c>
      <c r="K14" s="167">
        <f t="shared" si="2"/>
        <v>0.10205682448539506</v>
      </c>
      <c r="L14" s="168"/>
    </row>
    <row r="15" spans="1:12" x14ac:dyDescent="0.25">
      <c r="A15" s="164"/>
      <c r="B15" s="165" t="s">
        <v>119</v>
      </c>
      <c r="C15" s="166">
        <v>395218</v>
      </c>
      <c r="D15" s="166">
        <v>815902</v>
      </c>
      <c r="E15" s="166">
        <v>1288352</v>
      </c>
      <c r="F15" s="166">
        <v>1510103</v>
      </c>
      <c r="G15" s="166">
        <v>1590940</v>
      </c>
      <c r="H15" s="166">
        <v>1541951</v>
      </c>
      <c r="I15" s="167">
        <f t="shared" si="1"/>
        <v>-3.0792487460243656E-2</v>
      </c>
      <c r="J15" s="166">
        <f t="shared" si="0"/>
        <v>-48989</v>
      </c>
      <c r="K15" s="167">
        <f t="shared" si="2"/>
        <v>4.4083027732278984E-2</v>
      </c>
      <c r="L15" s="81"/>
    </row>
    <row r="16" spans="1:12" x14ac:dyDescent="0.25">
      <c r="A16" s="164"/>
      <c r="B16" s="165" t="s">
        <v>126</v>
      </c>
      <c r="C16" s="166">
        <v>302671</v>
      </c>
      <c r="D16" s="166">
        <v>691981</v>
      </c>
      <c r="E16" s="166">
        <v>1287744</v>
      </c>
      <c r="F16" s="166">
        <v>1318405</v>
      </c>
      <c r="G16" s="166">
        <v>1376091</v>
      </c>
      <c r="H16" s="166">
        <v>1291992</v>
      </c>
      <c r="I16" s="167">
        <f t="shared" si="1"/>
        <v>-6.1114417578488678E-2</v>
      </c>
      <c r="J16" s="166">
        <f t="shared" si="0"/>
        <v>-84099</v>
      </c>
      <c r="K16" s="167">
        <f t="shared" si="2"/>
        <v>3.6936918985027788E-2</v>
      </c>
      <c r="L16" s="81"/>
    </row>
    <row r="17" spans="1:12" x14ac:dyDescent="0.25">
      <c r="A17" s="164"/>
      <c r="B17" s="165" t="s">
        <v>122</v>
      </c>
      <c r="C17" s="166">
        <v>443709</v>
      </c>
      <c r="D17" s="166">
        <v>726467</v>
      </c>
      <c r="E17" s="166">
        <v>1124652</v>
      </c>
      <c r="F17" s="166">
        <v>1170697</v>
      </c>
      <c r="G17" s="166">
        <v>1202943</v>
      </c>
      <c r="H17" s="166">
        <v>1125010</v>
      </c>
      <c r="I17" s="167">
        <f t="shared" si="1"/>
        <v>-6.4785280765589093E-2</v>
      </c>
      <c r="J17" s="166">
        <f t="shared" si="0"/>
        <v>-77933</v>
      </c>
      <c r="K17" s="167">
        <f t="shared" si="2"/>
        <v>3.216304994717159E-2</v>
      </c>
      <c r="L17" s="81"/>
    </row>
    <row r="18" spans="1:12" x14ac:dyDescent="0.25">
      <c r="A18" s="164"/>
      <c r="B18" s="165" t="s">
        <v>131</v>
      </c>
      <c r="C18" s="166">
        <v>241428</v>
      </c>
      <c r="D18" s="166">
        <v>191434</v>
      </c>
      <c r="E18" s="166">
        <v>491173</v>
      </c>
      <c r="F18" s="166">
        <v>523441</v>
      </c>
      <c r="G18" s="166">
        <v>511222</v>
      </c>
      <c r="H18" s="166">
        <v>496171</v>
      </c>
      <c r="I18" s="167">
        <f t="shared" si="1"/>
        <v>-2.9441221230698256E-2</v>
      </c>
      <c r="J18" s="166"/>
      <c r="K18" s="167">
        <f t="shared" si="2"/>
        <v>1.4185094048353414E-2</v>
      </c>
      <c r="L18" s="81"/>
    </row>
    <row r="19" spans="1:12" x14ac:dyDescent="0.25">
      <c r="A19" s="164" t="s">
        <v>147</v>
      </c>
      <c r="B19" s="165" t="s">
        <v>134</v>
      </c>
      <c r="C19" s="166">
        <v>356220</v>
      </c>
      <c r="D19" s="166">
        <v>171613</v>
      </c>
      <c r="E19" s="166">
        <v>432862</v>
      </c>
      <c r="F19" s="166">
        <v>543161</v>
      </c>
      <c r="G19" s="166">
        <v>529346</v>
      </c>
      <c r="H19" s="166">
        <v>469492</v>
      </c>
      <c r="I19" s="167">
        <f t="shared" si="1"/>
        <v>-0.11307160156117169</v>
      </c>
      <c r="J19" s="166">
        <f t="shared" si="0"/>
        <v>-59854</v>
      </c>
      <c r="K19" s="167">
        <f t="shared" si="2"/>
        <v>1.3422364819688254E-2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2168238</v>
      </c>
      <c r="D20" s="171">
        <f t="shared" ref="D20:H20" si="4">D12-SUM(D13:D19)</f>
        <v>3296764</v>
      </c>
      <c r="E20" s="171">
        <f t="shared" si="4"/>
        <v>6800013</v>
      </c>
      <c r="F20" s="171">
        <f t="shared" si="4"/>
        <v>7677835</v>
      </c>
      <c r="G20" s="171">
        <f t="shared" si="4"/>
        <v>8217464</v>
      </c>
      <c r="H20" s="171">
        <f t="shared" si="4"/>
        <v>8067493</v>
      </c>
      <c r="I20" s="172">
        <f t="shared" si="1"/>
        <v>-1.8250277701246986E-2</v>
      </c>
      <c r="J20" s="171">
        <f>H20-G20</f>
        <v>-149971</v>
      </c>
      <c r="K20" s="172">
        <f t="shared" si="2"/>
        <v>0.23064255456169916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3719501</v>
      </c>
      <c r="D22" s="178">
        <v>5763674</v>
      </c>
      <c r="E22" s="178">
        <v>12632387</v>
      </c>
      <c r="F22" s="178">
        <v>13593290</v>
      </c>
      <c r="G22" s="178">
        <v>13840017</v>
      </c>
      <c r="H22" s="178">
        <v>13113733</v>
      </c>
      <c r="I22" s="179">
        <f>IFERROR(H22/G22-1,"-")</f>
        <v>-5.2477103171188255E-2</v>
      </c>
      <c r="J22" s="178">
        <f>H22-G22</f>
        <v>-726284</v>
      </c>
      <c r="K22" s="179">
        <f>H22/H$8</f>
        <v>0.37491013366358727</v>
      </c>
      <c r="L22" s="81"/>
    </row>
    <row r="23" spans="1:12" x14ac:dyDescent="0.25">
      <c r="A23" s="164" t="s">
        <v>99</v>
      </c>
      <c r="B23" s="161" t="s">
        <v>100</v>
      </c>
      <c r="C23" s="162">
        <v>368684</v>
      </c>
      <c r="D23" s="162">
        <v>926094</v>
      </c>
      <c r="E23" s="162">
        <v>924124</v>
      </c>
      <c r="F23" s="162">
        <v>819722</v>
      </c>
      <c r="G23" s="162">
        <v>742797</v>
      </c>
      <c r="H23" s="162">
        <v>653758</v>
      </c>
      <c r="I23" s="163">
        <f>IFERROR(H23/G23-1,"-")</f>
        <v>-0.11986989715898155</v>
      </c>
      <c r="J23" s="162">
        <f t="shared" ref="J23:J33" si="5">H23-G23</f>
        <v>-89039</v>
      </c>
      <c r="K23" s="163">
        <f>H23/H$8</f>
        <v>1.8690368269938046E-2</v>
      </c>
      <c r="L23" s="81"/>
    </row>
    <row r="24" spans="1:12" x14ac:dyDescent="0.25">
      <c r="A24" s="164" t="s">
        <v>106</v>
      </c>
      <c r="B24" s="165" t="s">
        <v>106</v>
      </c>
      <c r="C24" s="166">
        <v>171857</v>
      </c>
      <c r="D24" s="166">
        <v>341894</v>
      </c>
      <c r="E24" s="166">
        <v>286571</v>
      </c>
      <c r="F24" s="166">
        <v>258252</v>
      </c>
      <c r="G24" s="166">
        <v>219334</v>
      </c>
      <c r="H24" s="166">
        <v>218955</v>
      </c>
      <c r="I24" s="167">
        <f>IFERROR(H24/G24-1,"-")</f>
        <v>-1.7279582736831056E-3</v>
      </c>
      <c r="J24" s="166">
        <f t="shared" si="5"/>
        <v>-379</v>
      </c>
      <c r="K24" s="167">
        <f>H24/H$8</f>
        <v>6.2597315589932138E-3</v>
      </c>
      <c r="L24" s="81"/>
    </row>
    <row r="25" spans="1:12" x14ac:dyDescent="0.25">
      <c r="A25" s="164" t="s">
        <v>103</v>
      </c>
      <c r="B25" s="165" t="s">
        <v>12</v>
      </c>
      <c r="C25" s="166">
        <v>196827</v>
      </c>
      <c r="D25" s="166">
        <v>584200</v>
      </c>
      <c r="E25" s="166">
        <v>637553</v>
      </c>
      <c r="F25" s="166">
        <v>561470</v>
      </c>
      <c r="G25" s="166">
        <v>523463</v>
      </c>
      <c r="H25" s="166">
        <v>434803</v>
      </c>
      <c r="I25" s="167">
        <f>IFERROR(H25/G25-1,"-")</f>
        <v>-0.16937204730802369</v>
      </c>
      <c r="J25" s="166">
        <f t="shared" si="5"/>
        <v>-88660</v>
      </c>
      <c r="K25" s="167">
        <f>H25/H$8</f>
        <v>1.2430636710944834E-2</v>
      </c>
      <c r="L25" s="81"/>
    </row>
    <row r="26" spans="1:12" x14ac:dyDescent="0.25">
      <c r="A26" s="164"/>
      <c r="B26" s="161" t="s">
        <v>110</v>
      </c>
      <c r="C26" s="162">
        <v>3350817</v>
      </c>
      <c r="D26" s="162">
        <v>4837580</v>
      </c>
      <c r="E26" s="162">
        <v>11708263</v>
      </c>
      <c r="F26" s="162">
        <v>12773568</v>
      </c>
      <c r="G26" s="162">
        <v>13097220</v>
      </c>
      <c r="H26" s="162">
        <v>12459975</v>
      </c>
      <c r="I26" s="163">
        <f>IFERROR(H26/G26-1,"-")</f>
        <v>-4.8654981744217451E-2</v>
      </c>
      <c r="J26" s="162">
        <f t="shared" si="5"/>
        <v>-637245</v>
      </c>
      <c r="K26" s="163">
        <f>H26/H$8</f>
        <v>0.35621976539364919</v>
      </c>
      <c r="L26" s="81"/>
    </row>
    <row r="27" spans="1:12" s="58" customFormat="1" x14ac:dyDescent="0.25">
      <c r="A27" s="164"/>
      <c r="B27" s="165" t="s">
        <v>113</v>
      </c>
      <c r="C27" s="166">
        <v>1431730</v>
      </c>
      <c r="D27" s="166">
        <v>1575483</v>
      </c>
      <c r="E27" s="166">
        <v>5839663</v>
      </c>
      <c r="F27" s="166">
        <v>6457010</v>
      </c>
      <c r="G27" s="166">
        <v>6689570</v>
      </c>
      <c r="H27" s="166">
        <v>6403412</v>
      </c>
      <c r="I27" s="167">
        <f t="shared" ref="I27:I34" si="6">IFERROR(H27/G27-1,"-")</f>
        <v>-4.2776740507984856E-2</v>
      </c>
      <c r="J27" s="166">
        <f t="shared" si="5"/>
        <v>-286158</v>
      </c>
      <c r="K27" s="167">
        <f t="shared" ref="K27:K34" si="7">H27/H$8</f>
        <v>0.1830679371635078</v>
      </c>
      <c r="L27" s="168"/>
    </row>
    <row r="28" spans="1:12" s="58" customFormat="1" x14ac:dyDescent="0.25">
      <c r="A28" s="164"/>
      <c r="B28" s="165" t="s">
        <v>116</v>
      </c>
      <c r="C28" s="166">
        <v>473917</v>
      </c>
      <c r="D28" s="166">
        <v>851193</v>
      </c>
      <c r="E28" s="166">
        <v>1420539</v>
      </c>
      <c r="F28" s="166">
        <v>1496166</v>
      </c>
      <c r="G28" s="166">
        <v>1483358</v>
      </c>
      <c r="H28" s="166">
        <v>1371271</v>
      </c>
      <c r="I28" s="167">
        <f t="shared" si="6"/>
        <v>-7.556301310944491E-2</v>
      </c>
      <c r="J28" s="166">
        <f t="shared" si="5"/>
        <v>-112087</v>
      </c>
      <c r="K28" s="167">
        <f t="shared" si="7"/>
        <v>3.9203436115330469E-2</v>
      </c>
      <c r="L28" s="168"/>
    </row>
    <row r="29" spans="1:12" x14ac:dyDescent="0.25">
      <c r="A29" s="164"/>
      <c r="B29" s="165" t="s">
        <v>119</v>
      </c>
      <c r="C29" s="166">
        <v>167803</v>
      </c>
      <c r="D29" s="166">
        <v>321437</v>
      </c>
      <c r="E29" s="166">
        <v>466813</v>
      </c>
      <c r="F29" s="166">
        <v>535892</v>
      </c>
      <c r="G29" s="166">
        <v>462244</v>
      </c>
      <c r="H29" s="166">
        <v>396257</v>
      </c>
      <c r="I29" s="167">
        <f t="shared" si="6"/>
        <v>-0.14275361064719061</v>
      </c>
      <c r="J29" s="166">
        <f t="shared" si="5"/>
        <v>-65987</v>
      </c>
      <c r="K29" s="167">
        <f t="shared" si="7"/>
        <v>1.1328640352455864E-2</v>
      </c>
      <c r="L29" s="81"/>
    </row>
    <row r="30" spans="1:12" x14ac:dyDescent="0.25">
      <c r="A30" s="164"/>
      <c r="B30" s="165" t="s">
        <v>126</v>
      </c>
      <c r="C30" s="166">
        <v>128807</v>
      </c>
      <c r="D30" s="166">
        <v>321774</v>
      </c>
      <c r="E30" s="166">
        <v>583899</v>
      </c>
      <c r="F30" s="166">
        <v>553144</v>
      </c>
      <c r="G30" s="166">
        <v>562616</v>
      </c>
      <c r="H30" s="166">
        <v>539721</v>
      </c>
      <c r="I30" s="167">
        <f t="shared" si="6"/>
        <v>-4.0693830250117302E-2</v>
      </c>
      <c r="J30" s="166">
        <f t="shared" si="5"/>
        <v>-22895</v>
      </c>
      <c r="K30" s="167">
        <f t="shared" si="7"/>
        <v>1.5430150381363184E-2</v>
      </c>
      <c r="L30" s="81"/>
    </row>
    <row r="31" spans="1:12" x14ac:dyDescent="0.25">
      <c r="A31" s="164"/>
      <c r="B31" s="165" t="s">
        <v>122</v>
      </c>
      <c r="C31" s="166">
        <v>224222</v>
      </c>
      <c r="D31" s="166">
        <v>414396</v>
      </c>
      <c r="E31" s="166">
        <v>639629</v>
      </c>
      <c r="F31" s="166">
        <v>620048</v>
      </c>
      <c r="G31" s="166">
        <v>632422</v>
      </c>
      <c r="H31" s="166">
        <v>602571</v>
      </c>
      <c r="I31" s="167">
        <f t="shared" si="6"/>
        <v>-4.7201077761368171E-2</v>
      </c>
      <c r="J31" s="166">
        <f t="shared" si="5"/>
        <v>-29851</v>
      </c>
      <c r="K31" s="167">
        <f t="shared" si="7"/>
        <v>1.7226976799954784E-2</v>
      </c>
      <c r="L31" s="81"/>
    </row>
    <row r="32" spans="1:12" x14ac:dyDescent="0.25">
      <c r="A32" s="164"/>
      <c r="B32" s="165" t="s">
        <v>131</v>
      </c>
      <c r="C32" s="166">
        <v>94786</v>
      </c>
      <c r="D32" s="166">
        <v>58069</v>
      </c>
      <c r="E32" s="166">
        <v>177706</v>
      </c>
      <c r="F32" s="166">
        <v>184397</v>
      </c>
      <c r="G32" s="166">
        <v>184792</v>
      </c>
      <c r="H32" s="166">
        <v>177006</v>
      </c>
      <c r="I32" s="167">
        <f t="shared" si="6"/>
        <v>-4.2133858608597752E-2</v>
      </c>
      <c r="J32" s="166">
        <f t="shared" si="5"/>
        <v>-7786</v>
      </c>
      <c r="K32" s="167">
        <f t="shared" si="7"/>
        <v>5.0604464128754896E-3</v>
      </c>
      <c r="L32" s="81"/>
    </row>
    <row r="33" spans="1:12" x14ac:dyDescent="0.25">
      <c r="A33" s="164" t="s">
        <v>147</v>
      </c>
      <c r="B33" s="165" t="s">
        <v>134</v>
      </c>
      <c r="C33" s="166">
        <v>106541</v>
      </c>
      <c r="D33" s="166">
        <v>43884</v>
      </c>
      <c r="E33" s="166">
        <v>147837</v>
      </c>
      <c r="F33" s="166">
        <v>187523</v>
      </c>
      <c r="G33" s="166">
        <v>166807</v>
      </c>
      <c r="H33" s="166">
        <v>155413</v>
      </c>
      <c r="I33" s="167">
        <f t="shared" si="6"/>
        <v>-6.8306485938839479E-2</v>
      </c>
      <c r="J33" s="166">
        <f t="shared" si="5"/>
        <v>-11394</v>
      </c>
      <c r="K33" s="167">
        <f t="shared" si="7"/>
        <v>4.4431214668667635E-3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723011</v>
      </c>
      <c r="D34" s="171">
        <f t="shared" ref="D34:H34" si="9">D26-SUM(D27:D33)</f>
        <v>1251344</v>
      </c>
      <c r="E34" s="171">
        <f t="shared" si="9"/>
        <v>2432177</v>
      </c>
      <c r="F34" s="171">
        <f t="shared" si="9"/>
        <v>2739388</v>
      </c>
      <c r="G34" s="171">
        <f t="shared" si="9"/>
        <v>2915411</v>
      </c>
      <c r="H34" s="171">
        <f t="shared" si="9"/>
        <v>2814324</v>
      </c>
      <c r="I34" s="172">
        <f t="shared" si="6"/>
        <v>-3.4673327362762962E-2</v>
      </c>
      <c r="J34" s="171">
        <f>H34-G34</f>
        <v>-101087</v>
      </c>
      <c r="K34" s="172">
        <f t="shared" si="7"/>
        <v>8.0459056701294857E-2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2735482</v>
      </c>
      <c r="D36" s="178">
        <v>3367162</v>
      </c>
      <c r="E36" s="178">
        <v>8865243</v>
      </c>
      <c r="F36" s="178">
        <v>9740327</v>
      </c>
      <c r="G36" s="178">
        <v>10013119</v>
      </c>
      <c r="H36" s="178">
        <v>9994134</v>
      </c>
      <c r="I36" s="179">
        <f>IFERROR(H36/G36-1,"-")</f>
        <v>-1.8960126210424422E-3</v>
      </c>
      <c r="J36" s="178">
        <f>H36-G36</f>
        <v>-18985</v>
      </c>
      <c r="K36" s="179">
        <f>H36/H$8</f>
        <v>0.28572353225369174</v>
      </c>
      <c r="L36" s="81"/>
    </row>
    <row r="37" spans="1:12" x14ac:dyDescent="0.25">
      <c r="A37" s="164" t="s">
        <v>99</v>
      </c>
      <c r="B37" s="161" t="s">
        <v>100</v>
      </c>
      <c r="C37" s="162">
        <v>222488</v>
      </c>
      <c r="D37" s="162">
        <v>350874</v>
      </c>
      <c r="E37" s="162">
        <v>513218</v>
      </c>
      <c r="F37" s="162">
        <v>578106</v>
      </c>
      <c r="G37" s="162">
        <v>549885</v>
      </c>
      <c r="H37" s="162">
        <v>574109</v>
      </c>
      <c r="I37" s="163">
        <f>IFERROR(H37/G37-1,"-")</f>
        <v>4.40528474135502E-2</v>
      </c>
      <c r="J37" s="162">
        <f t="shared" ref="J37:J47" si="10">H37-G37</f>
        <v>24224</v>
      </c>
      <c r="K37" s="163">
        <f>H37/H$8</f>
        <v>1.6413273163901416E-2</v>
      </c>
      <c r="L37" s="81"/>
    </row>
    <row r="38" spans="1:12" x14ac:dyDescent="0.25">
      <c r="A38" s="164" t="s">
        <v>106</v>
      </c>
      <c r="B38" s="165" t="s">
        <v>106</v>
      </c>
      <c r="C38" s="166">
        <v>87809</v>
      </c>
      <c r="D38" s="166">
        <v>131066</v>
      </c>
      <c r="E38" s="166">
        <v>155108</v>
      </c>
      <c r="F38" s="166">
        <v>219792</v>
      </c>
      <c r="G38" s="166">
        <v>237231</v>
      </c>
      <c r="H38" s="166">
        <v>221651</v>
      </c>
      <c r="I38" s="167">
        <f>IFERROR(H38/G38-1,"-")</f>
        <v>-6.5674384882245529E-2</v>
      </c>
      <c r="J38" s="166">
        <f t="shared" si="10"/>
        <v>-15580</v>
      </c>
      <c r="K38" s="167">
        <f>H38/H$8</f>
        <v>6.3368078362330375E-3</v>
      </c>
      <c r="L38" s="81"/>
    </row>
    <row r="39" spans="1:12" x14ac:dyDescent="0.25">
      <c r="A39" s="164" t="s">
        <v>103</v>
      </c>
      <c r="B39" s="165" t="s">
        <v>103</v>
      </c>
      <c r="C39" s="166">
        <v>134679</v>
      </c>
      <c r="D39" s="166">
        <v>219808</v>
      </c>
      <c r="E39" s="166">
        <v>358110</v>
      </c>
      <c r="F39" s="166">
        <v>358314</v>
      </c>
      <c r="G39" s="166">
        <v>312654</v>
      </c>
      <c r="H39" s="166">
        <v>352458</v>
      </c>
      <c r="I39" s="167">
        <f>IFERROR(H39/G39-1,"-")</f>
        <v>0.12731006160164271</v>
      </c>
      <c r="J39" s="166">
        <f t="shared" si="10"/>
        <v>39804</v>
      </c>
      <c r="K39" s="167">
        <f>H39/H$8</f>
        <v>1.007646532766838E-2</v>
      </c>
      <c r="L39" s="81"/>
    </row>
    <row r="40" spans="1:12" x14ac:dyDescent="0.25">
      <c r="A40" s="164"/>
      <c r="B40" s="161" t="s">
        <v>110</v>
      </c>
      <c r="C40" s="162">
        <v>2512994</v>
      </c>
      <c r="D40" s="162">
        <v>3016288</v>
      </c>
      <c r="E40" s="162">
        <v>8352025</v>
      </c>
      <c r="F40" s="162">
        <v>9162221</v>
      </c>
      <c r="G40" s="162">
        <v>9463234</v>
      </c>
      <c r="H40" s="162">
        <v>9420025</v>
      </c>
      <c r="I40" s="163">
        <f>IFERROR(H40/G40-1,"-")</f>
        <v>-4.5659866383944703E-3</v>
      </c>
      <c r="J40" s="162">
        <f t="shared" si="10"/>
        <v>-43209</v>
      </c>
      <c r="K40" s="163">
        <f>H40/H$8</f>
        <v>0.26931025908979034</v>
      </c>
      <c r="L40" s="81"/>
    </row>
    <row r="41" spans="1:12" s="58" customFormat="1" x14ac:dyDescent="0.25">
      <c r="A41" s="164"/>
      <c r="B41" s="165" t="s">
        <v>113</v>
      </c>
      <c r="C41" s="166">
        <v>1123413</v>
      </c>
      <c r="D41" s="166">
        <v>1066343</v>
      </c>
      <c r="E41" s="166">
        <v>4256430</v>
      </c>
      <c r="F41" s="166">
        <v>4628132</v>
      </c>
      <c r="G41" s="166">
        <v>4858902</v>
      </c>
      <c r="H41" s="166">
        <v>4850627</v>
      </c>
      <c r="I41" s="167">
        <f t="shared" ref="I41:I48" si="11">IFERROR(H41/G41-1,"-")</f>
        <v>-1.7030596624504346E-3</v>
      </c>
      <c r="J41" s="166">
        <f t="shared" si="10"/>
        <v>-8275</v>
      </c>
      <c r="K41" s="167">
        <f t="shared" ref="K41:K48" si="12">H41/H$8</f>
        <v>0.13867517486608927</v>
      </c>
      <c r="L41" s="168"/>
    </row>
    <row r="42" spans="1:12" s="58" customFormat="1" x14ac:dyDescent="0.25">
      <c r="A42" s="164"/>
      <c r="B42" s="165" t="s">
        <v>116</v>
      </c>
      <c r="C42" s="166">
        <v>132792</v>
      </c>
      <c r="D42" s="166">
        <v>174981</v>
      </c>
      <c r="E42" s="166">
        <v>311196</v>
      </c>
      <c r="F42" s="166">
        <v>358364</v>
      </c>
      <c r="G42" s="166">
        <v>358116</v>
      </c>
      <c r="H42" s="166">
        <v>376020</v>
      </c>
      <c r="I42" s="167">
        <f t="shared" si="11"/>
        <v>4.9994973695673961E-2</v>
      </c>
      <c r="J42" s="166">
        <f t="shared" si="10"/>
        <v>17904</v>
      </c>
      <c r="K42" s="167">
        <f t="shared" si="12"/>
        <v>1.0750082258055894E-2</v>
      </c>
      <c r="L42" s="168"/>
    </row>
    <row r="43" spans="1:12" x14ac:dyDescent="0.25">
      <c r="A43" s="164"/>
      <c r="B43" s="165" t="s">
        <v>119</v>
      </c>
      <c r="C43" s="166">
        <v>66140</v>
      </c>
      <c r="D43" s="166">
        <v>127385</v>
      </c>
      <c r="E43" s="166">
        <v>198903</v>
      </c>
      <c r="F43" s="166">
        <v>247768</v>
      </c>
      <c r="G43" s="166">
        <v>245648</v>
      </c>
      <c r="H43" s="166">
        <v>247430</v>
      </c>
      <c r="I43" s="167">
        <f t="shared" si="11"/>
        <v>7.2542825506416442E-3</v>
      </c>
      <c r="J43" s="166">
        <f t="shared" si="10"/>
        <v>1782</v>
      </c>
      <c r="K43" s="167">
        <f t="shared" si="12"/>
        <v>7.0738068536534485E-3</v>
      </c>
      <c r="L43" s="81"/>
    </row>
    <row r="44" spans="1:12" x14ac:dyDescent="0.25">
      <c r="A44" s="164"/>
      <c r="B44" s="165" t="s">
        <v>126</v>
      </c>
      <c r="C44" s="166">
        <v>111688</v>
      </c>
      <c r="D44" s="166">
        <v>239923</v>
      </c>
      <c r="E44" s="166">
        <v>477050</v>
      </c>
      <c r="F44" s="166">
        <v>501092</v>
      </c>
      <c r="G44" s="166">
        <v>499671</v>
      </c>
      <c r="H44" s="166">
        <v>464546</v>
      </c>
      <c r="I44" s="167">
        <f t="shared" si="11"/>
        <v>-7.029625493574776E-2</v>
      </c>
      <c r="J44" s="166">
        <f t="shared" si="10"/>
        <v>-35125</v>
      </c>
      <c r="K44" s="167">
        <f t="shared" si="12"/>
        <v>1.328096301433656E-2</v>
      </c>
      <c r="L44" s="81"/>
    </row>
    <row r="45" spans="1:12" x14ac:dyDescent="0.25">
      <c r="A45" s="164"/>
      <c r="B45" s="165" t="s">
        <v>122</v>
      </c>
      <c r="C45" s="166">
        <v>124783</v>
      </c>
      <c r="D45" s="166">
        <v>184201</v>
      </c>
      <c r="E45" s="166">
        <v>318686</v>
      </c>
      <c r="F45" s="166">
        <v>374926</v>
      </c>
      <c r="G45" s="166">
        <v>372782</v>
      </c>
      <c r="H45" s="166">
        <v>338874</v>
      </c>
      <c r="I45" s="167">
        <f t="shared" si="11"/>
        <v>-9.0959327435337523E-2</v>
      </c>
      <c r="J45" s="166">
        <f t="shared" si="10"/>
        <v>-33908</v>
      </c>
      <c r="K45" s="167">
        <f t="shared" si="12"/>
        <v>9.6881106726143095E-3</v>
      </c>
      <c r="L45" s="81"/>
    </row>
    <row r="46" spans="1:12" x14ac:dyDescent="0.25">
      <c r="A46" s="164"/>
      <c r="B46" s="165" t="s">
        <v>131</v>
      </c>
      <c r="C46" s="166">
        <v>86530</v>
      </c>
      <c r="D46" s="166">
        <v>81833</v>
      </c>
      <c r="E46" s="166">
        <v>185692</v>
      </c>
      <c r="F46" s="166">
        <v>188338</v>
      </c>
      <c r="G46" s="166">
        <v>187108</v>
      </c>
      <c r="H46" s="166">
        <v>188541</v>
      </c>
      <c r="I46" s="167">
        <f t="shared" si="11"/>
        <v>7.6586784103298555E-3</v>
      </c>
      <c r="J46" s="166">
        <f t="shared" si="10"/>
        <v>1433</v>
      </c>
      <c r="K46" s="167">
        <f t="shared" si="12"/>
        <v>5.3902219536623485E-3</v>
      </c>
      <c r="L46" s="81"/>
    </row>
    <row r="47" spans="1:12" x14ac:dyDescent="0.25">
      <c r="A47" s="164" t="s">
        <v>147</v>
      </c>
      <c r="B47" s="165" t="s">
        <v>134</v>
      </c>
      <c r="C47" s="166">
        <v>149965</v>
      </c>
      <c r="D47" s="166">
        <v>88248</v>
      </c>
      <c r="E47" s="166">
        <v>188228</v>
      </c>
      <c r="F47" s="166">
        <v>224522</v>
      </c>
      <c r="G47" s="166">
        <v>217369</v>
      </c>
      <c r="H47" s="166">
        <v>187855</v>
      </c>
      <c r="I47" s="167">
        <f t="shared" si="11"/>
        <v>-0.13577833085674595</v>
      </c>
      <c r="J47" s="166">
        <f t="shared" si="10"/>
        <v>-29514</v>
      </c>
      <c r="K47" s="167">
        <f t="shared" si="12"/>
        <v>5.3706098148691289E-3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717683</v>
      </c>
      <c r="D48" s="171">
        <f t="shared" ref="D48:H48" si="14">D40-SUM(D41:D47)</f>
        <v>1053374</v>
      </c>
      <c r="E48" s="171">
        <f t="shared" si="14"/>
        <v>2415840</v>
      </c>
      <c r="F48" s="171">
        <f t="shared" si="14"/>
        <v>2639079</v>
      </c>
      <c r="G48" s="171">
        <f t="shared" si="14"/>
        <v>2723638</v>
      </c>
      <c r="H48" s="171">
        <f t="shared" si="14"/>
        <v>2766132</v>
      </c>
      <c r="I48" s="172">
        <f t="shared" si="11"/>
        <v>1.5601926540898647E-2</v>
      </c>
      <c r="J48" s="171">
        <f>H48-G48</f>
        <v>42494</v>
      </c>
      <c r="K48" s="172">
        <f t="shared" si="12"/>
        <v>7.9081289656509401E-2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64896</v>
      </c>
      <c r="D50" s="178">
        <v>98762</v>
      </c>
      <c r="E50" s="178">
        <v>168339</v>
      </c>
      <c r="F50" s="178">
        <v>182130</v>
      </c>
      <c r="G50" s="178">
        <v>192892</v>
      </c>
      <c r="H50" s="178">
        <v>197469</v>
      </c>
      <c r="I50" s="179">
        <f>IFERROR(H50/G50-1,"-")</f>
        <v>2.3728303921365379E-2</v>
      </c>
      <c r="J50" s="178">
        <f>H50-G50</f>
        <v>4577</v>
      </c>
      <c r="K50" s="179">
        <f>H50/H$8</f>
        <v>5.6454656492102529E-3</v>
      </c>
      <c r="L50" s="81"/>
    </row>
    <row r="51" spans="1:12" x14ac:dyDescent="0.25">
      <c r="A51" s="164" t="s">
        <v>99</v>
      </c>
      <c r="B51" s="161" t="s">
        <v>100</v>
      </c>
      <c r="C51" s="162">
        <v>6928</v>
      </c>
      <c r="D51" s="162">
        <v>17286</v>
      </c>
      <c r="E51" s="162">
        <v>21218</v>
      </c>
      <c r="F51" s="162">
        <v>40330</v>
      </c>
      <c r="G51" s="162">
        <v>27801</v>
      </c>
      <c r="H51" s="162">
        <v>27015</v>
      </c>
      <c r="I51" s="163">
        <f>IFERROR(H51/G51-1,"-")</f>
        <v>-2.8272364303442377E-2</v>
      </c>
      <c r="J51" s="162">
        <f t="shared" ref="J51:J61" si="15">H51-G51</f>
        <v>-786</v>
      </c>
      <c r="K51" s="163">
        <f>H51/H$8</f>
        <v>7.7233517419653195E-4</v>
      </c>
      <c r="L51" s="81"/>
    </row>
    <row r="52" spans="1:12" x14ac:dyDescent="0.25">
      <c r="A52" s="164" t="s">
        <v>106</v>
      </c>
      <c r="B52" s="165" t="s">
        <v>106</v>
      </c>
      <c r="C52" s="166">
        <v>4981</v>
      </c>
      <c r="D52" s="166">
        <v>6990</v>
      </c>
      <c r="E52" s="166">
        <v>6990</v>
      </c>
      <c r="F52" s="166">
        <v>25259</v>
      </c>
      <c r="G52" s="166">
        <v>15307</v>
      </c>
      <c r="H52" s="166">
        <v>13767</v>
      </c>
      <c r="I52" s="167">
        <f>IFERROR(H52/G52-1,"-")</f>
        <v>-0.10060756516626379</v>
      </c>
      <c r="J52" s="166">
        <f t="shared" si="15"/>
        <v>-1540</v>
      </c>
      <c r="K52" s="167">
        <f>H52/H$8</f>
        <v>3.9358646467383513E-4</v>
      </c>
      <c r="L52" s="81"/>
    </row>
    <row r="53" spans="1:12" x14ac:dyDescent="0.25">
      <c r="A53" s="164" t="s">
        <v>103</v>
      </c>
      <c r="B53" s="165" t="s">
        <v>103</v>
      </c>
      <c r="C53" s="166">
        <v>1947</v>
      </c>
      <c r="D53" s="166">
        <v>10296</v>
      </c>
      <c r="E53" s="166">
        <v>14228</v>
      </c>
      <c r="F53" s="166">
        <v>15071</v>
      </c>
      <c r="G53" s="166">
        <v>12494</v>
      </c>
      <c r="H53" s="166">
        <v>13248</v>
      </c>
      <c r="I53" s="167">
        <f>IFERROR(H53/G53-1,"-")</f>
        <v>6.0348967504402218E-2</v>
      </c>
      <c r="J53" s="166">
        <f t="shared" si="15"/>
        <v>754</v>
      </c>
      <c r="K53" s="167">
        <f>H53/H$8</f>
        <v>3.7874870952269688E-4</v>
      </c>
      <c r="L53" s="81"/>
    </row>
    <row r="54" spans="1:12" x14ac:dyDescent="0.25">
      <c r="A54" s="164"/>
      <c r="B54" s="161" t="s">
        <v>110</v>
      </c>
      <c r="C54" s="162">
        <v>57968</v>
      </c>
      <c r="D54" s="162">
        <v>81476</v>
      </c>
      <c r="E54" s="162">
        <v>147121</v>
      </c>
      <c r="F54" s="162">
        <v>141800</v>
      </c>
      <c r="G54" s="162">
        <v>165091</v>
      </c>
      <c r="H54" s="162">
        <v>170454</v>
      </c>
      <c r="I54" s="163">
        <f>IFERROR(H54/G54-1,"-")</f>
        <v>3.2485114270311533E-2</v>
      </c>
      <c r="J54" s="162">
        <f t="shared" si="15"/>
        <v>5363</v>
      </c>
      <c r="K54" s="163">
        <f>H54/H$8</f>
        <v>4.8731304750137209E-3</v>
      </c>
      <c r="L54" s="81"/>
    </row>
    <row r="55" spans="1:12" s="58" customFormat="1" x14ac:dyDescent="0.25">
      <c r="A55" s="164"/>
      <c r="B55" s="165" t="s">
        <v>113</v>
      </c>
      <c r="C55" s="166">
        <v>19732</v>
      </c>
      <c r="D55" s="166">
        <v>20693</v>
      </c>
      <c r="E55" s="166">
        <v>65122</v>
      </c>
      <c r="F55" s="166">
        <v>55484</v>
      </c>
      <c r="G55" s="166">
        <v>69307</v>
      </c>
      <c r="H55" s="166">
        <v>68352</v>
      </c>
      <c r="I55" s="167">
        <f t="shared" ref="I55:I62" si="16">IFERROR(H55/G55-1,"-")</f>
        <v>-1.3779271935013826E-2</v>
      </c>
      <c r="J55" s="166">
        <f t="shared" si="15"/>
        <v>-955</v>
      </c>
      <c r="K55" s="167">
        <f t="shared" ref="K55:K62" si="17">H55/H$8</f>
        <v>1.9541237766678272E-3</v>
      </c>
      <c r="L55" s="168"/>
    </row>
    <row r="56" spans="1:12" s="58" customFormat="1" x14ac:dyDescent="0.25">
      <c r="A56" s="164"/>
      <c r="B56" s="165" t="s">
        <v>116</v>
      </c>
      <c r="C56" s="166">
        <v>18588</v>
      </c>
      <c r="D56" s="166">
        <v>31230</v>
      </c>
      <c r="E56" s="166">
        <v>34084</v>
      </c>
      <c r="F56" s="166">
        <v>34465</v>
      </c>
      <c r="G56" s="166">
        <v>35877</v>
      </c>
      <c r="H56" s="166">
        <v>40468</v>
      </c>
      <c r="I56" s="167">
        <f t="shared" si="16"/>
        <v>0.12796499149873175</v>
      </c>
      <c r="J56" s="166">
        <f t="shared" si="15"/>
        <v>4591</v>
      </c>
      <c r="K56" s="167">
        <f t="shared" si="17"/>
        <v>1.1569446540583104E-3</v>
      </c>
      <c r="L56" s="168"/>
    </row>
    <row r="57" spans="1:12" x14ac:dyDescent="0.25">
      <c r="A57" s="164"/>
      <c r="B57" s="165" t="s">
        <v>119</v>
      </c>
      <c r="C57" s="166">
        <v>1474</v>
      </c>
      <c r="D57" s="166">
        <v>3873</v>
      </c>
      <c r="E57" s="166">
        <v>6397</v>
      </c>
      <c r="F57" s="166">
        <v>6784</v>
      </c>
      <c r="G57" s="166">
        <v>6789</v>
      </c>
      <c r="H57" s="166">
        <v>7322</v>
      </c>
      <c r="I57" s="167">
        <f t="shared" si="16"/>
        <v>7.850935336573861E-2</v>
      </c>
      <c r="J57" s="166">
        <f t="shared" si="15"/>
        <v>533</v>
      </c>
      <c r="K57" s="167">
        <f t="shared" si="17"/>
        <v>2.0932956303783111E-4</v>
      </c>
      <c r="L57" s="81"/>
    </row>
    <row r="58" spans="1:12" x14ac:dyDescent="0.25">
      <c r="A58" s="164"/>
      <c r="B58" s="165" t="s">
        <v>126</v>
      </c>
      <c r="C58" s="166">
        <v>975</v>
      </c>
      <c r="D58" s="166">
        <v>2191</v>
      </c>
      <c r="E58" s="166">
        <v>3053</v>
      </c>
      <c r="F58" s="166">
        <v>2811</v>
      </c>
      <c r="G58" s="166">
        <v>4663</v>
      </c>
      <c r="H58" s="166">
        <v>4996</v>
      </c>
      <c r="I58" s="167">
        <f t="shared" si="16"/>
        <v>7.1413253270426802E-2</v>
      </c>
      <c r="J58" s="166">
        <f t="shared" si="15"/>
        <v>333</v>
      </c>
      <c r="K58" s="167">
        <f t="shared" si="17"/>
        <v>1.4283126153195904E-4</v>
      </c>
      <c r="L58" s="81"/>
    </row>
    <row r="59" spans="1:12" x14ac:dyDescent="0.25">
      <c r="A59" s="164"/>
      <c r="B59" s="165" t="s">
        <v>122</v>
      </c>
      <c r="C59" s="166">
        <v>1083</v>
      </c>
      <c r="D59" s="166">
        <v>1459</v>
      </c>
      <c r="E59" s="166">
        <v>2254</v>
      </c>
      <c r="F59" s="166">
        <v>2628</v>
      </c>
      <c r="G59" s="166">
        <v>2985</v>
      </c>
      <c r="H59" s="166">
        <v>3168</v>
      </c>
      <c r="I59" s="167">
        <f t="shared" si="16"/>
        <v>6.1306532663316649E-2</v>
      </c>
      <c r="J59" s="166">
        <f t="shared" si="15"/>
        <v>183</v>
      </c>
      <c r="K59" s="167">
        <f t="shared" si="17"/>
        <v>9.0570343581514471E-5</v>
      </c>
      <c r="L59" s="81"/>
    </row>
    <row r="60" spans="1:12" x14ac:dyDescent="0.25">
      <c r="A60" s="164"/>
      <c r="B60" s="165" t="s">
        <v>131</v>
      </c>
      <c r="C60" s="166">
        <v>713</v>
      </c>
      <c r="D60" s="166">
        <v>445</v>
      </c>
      <c r="E60" s="166">
        <v>554</v>
      </c>
      <c r="F60" s="166">
        <v>804</v>
      </c>
      <c r="G60" s="166">
        <v>604</v>
      </c>
      <c r="H60" s="166">
        <v>842</v>
      </c>
      <c r="I60" s="167">
        <f t="shared" si="16"/>
        <v>0.39403973509933765</v>
      </c>
      <c r="J60" s="166">
        <f t="shared" si="15"/>
        <v>238</v>
      </c>
      <c r="K60" s="167">
        <f t="shared" si="17"/>
        <v>2.4072042075642418E-5</v>
      </c>
      <c r="L60" s="81"/>
    </row>
    <row r="61" spans="1:12" x14ac:dyDescent="0.25">
      <c r="A61" s="164" t="s">
        <v>147</v>
      </c>
      <c r="B61" s="165" t="s">
        <v>134</v>
      </c>
      <c r="C61" s="166">
        <v>1528</v>
      </c>
      <c r="D61" s="166">
        <v>432</v>
      </c>
      <c r="E61" s="166">
        <v>418</v>
      </c>
      <c r="F61" s="166">
        <v>635</v>
      </c>
      <c r="G61" s="166">
        <v>647</v>
      </c>
      <c r="H61" s="166">
        <v>1265</v>
      </c>
      <c r="I61" s="167">
        <f t="shared" si="16"/>
        <v>0.95517774343122097</v>
      </c>
      <c r="J61" s="166">
        <f t="shared" si="15"/>
        <v>618</v>
      </c>
      <c r="K61" s="167">
        <f t="shared" si="17"/>
        <v>3.6165241360674181E-5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13875</v>
      </c>
      <c r="D62" s="171">
        <f t="shared" ref="D62:H62" si="19">D54-SUM(D55:D61)</f>
        <v>21153</v>
      </c>
      <c r="E62" s="171">
        <f t="shared" si="19"/>
        <v>35239</v>
      </c>
      <c r="F62" s="171">
        <f t="shared" si="19"/>
        <v>38189</v>
      </c>
      <c r="G62" s="171">
        <f t="shared" si="19"/>
        <v>44219</v>
      </c>
      <c r="H62" s="171">
        <f t="shared" si="19"/>
        <v>44041</v>
      </c>
      <c r="I62" s="172">
        <f t="shared" si="16"/>
        <v>-4.0254189375608096E-3</v>
      </c>
      <c r="J62" s="171">
        <f>H62-G62</f>
        <v>-178</v>
      </c>
      <c r="K62" s="172">
        <f t="shared" si="17"/>
        <v>1.2590935926999618E-3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287353</v>
      </c>
      <c r="D64" s="178">
        <v>419370</v>
      </c>
      <c r="E64" s="178">
        <v>1014697</v>
      </c>
      <c r="F64" s="178">
        <v>988170</v>
      </c>
      <c r="G64" s="178">
        <v>1361415</v>
      </c>
      <c r="H64" s="178">
        <v>1103359</v>
      </c>
      <c r="I64" s="179">
        <f>IFERROR(H64/G64-1,"-")</f>
        <v>-0.1895498433615026</v>
      </c>
      <c r="J64" s="178">
        <f>H64-G64</f>
        <v>-258056</v>
      </c>
      <c r="K64" s="179">
        <f>H64/H$8</f>
        <v>3.1544066831993754E-2</v>
      </c>
      <c r="L64" s="81"/>
    </row>
    <row r="65" spans="1:12" x14ac:dyDescent="0.25">
      <c r="A65" s="164" t="s">
        <v>99</v>
      </c>
      <c r="B65" s="161" t="s">
        <v>100</v>
      </c>
      <c r="C65" s="162">
        <v>79457</v>
      </c>
      <c r="D65" s="162">
        <v>83752</v>
      </c>
      <c r="E65" s="162">
        <v>119256</v>
      </c>
      <c r="F65" s="162">
        <v>161549</v>
      </c>
      <c r="G65" s="162">
        <v>256345</v>
      </c>
      <c r="H65" s="162">
        <v>183698</v>
      </c>
      <c r="I65" s="163">
        <f>IFERROR(H65/G65-1,"-")</f>
        <v>-0.2833954241354425</v>
      </c>
      <c r="J65" s="162">
        <f t="shared" ref="J65:J75" si="20">H65-G65</f>
        <v>-72647</v>
      </c>
      <c r="K65" s="163">
        <f>H65/H$8</f>
        <v>5.251764828041996E-3</v>
      </c>
      <c r="L65" s="81"/>
    </row>
    <row r="66" spans="1:12" x14ac:dyDescent="0.25">
      <c r="A66" s="164" t="s">
        <v>106</v>
      </c>
      <c r="B66" s="165" t="s">
        <v>106</v>
      </c>
      <c r="C66" s="166">
        <v>21784</v>
      </c>
      <c r="D66" s="166">
        <v>59324</v>
      </c>
      <c r="E66" s="166">
        <v>72718</v>
      </c>
      <c r="F66" s="166">
        <v>83853</v>
      </c>
      <c r="G66" s="166">
        <v>124261</v>
      </c>
      <c r="H66" s="166">
        <v>45282</v>
      </c>
      <c r="I66" s="167">
        <f>IFERROR(H66/G66-1,"-")</f>
        <v>-0.63558960574918921</v>
      </c>
      <c r="J66" s="166">
        <f t="shared" si="20"/>
        <v>-78979</v>
      </c>
      <c r="K66" s="167">
        <f>H66/H$8</f>
        <v>1.2945726950941094E-3</v>
      </c>
      <c r="L66" s="81"/>
    </row>
    <row r="67" spans="1:12" x14ac:dyDescent="0.25">
      <c r="A67" s="164" t="s">
        <v>103</v>
      </c>
      <c r="B67" s="165" t="s">
        <v>103</v>
      </c>
      <c r="C67" s="166">
        <v>57673</v>
      </c>
      <c r="D67" s="166">
        <v>24428</v>
      </c>
      <c r="E67" s="166">
        <v>46538</v>
      </c>
      <c r="F67" s="166">
        <v>77696</v>
      </c>
      <c r="G67" s="166">
        <v>132084</v>
      </c>
      <c r="H67" s="166">
        <v>138416</v>
      </c>
      <c r="I67" s="167">
        <f>IFERROR(H67/G67-1,"-")</f>
        <v>4.7939190212289207E-2</v>
      </c>
      <c r="J67" s="166">
        <f t="shared" si="20"/>
        <v>6332</v>
      </c>
      <c r="K67" s="167">
        <f>H67/H$8</f>
        <v>3.9571921329478871E-3</v>
      </c>
      <c r="L67" s="81"/>
    </row>
    <row r="68" spans="1:12" x14ac:dyDescent="0.25">
      <c r="A68" s="164"/>
      <c r="B68" s="161" t="s">
        <v>110</v>
      </c>
      <c r="C68" s="162">
        <v>207896</v>
      </c>
      <c r="D68" s="162">
        <v>335618</v>
      </c>
      <c r="E68" s="162">
        <v>895441</v>
      </c>
      <c r="F68" s="162">
        <v>826621</v>
      </c>
      <c r="G68" s="162">
        <v>1105070</v>
      </c>
      <c r="H68" s="162">
        <v>919661</v>
      </c>
      <c r="I68" s="163">
        <f>IFERROR(H68/G68-1,"-")</f>
        <v>-0.16778032160858591</v>
      </c>
      <c r="J68" s="162">
        <f t="shared" si="20"/>
        <v>-185409</v>
      </c>
      <c r="K68" s="163">
        <f>H68/H$8</f>
        <v>2.6292302003951759E-2</v>
      </c>
      <c r="L68" s="81"/>
    </row>
    <row r="69" spans="1:12" s="58" customFormat="1" x14ac:dyDescent="0.25">
      <c r="A69" s="164"/>
      <c r="B69" s="165" t="s">
        <v>113</v>
      </c>
      <c r="C69" s="166">
        <v>92532</v>
      </c>
      <c r="D69" s="166">
        <v>85414</v>
      </c>
      <c r="E69" s="166">
        <v>399420</v>
      </c>
      <c r="F69" s="166">
        <v>314964</v>
      </c>
      <c r="G69" s="166">
        <v>454766</v>
      </c>
      <c r="H69" s="166">
        <v>443504</v>
      </c>
      <c r="I69" s="167">
        <f t="shared" ref="I69:I76" si="21">IFERROR(H69/G69-1,"-")</f>
        <v>-2.4764384320727584E-2</v>
      </c>
      <c r="J69" s="166">
        <f t="shared" si="20"/>
        <v>-11262</v>
      </c>
      <c r="K69" s="167">
        <f t="shared" ref="K69:K76" si="22">H69/H$8</f>
        <v>1.2679390675434341E-2</v>
      </c>
      <c r="L69" s="168"/>
    </row>
    <row r="70" spans="1:12" s="58" customFormat="1" x14ac:dyDescent="0.25">
      <c r="A70" s="164"/>
      <c r="B70" s="165" t="s">
        <v>116</v>
      </c>
      <c r="C70" s="166">
        <v>26880</v>
      </c>
      <c r="D70" s="166">
        <v>36140</v>
      </c>
      <c r="E70" s="166">
        <v>56705</v>
      </c>
      <c r="F70" s="166">
        <v>89781</v>
      </c>
      <c r="G70" s="166">
        <v>78559</v>
      </c>
      <c r="H70" s="166">
        <v>77139</v>
      </c>
      <c r="I70" s="167">
        <f t="shared" si="21"/>
        <v>-1.8075586501864804E-2</v>
      </c>
      <c r="J70" s="166">
        <f t="shared" si="20"/>
        <v>-1420</v>
      </c>
      <c r="K70" s="167">
        <f t="shared" si="22"/>
        <v>2.2053364057873876E-3</v>
      </c>
      <c r="L70" s="168"/>
    </row>
    <row r="71" spans="1:12" x14ac:dyDescent="0.25">
      <c r="A71" s="164"/>
      <c r="B71" s="165" t="s">
        <v>119</v>
      </c>
      <c r="C71" s="166">
        <v>21367</v>
      </c>
      <c r="D71" s="166">
        <v>44372</v>
      </c>
      <c r="E71" s="166">
        <v>126795</v>
      </c>
      <c r="F71" s="166">
        <v>98989</v>
      </c>
      <c r="G71" s="166">
        <v>131979</v>
      </c>
      <c r="H71" s="166">
        <v>66336</v>
      </c>
      <c r="I71" s="167">
        <f t="shared" si="21"/>
        <v>-0.49737458231991449</v>
      </c>
      <c r="J71" s="166">
        <f t="shared" si="20"/>
        <v>-65643</v>
      </c>
      <c r="K71" s="167">
        <f t="shared" si="22"/>
        <v>1.8964881034795908E-3</v>
      </c>
      <c r="L71" s="81"/>
    </row>
    <row r="72" spans="1:12" x14ac:dyDescent="0.25">
      <c r="A72" s="164"/>
      <c r="B72" s="165" t="s">
        <v>126</v>
      </c>
      <c r="C72" s="166">
        <v>3603</v>
      </c>
      <c r="D72" s="166">
        <v>28426</v>
      </c>
      <c r="E72" s="166">
        <v>25157</v>
      </c>
      <c r="F72" s="166">
        <v>25283</v>
      </c>
      <c r="G72" s="166">
        <v>47499</v>
      </c>
      <c r="H72" s="166">
        <v>39716</v>
      </c>
      <c r="I72" s="167">
        <f t="shared" si="21"/>
        <v>-0.16385608118065642</v>
      </c>
      <c r="J72" s="166">
        <f t="shared" si="20"/>
        <v>-7783</v>
      </c>
      <c r="K72" s="167">
        <f t="shared" si="22"/>
        <v>1.1354456331071428E-3</v>
      </c>
      <c r="L72" s="81"/>
    </row>
    <row r="73" spans="1:12" x14ac:dyDescent="0.25">
      <c r="A73" s="164"/>
      <c r="B73" s="165" t="s">
        <v>122</v>
      </c>
      <c r="C73" s="166">
        <v>8309</v>
      </c>
      <c r="D73" s="166">
        <v>16869</v>
      </c>
      <c r="E73" s="166">
        <v>22926</v>
      </c>
      <c r="F73" s="166">
        <v>14330</v>
      </c>
      <c r="G73" s="166">
        <v>27574</v>
      </c>
      <c r="H73" s="166">
        <v>19817</v>
      </c>
      <c r="I73" s="167">
        <f t="shared" si="21"/>
        <v>-0.28131573221150363</v>
      </c>
      <c r="J73" s="166">
        <f t="shared" si="20"/>
        <v>-7757</v>
      </c>
      <c r="K73" s="167">
        <f t="shared" si="22"/>
        <v>5.6655066248575514E-4</v>
      </c>
      <c r="L73" s="81"/>
    </row>
    <row r="74" spans="1:12" x14ac:dyDescent="0.25">
      <c r="A74" s="164"/>
      <c r="B74" s="165" t="s">
        <v>131</v>
      </c>
      <c r="C74" s="166">
        <v>5538</v>
      </c>
      <c r="D74" s="166">
        <v>14404</v>
      </c>
      <c r="E74" s="166">
        <v>20957</v>
      </c>
      <c r="F74" s="166">
        <v>26631</v>
      </c>
      <c r="G74" s="166">
        <v>24320</v>
      </c>
      <c r="H74" s="166">
        <v>16244</v>
      </c>
      <c r="I74" s="167">
        <f t="shared" si="21"/>
        <v>-0.33207236842105259</v>
      </c>
      <c r="J74" s="166">
        <f t="shared" si="20"/>
        <v>-8076</v>
      </c>
      <c r="K74" s="167">
        <f t="shared" si="22"/>
        <v>4.6440172384410388E-4</v>
      </c>
      <c r="L74" s="81"/>
    </row>
    <row r="75" spans="1:12" x14ac:dyDescent="0.25">
      <c r="A75" s="164" t="s">
        <v>147</v>
      </c>
      <c r="B75" s="165" t="s">
        <v>134</v>
      </c>
      <c r="C75" s="166">
        <v>5011</v>
      </c>
      <c r="D75" s="166">
        <v>1659</v>
      </c>
      <c r="E75" s="166">
        <v>6100</v>
      </c>
      <c r="F75" s="166">
        <v>7510</v>
      </c>
      <c r="G75" s="166">
        <v>21506</v>
      </c>
      <c r="H75" s="166">
        <v>24372</v>
      </c>
      <c r="I75" s="167">
        <f t="shared" si="21"/>
        <v>0.13326513531107609</v>
      </c>
      <c r="J75" s="166">
        <f t="shared" si="20"/>
        <v>2866</v>
      </c>
      <c r="K75" s="167">
        <f t="shared" si="22"/>
        <v>6.9677412050778739E-4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44656</v>
      </c>
      <c r="D76" s="171">
        <f t="shared" ref="D76:H76" si="24">D68-SUM(D69:D75)</f>
        <v>108334</v>
      </c>
      <c r="E76" s="171">
        <f t="shared" si="24"/>
        <v>237381</v>
      </c>
      <c r="F76" s="171">
        <f t="shared" si="24"/>
        <v>249133</v>
      </c>
      <c r="G76" s="171">
        <f t="shared" si="24"/>
        <v>318867</v>
      </c>
      <c r="H76" s="171">
        <f t="shared" si="24"/>
        <v>232533</v>
      </c>
      <c r="I76" s="172">
        <f t="shared" si="21"/>
        <v>-0.27075238265483725</v>
      </c>
      <c r="J76" s="171">
        <f>H76-G76</f>
        <v>-86334</v>
      </c>
      <c r="K76" s="172">
        <f t="shared" si="22"/>
        <v>6.6479146793056512E-3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1476435</v>
      </c>
      <c r="D78" s="178">
        <v>1967362</v>
      </c>
      <c r="E78" s="178">
        <v>4352393</v>
      </c>
      <c r="F78" s="178">
        <v>5136286</v>
      </c>
      <c r="G78" s="178">
        <v>5762502</v>
      </c>
      <c r="H78" s="178">
        <v>5666416</v>
      </c>
      <c r="I78" s="179">
        <f>IFERROR(H78/G78-1,"-")</f>
        <v>-1.6674354299573313E-2</v>
      </c>
      <c r="J78" s="178">
        <f>H78-G78</f>
        <v>-96086</v>
      </c>
      <c r="K78" s="179">
        <f>H78/H$8</f>
        <v>0.16199786742291378</v>
      </c>
      <c r="L78" s="81"/>
    </row>
    <row r="79" spans="1:12" x14ac:dyDescent="0.25">
      <c r="A79" s="164" t="s">
        <v>99</v>
      </c>
      <c r="B79" s="161" t="s">
        <v>100</v>
      </c>
      <c r="C79" s="162">
        <v>435854</v>
      </c>
      <c r="D79" s="162">
        <v>765462</v>
      </c>
      <c r="E79" s="162">
        <v>1656388</v>
      </c>
      <c r="F79" s="162">
        <v>1646973</v>
      </c>
      <c r="G79" s="162">
        <v>1680920</v>
      </c>
      <c r="H79" s="162">
        <v>1716393</v>
      </c>
      <c r="I79" s="163">
        <f>IFERROR(H79/G79-1,"-")</f>
        <v>2.1103324369987853E-2</v>
      </c>
      <c r="J79" s="162">
        <f t="shared" ref="J79:J89" si="25">H79-G79</f>
        <v>35473</v>
      </c>
      <c r="K79" s="163">
        <f>H79/H$8</f>
        <v>4.9070171632230541E-2</v>
      </c>
      <c r="L79" s="81"/>
    </row>
    <row r="80" spans="1:12" x14ac:dyDescent="0.25">
      <c r="A80" s="164" t="s">
        <v>106</v>
      </c>
      <c r="B80" s="165" t="s">
        <v>106</v>
      </c>
      <c r="C80" s="166">
        <v>63575</v>
      </c>
      <c r="D80" s="166">
        <v>181910</v>
      </c>
      <c r="E80" s="166">
        <v>247663</v>
      </c>
      <c r="F80" s="166">
        <v>256845</v>
      </c>
      <c r="G80" s="166">
        <v>287499</v>
      </c>
      <c r="H80" s="166">
        <v>239589</v>
      </c>
      <c r="I80" s="167">
        <f>IFERROR(H80/G80-1,"-")</f>
        <v>-0.16664405789237524</v>
      </c>
      <c r="J80" s="166">
        <f t="shared" si="25"/>
        <v>-47910</v>
      </c>
      <c r="K80" s="167">
        <f>H80/H$8</f>
        <v>6.8496395354644794E-3</v>
      </c>
      <c r="L80" s="81"/>
    </row>
    <row r="81" spans="1:12" x14ac:dyDescent="0.25">
      <c r="A81" s="164" t="s">
        <v>103</v>
      </c>
      <c r="B81" s="165" t="s">
        <v>103</v>
      </c>
      <c r="C81" s="166">
        <v>372279</v>
      </c>
      <c r="D81" s="166">
        <v>583552</v>
      </c>
      <c r="E81" s="166">
        <v>1408725</v>
      </c>
      <c r="F81" s="166">
        <v>1390128</v>
      </c>
      <c r="G81" s="166">
        <v>1393421</v>
      </c>
      <c r="H81" s="166">
        <v>1476804</v>
      </c>
      <c r="I81" s="167">
        <f>IFERROR(H81/G81-1,"-")</f>
        <v>5.9840493289537111E-2</v>
      </c>
      <c r="J81" s="166">
        <f t="shared" si="25"/>
        <v>83383</v>
      </c>
      <c r="K81" s="167">
        <f>H81/H$8</f>
        <v>4.2220532096766065E-2</v>
      </c>
      <c r="L81" s="81"/>
    </row>
    <row r="82" spans="1:12" x14ac:dyDescent="0.25">
      <c r="A82" s="164"/>
      <c r="B82" s="161" t="s">
        <v>110</v>
      </c>
      <c r="C82" s="162">
        <v>1040581</v>
      </c>
      <c r="D82" s="162">
        <v>1201900</v>
      </c>
      <c r="E82" s="162">
        <v>2696005</v>
      </c>
      <c r="F82" s="162">
        <v>3489313</v>
      </c>
      <c r="G82" s="162">
        <v>4081582</v>
      </c>
      <c r="H82" s="162">
        <v>3950023</v>
      </c>
      <c r="I82" s="163">
        <f>IFERROR(H82/G82-1,"-")</f>
        <v>-3.2232355003525615E-2</v>
      </c>
      <c r="J82" s="162">
        <f t="shared" si="25"/>
        <v>-131559</v>
      </c>
      <c r="K82" s="163">
        <f>H82/H$8</f>
        <v>0.11292769579068325</v>
      </c>
      <c r="L82" s="81"/>
    </row>
    <row r="83" spans="1:12" s="58" customFormat="1" x14ac:dyDescent="0.25">
      <c r="A83" s="164"/>
      <c r="B83" s="165" t="s">
        <v>113</v>
      </c>
      <c r="C83" s="166">
        <v>154382</v>
      </c>
      <c r="D83" s="166">
        <v>114301</v>
      </c>
      <c r="E83" s="166">
        <v>504044</v>
      </c>
      <c r="F83" s="166">
        <v>669954</v>
      </c>
      <c r="G83" s="166">
        <v>788206</v>
      </c>
      <c r="H83" s="166">
        <v>772586</v>
      </c>
      <c r="I83" s="167">
        <f t="shared" ref="I83:I90" si="26">IFERROR(H83/G83-1,"-")</f>
        <v>-1.9817154398723225E-2</v>
      </c>
      <c r="J83" s="166">
        <f t="shared" si="25"/>
        <v>-15620</v>
      </c>
      <c r="K83" s="167">
        <f t="shared" ref="K83:K90" si="27">H83/H$8</f>
        <v>2.2087556649705787E-2</v>
      </c>
      <c r="L83" s="168"/>
    </row>
    <row r="84" spans="1:12" s="58" customFormat="1" x14ac:dyDescent="0.25">
      <c r="A84" s="164"/>
      <c r="B84" s="165" t="s">
        <v>116</v>
      </c>
      <c r="C84" s="166">
        <v>432945</v>
      </c>
      <c r="D84" s="166">
        <v>478237</v>
      </c>
      <c r="E84" s="166">
        <v>1014024</v>
      </c>
      <c r="F84" s="166">
        <v>1213964</v>
      </c>
      <c r="G84" s="166">
        <v>1379633</v>
      </c>
      <c r="H84" s="166">
        <v>1283316</v>
      </c>
      <c r="I84" s="167">
        <f t="shared" si="26"/>
        <v>-6.9813493878444488E-2</v>
      </c>
      <c r="J84" s="166">
        <f t="shared" si="25"/>
        <v>-96317</v>
      </c>
      <c r="K84" s="167">
        <f t="shared" si="27"/>
        <v>3.6688879748628417E-2</v>
      </c>
      <c r="L84" s="168"/>
    </row>
    <row r="85" spans="1:12" x14ac:dyDescent="0.25">
      <c r="A85" s="164"/>
      <c r="B85" s="165" t="s">
        <v>119</v>
      </c>
      <c r="C85" s="166">
        <v>48183</v>
      </c>
      <c r="D85" s="166">
        <v>105849</v>
      </c>
      <c r="E85" s="166">
        <v>179405</v>
      </c>
      <c r="F85" s="166">
        <v>274030</v>
      </c>
      <c r="G85" s="166">
        <v>384632</v>
      </c>
      <c r="H85" s="166">
        <v>380202</v>
      </c>
      <c r="I85" s="167">
        <f t="shared" si="26"/>
        <v>-1.1517502443894378E-2</v>
      </c>
      <c r="J85" s="166">
        <f t="shared" si="25"/>
        <v>-4430</v>
      </c>
      <c r="K85" s="167">
        <f t="shared" si="27"/>
        <v>1.0869641972973158E-2</v>
      </c>
      <c r="L85" s="81"/>
    </row>
    <row r="86" spans="1:12" x14ac:dyDescent="0.25">
      <c r="A86" s="164"/>
      <c r="B86" s="165" t="s">
        <v>126</v>
      </c>
      <c r="C86" s="166">
        <v>13900</v>
      </c>
      <c r="D86" s="166">
        <v>38224</v>
      </c>
      <c r="E86" s="166">
        <v>75513</v>
      </c>
      <c r="F86" s="166">
        <v>91057</v>
      </c>
      <c r="G86" s="166">
        <v>134723</v>
      </c>
      <c r="H86" s="166">
        <v>119140</v>
      </c>
      <c r="I86" s="167">
        <f t="shared" si="26"/>
        <v>-0.1156669610979566</v>
      </c>
      <c r="J86" s="166">
        <f t="shared" si="25"/>
        <v>-15583</v>
      </c>
      <c r="K86" s="167">
        <f t="shared" si="27"/>
        <v>3.4061081863325862E-3</v>
      </c>
      <c r="L86" s="81"/>
    </row>
    <row r="87" spans="1:12" x14ac:dyDescent="0.25">
      <c r="A87" s="164"/>
      <c r="B87" s="165" t="s">
        <v>122</v>
      </c>
      <c r="C87" s="166">
        <v>14741</v>
      </c>
      <c r="D87" s="166">
        <v>33300</v>
      </c>
      <c r="E87" s="166">
        <v>33738</v>
      </c>
      <c r="F87" s="166">
        <v>46238</v>
      </c>
      <c r="G87" s="166">
        <v>58968</v>
      </c>
      <c r="H87" s="166">
        <v>65101</v>
      </c>
      <c r="I87" s="167">
        <f t="shared" si="26"/>
        <v>0.10400556233889557</v>
      </c>
      <c r="J87" s="166">
        <f t="shared" si="25"/>
        <v>6133</v>
      </c>
      <c r="K87" s="167">
        <f t="shared" si="27"/>
        <v>1.8611805358270748E-3</v>
      </c>
      <c r="L87" s="81"/>
    </row>
    <row r="88" spans="1:12" x14ac:dyDescent="0.25">
      <c r="A88" s="164"/>
      <c r="B88" s="165" t="s">
        <v>131</v>
      </c>
      <c r="C88" s="166">
        <v>30454</v>
      </c>
      <c r="D88" s="166">
        <v>20871</v>
      </c>
      <c r="E88" s="166">
        <v>63463</v>
      </c>
      <c r="F88" s="166">
        <v>74920</v>
      </c>
      <c r="G88" s="166">
        <v>68668</v>
      </c>
      <c r="H88" s="166">
        <v>71595</v>
      </c>
      <c r="I88" s="167">
        <f t="shared" si="26"/>
        <v>4.2625385914836667E-2</v>
      </c>
      <c r="J88" s="166">
        <f t="shared" si="25"/>
        <v>2927</v>
      </c>
      <c r="K88" s="167">
        <f t="shared" si="27"/>
        <v>2.0468383045197376E-3</v>
      </c>
      <c r="L88" s="81"/>
    </row>
    <row r="89" spans="1:12" x14ac:dyDescent="0.25">
      <c r="A89" s="164" t="s">
        <v>147</v>
      </c>
      <c r="B89" s="165" t="s">
        <v>134</v>
      </c>
      <c r="C89" s="166">
        <v>50000</v>
      </c>
      <c r="D89" s="166">
        <v>22441</v>
      </c>
      <c r="E89" s="166">
        <v>59972</v>
      </c>
      <c r="F89" s="166">
        <v>81787</v>
      </c>
      <c r="G89" s="166">
        <v>80097</v>
      </c>
      <c r="H89" s="166">
        <v>67552</v>
      </c>
      <c r="I89" s="167">
        <f t="shared" si="26"/>
        <v>-0.15662259510343712</v>
      </c>
      <c r="J89" s="166">
        <f t="shared" si="25"/>
        <v>-12545</v>
      </c>
      <c r="K89" s="167">
        <f t="shared" si="27"/>
        <v>1.9312524777836066E-3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295976</v>
      </c>
      <c r="D90" s="171">
        <f t="shared" ref="D90:H90" si="29">D82-SUM(D83:D89)</f>
        <v>388677</v>
      </c>
      <c r="E90" s="171">
        <f t="shared" si="29"/>
        <v>765846</v>
      </c>
      <c r="F90" s="171">
        <f t="shared" si="29"/>
        <v>1037363</v>
      </c>
      <c r="G90" s="171">
        <f t="shared" si="29"/>
        <v>1186655</v>
      </c>
      <c r="H90" s="171">
        <f t="shared" si="29"/>
        <v>1190531</v>
      </c>
      <c r="I90" s="172">
        <f t="shared" si="26"/>
        <v>3.2663242475698961E-3</v>
      </c>
      <c r="J90" s="171">
        <f>H90-G90</f>
        <v>3876</v>
      </c>
      <c r="K90" s="172">
        <f t="shared" si="27"/>
        <v>3.4036237914912879E-2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55574</v>
      </c>
      <c r="D92" s="178">
        <v>83402</v>
      </c>
      <c r="E92" s="178">
        <v>137757</v>
      </c>
      <c r="F92" s="178">
        <v>148334</v>
      </c>
      <c r="G92" s="178">
        <v>152300</v>
      </c>
      <c r="H92" s="178">
        <v>152519</v>
      </c>
      <c r="I92" s="179">
        <f>IFERROR(H92/G92-1,"-")</f>
        <v>1.4379514116875658E-3</v>
      </c>
      <c r="J92" s="178">
        <f>H92-G92</f>
        <v>219</v>
      </c>
      <c r="K92" s="179">
        <f>H92/H$8</f>
        <v>4.3603845431530947E-3</v>
      </c>
      <c r="L92" s="81"/>
    </row>
    <row r="93" spans="1:12" x14ac:dyDescent="0.25">
      <c r="A93" s="164" t="s">
        <v>99</v>
      </c>
      <c r="B93" s="161" t="s">
        <v>100</v>
      </c>
      <c r="C93" s="162">
        <v>29167</v>
      </c>
      <c r="D93" s="162">
        <v>42063</v>
      </c>
      <c r="E93" s="162">
        <v>70951</v>
      </c>
      <c r="F93" s="162">
        <v>72432</v>
      </c>
      <c r="G93" s="162">
        <v>71061</v>
      </c>
      <c r="H93" s="162">
        <v>73935</v>
      </c>
      <c r="I93" s="163">
        <f>IFERROR(H93/G93-1,"-")</f>
        <v>4.0444125469666803E-2</v>
      </c>
      <c r="J93" s="162">
        <f t="shared" ref="J93:J103" si="30">H93-G93</f>
        <v>2874</v>
      </c>
      <c r="K93" s="163">
        <f>H93/H$8</f>
        <v>2.1137368537560834E-3</v>
      </c>
      <c r="L93" s="81"/>
    </row>
    <row r="94" spans="1:12" x14ac:dyDescent="0.25">
      <c r="A94" s="164" t="s">
        <v>106</v>
      </c>
      <c r="B94" s="165" t="s">
        <v>106</v>
      </c>
      <c r="C94" s="166">
        <v>14077</v>
      </c>
      <c r="D94" s="166">
        <v>20037</v>
      </c>
      <c r="E94" s="166">
        <v>30228</v>
      </c>
      <c r="F94" s="166">
        <v>19606</v>
      </c>
      <c r="G94" s="166">
        <v>21646</v>
      </c>
      <c r="H94" s="166">
        <v>26636</v>
      </c>
      <c r="I94" s="167">
        <f>IFERROR(H94/G94-1,"-")</f>
        <v>0.23052758015337704</v>
      </c>
      <c r="J94" s="166">
        <f t="shared" si="30"/>
        <v>4990</v>
      </c>
      <c r="K94" s="167">
        <f>H94/H$8</f>
        <v>7.6149989635013236E-4</v>
      </c>
      <c r="L94" s="81"/>
    </row>
    <row r="95" spans="1:12" x14ac:dyDescent="0.25">
      <c r="A95" s="164" t="s">
        <v>103</v>
      </c>
      <c r="B95" s="165" t="s">
        <v>103</v>
      </c>
      <c r="C95" s="166">
        <v>15090</v>
      </c>
      <c r="D95" s="166">
        <v>22026</v>
      </c>
      <c r="E95" s="166">
        <v>40723</v>
      </c>
      <c r="F95" s="166">
        <v>52826</v>
      </c>
      <c r="G95" s="166">
        <v>49415</v>
      </c>
      <c r="H95" s="166">
        <v>47299</v>
      </c>
      <c r="I95" s="167">
        <f>IFERROR(H95/G95-1,"-")</f>
        <v>-4.2821005767479492E-2</v>
      </c>
      <c r="J95" s="166">
        <f t="shared" si="30"/>
        <v>-2116</v>
      </c>
      <c r="K95" s="167">
        <f>H95/H$8</f>
        <v>1.3522369574059511E-3</v>
      </c>
      <c r="L95" s="81"/>
    </row>
    <row r="96" spans="1:12" x14ac:dyDescent="0.25">
      <c r="A96" s="164"/>
      <c r="B96" s="161" t="s">
        <v>110</v>
      </c>
      <c r="C96" s="162">
        <v>26407</v>
      </c>
      <c r="D96" s="162">
        <v>41339</v>
      </c>
      <c r="E96" s="162">
        <v>66806</v>
      </c>
      <c r="F96" s="162">
        <v>75902</v>
      </c>
      <c r="G96" s="162">
        <v>81239</v>
      </c>
      <c r="H96" s="162">
        <v>78584</v>
      </c>
      <c r="I96" s="163">
        <f>IFERROR(H96/G96-1,"-")</f>
        <v>-3.2681347628601976E-2</v>
      </c>
      <c r="J96" s="162">
        <f t="shared" si="30"/>
        <v>-2655</v>
      </c>
      <c r="K96" s="163">
        <f>H96/H$8</f>
        <v>2.2466476893970118E-3</v>
      </c>
      <c r="L96" s="81"/>
    </row>
    <row r="97" spans="1:12" s="58" customFormat="1" x14ac:dyDescent="0.25">
      <c r="A97" s="164"/>
      <c r="B97" s="165" t="s">
        <v>113</v>
      </c>
      <c r="C97" s="166">
        <v>4981</v>
      </c>
      <c r="D97" s="166">
        <v>3494</v>
      </c>
      <c r="E97" s="166">
        <v>9249</v>
      </c>
      <c r="F97" s="166">
        <v>11177</v>
      </c>
      <c r="G97" s="166">
        <v>12296</v>
      </c>
      <c r="H97" s="166">
        <v>9734</v>
      </c>
      <c r="I97" s="167">
        <f t="shared" ref="I97:I104" si="31">IFERROR(H97/G97-1,"-")</f>
        <v>-0.20836044242029927</v>
      </c>
      <c r="J97" s="166">
        <f t="shared" si="30"/>
        <v>-2562</v>
      </c>
      <c r="K97" s="167">
        <f t="shared" ref="K97:K104" si="32">H97/H$8</f>
        <v>2.7828652917375688E-4</v>
      </c>
      <c r="L97" s="168"/>
    </row>
    <row r="98" spans="1:12" s="58" customFormat="1" x14ac:dyDescent="0.25">
      <c r="A98" s="164"/>
      <c r="B98" s="165" t="s">
        <v>116</v>
      </c>
      <c r="C98" s="166">
        <v>7377</v>
      </c>
      <c r="D98" s="166">
        <v>15393</v>
      </c>
      <c r="E98" s="166">
        <v>21050</v>
      </c>
      <c r="F98" s="166">
        <v>22639</v>
      </c>
      <c r="G98" s="166">
        <v>25055</v>
      </c>
      <c r="H98" s="166">
        <v>23641</v>
      </c>
      <c r="I98" s="167">
        <f t="shared" si="31"/>
        <v>-5.64358411494712E-2</v>
      </c>
      <c r="J98" s="166">
        <f t="shared" si="30"/>
        <v>-1414</v>
      </c>
      <c r="K98" s="167">
        <f t="shared" si="32"/>
        <v>6.7587547115233063E-4</v>
      </c>
      <c r="L98" s="168"/>
    </row>
    <row r="99" spans="1:12" x14ac:dyDescent="0.25">
      <c r="A99" s="164"/>
      <c r="B99" s="165" t="s">
        <v>119</v>
      </c>
      <c r="C99" s="166">
        <v>4526</v>
      </c>
      <c r="D99" s="166">
        <v>7148</v>
      </c>
      <c r="E99" s="166">
        <v>7881</v>
      </c>
      <c r="F99" s="166">
        <v>8902</v>
      </c>
      <c r="G99" s="166">
        <v>9750</v>
      </c>
      <c r="H99" s="166">
        <v>9685</v>
      </c>
      <c r="I99" s="167">
        <f t="shared" si="31"/>
        <v>-6.6666666666667096E-3</v>
      </c>
      <c r="J99" s="166">
        <f t="shared" si="30"/>
        <v>-65</v>
      </c>
      <c r="K99" s="167">
        <f t="shared" si="32"/>
        <v>2.7688566211709839E-4</v>
      </c>
      <c r="L99" s="81"/>
    </row>
    <row r="100" spans="1:12" x14ac:dyDescent="0.25">
      <c r="A100" s="164"/>
      <c r="B100" s="165" t="s">
        <v>126</v>
      </c>
      <c r="C100" s="166">
        <v>907</v>
      </c>
      <c r="D100" s="166">
        <v>1385</v>
      </c>
      <c r="E100" s="166">
        <v>4981</v>
      </c>
      <c r="F100" s="166">
        <v>3623</v>
      </c>
      <c r="G100" s="166">
        <v>3800</v>
      </c>
      <c r="H100" s="166">
        <v>2844</v>
      </c>
      <c r="I100" s="167">
        <f t="shared" si="31"/>
        <v>-0.25157894736842101</v>
      </c>
      <c r="J100" s="166">
        <f t="shared" si="30"/>
        <v>-956</v>
      </c>
      <c r="K100" s="167">
        <f t="shared" si="32"/>
        <v>8.1307467533405029E-5</v>
      </c>
      <c r="L100" s="81"/>
    </row>
    <row r="101" spans="1:12" x14ac:dyDescent="0.25">
      <c r="A101" s="164"/>
      <c r="B101" s="165" t="s">
        <v>122</v>
      </c>
      <c r="C101" s="166">
        <v>735</v>
      </c>
      <c r="D101" s="166">
        <v>1315</v>
      </c>
      <c r="E101" s="166">
        <v>1892</v>
      </c>
      <c r="F101" s="166">
        <v>1812</v>
      </c>
      <c r="G101" s="166">
        <v>2358</v>
      </c>
      <c r="H101" s="166">
        <v>2832</v>
      </c>
      <c r="I101" s="167">
        <f t="shared" si="31"/>
        <v>0.20101781170483468</v>
      </c>
      <c r="J101" s="166">
        <f t="shared" si="30"/>
        <v>474</v>
      </c>
      <c r="K101" s="167">
        <f t="shared" si="32"/>
        <v>8.0964398050141723E-5</v>
      </c>
      <c r="L101" s="81"/>
    </row>
    <row r="102" spans="1:12" x14ac:dyDescent="0.25">
      <c r="A102" s="164"/>
      <c r="B102" s="165" t="s">
        <v>131</v>
      </c>
      <c r="C102" s="166">
        <v>588</v>
      </c>
      <c r="D102" s="166">
        <v>275</v>
      </c>
      <c r="E102" s="166">
        <v>817</v>
      </c>
      <c r="F102" s="166">
        <v>420</v>
      </c>
      <c r="G102" s="166">
        <v>782</v>
      </c>
      <c r="H102" s="166">
        <v>445</v>
      </c>
      <c r="I102" s="167">
        <f t="shared" si="31"/>
        <v>-0.43094629156010233</v>
      </c>
      <c r="J102" s="166">
        <f t="shared" si="30"/>
        <v>-337</v>
      </c>
      <c r="K102" s="167">
        <f t="shared" si="32"/>
        <v>1.2722160004347834E-5</v>
      </c>
      <c r="L102" s="81"/>
    </row>
    <row r="103" spans="1:12" x14ac:dyDescent="0.25">
      <c r="A103" s="164" t="s">
        <v>147</v>
      </c>
      <c r="B103" s="165" t="s">
        <v>134</v>
      </c>
      <c r="C103" s="166">
        <v>255</v>
      </c>
      <c r="D103" s="166">
        <v>259</v>
      </c>
      <c r="E103" s="166">
        <v>385</v>
      </c>
      <c r="F103" s="166">
        <v>950</v>
      </c>
      <c r="G103" s="166">
        <v>1244</v>
      </c>
      <c r="H103" s="166">
        <v>740</v>
      </c>
      <c r="I103" s="167">
        <f t="shared" si="31"/>
        <v>-0.40514469453376201</v>
      </c>
      <c r="J103" s="166">
        <f t="shared" si="30"/>
        <v>-504</v>
      </c>
      <c r="K103" s="167">
        <f t="shared" si="32"/>
        <v>2.1155951467904264E-5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7038</v>
      </c>
      <c r="D104" s="171">
        <f t="shared" ref="D104:H104" si="34">D96-SUM(D97:D103)</f>
        <v>12070</v>
      </c>
      <c r="E104" s="171">
        <f t="shared" si="34"/>
        <v>20551</v>
      </c>
      <c r="F104" s="171">
        <f t="shared" si="34"/>
        <v>26379</v>
      </c>
      <c r="G104" s="171">
        <f t="shared" si="34"/>
        <v>25954</v>
      </c>
      <c r="H104" s="171">
        <f t="shared" si="34"/>
        <v>28663</v>
      </c>
      <c r="I104" s="172">
        <f t="shared" si="31"/>
        <v>0.10437697464745321</v>
      </c>
      <c r="J104" s="171">
        <f>H104-G104</f>
        <v>2709</v>
      </c>
      <c r="K104" s="172">
        <f t="shared" si="32"/>
        <v>8.194500498980269E-4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434663</v>
      </c>
      <c r="D106" s="178">
        <v>749212</v>
      </c>
      <c r="E106" s="178">
        <v>1316064</v>
      </c>
      <c r="F106" s="178">
        <v>1447168</v>
      </c>
      <c r="G106" s="178">
        <v>1453294</v>
      </c>
      <c r="H106" s="178">
        <v>1411233</v>
      </c>
      <c r="I106" s="179">
        <f>IFERROR(H106/G106-1,"-")</f>
        <v>-2.8941838334156755E-2</v>
      </c>
      <c r="J106" s="178">
        <f>H106-G106</f>
        <v>-42061</v>
      </c>
      <c r="K106" s="179">
        <f>H106/H$8</f>
        <v>4.0345914672844513E-2</v>
      </c>
      <c r="L106" s="81"/>
    </row>
    <row r="107" spans="1:12" x14ac:dyDescent="0.25">
      <c r="A107" s="164" t="s">
        <v>99</v>
      </c>
      <c r="B107" s="161" t="s">
        <v>100</v>
      </c>
      <c r="C107" s="162">
        <v>124658</v>
      </c>
      <c r="D107" s="162">
        <v>199003</v>
      </c>
      <c r="E107" s="162">
        <v>220579</v>
      </c>
      <c r="F107" s="162">
        <v>219096</v>
      </c>
      <c r="G107" s="162">
        <v>207819</v>
      </c>
      <c r="H107" s="162">
        <v>216184</v>
      </c>
      <c r="I107" s="163">
        <f>IFERROR(H107/G107-1,"-")</f>
        <v>4.0251372588646861E-2</v>
      </c>
      <c r="J107" s="162">
        <f t="shared" ref="J107:J117" si="35">H107-G107</f>
        <v>8365</v>
      </c>
      <c r="K107" s="163">
        <f>H107/H$8</f>
        <v>6.1805110974829935E-3</v>
      </c>
      <c r="L107" s="81"/>
    </row>
    <row r="108" spans="1:12" x14ac:dyDescent="0.25">
      <c r="A108" s="164" t="s">
        <v>106</v>
      </c>
      <c r="B108" s="165" t="s">
        <v>106</v>
      </c>
      <c r="C108" s="166">
        <v>16504</v>
      </c>
      <c r="D108" s="166">
        <v>106031</v>
      </c>
      <c r="E108" s="166">
        <v>75504</v>
      </c>
      <c r="F108" s="166">
        <v>57419</v>
      </c>
      <c r="G108" s="166">
        <v>59079</v>
      </c>
      <c r="H108" s="166">
        <v>76236</v>
      </c>
      <c r="I108" s="167">
        <f>IFERROR(H108/G108-1,"-")</f>
        <v>0.29040775910221917</v>
      </c>
      <c r="J108" s="166">
        <f t="shared" si="35"/>
        <v>17157</v>
      </c>
      <c r="K108" s="167">
        <f>H108/H$8</f>
        <v>2.1795204271718234E-3</v>
      </c>
      <c r="L108" s="81"/>
    </row>
    <row r="109" spans="1:12" x14ac:dyDescent="0.25">
      <c r="A109" s="164" t="s">
        <v>103</v>
      </c>
      <c r="B109" s="165" t="s">
        <v>103</v>
      </c>
      <c r="C109" s="166">
        <v>108154</v>
      </c>
      <c r="D109" s="166">
        <v>92972</v>
      </c>
      <c r="E109" s="166">
        <v>145075</v>
      </c>
      <c r="F109" s="166">
        <v>161677</v>
      </c>
      <c r="G109" s="166">
        <v>148740</v>
      </c>
      <c r="H109" s="166">
        <v>139948</v>
      </c>
      <c r="I109" s="167">
        <f>IFERROR(H109/G109-1,"-")</f>
        <v>-5.9109856124781479E-2</v>
      </c>
      <c r="J109" s="166">
        <f t="shared" si="35"/>
        <v>-8792</v>
      </c>
      <c r="K109" s="167">
        <f>H109/H$8</f>
        <v>4.0009906703111697E-3</v>
      </c>
      <c r="L109" s="81"/>
    </row>
    <row r="110" spans="1:12" x14ac:dyDescent="0.25">
      <c r="A110" s="164"/>
      <c r="B110" s="161" t="s">
        <v>110</v>
      </c>
      <c r="C110" s="162">
        <v>310005</v>
      </c>
      <c r="D110" s="162">
        <v>550209</v>
      </c>
      <c r="E110" s="162">
        <v>1095485</v>
      </c>
      <c r="F110" s="162">
        <v>1228072</v>
      </c>
      <c r="G110" s="162">
        <v>1245475</v>
      </c>
      <c r="H110" s="162">
        <v>1195049</v>
      </c>
      <c r="I110" s="163">
        <f>IFERROR(H110/G110-1,"-")</f>
        <v>-4.048736425861621E-2</v>
      </c>
      <c r="J110" s="162">
        <f t="shared" si="35"/>
        <v>-50426</v>
      </c>
      <c r="K110" s="163">
        <f>H110/H$8</f>
        <v>3.4165403575361519E-2</v>
      </c>
      <c r="L110" s="81"/>
    </row>
    <row r="111" spans="1:12" s="58" customFormat="1" x14ac:dyDescent="0.25">
      <c r="A111" s="164"/>
      <c r="B111" s="165" t="s">
        <v>113</v>
      </c>
      <c r="C111" s="166">
        <v>176124</v>
      </c>
      <c r="D111" s="166">
        <v>251557</v>
      </c>
      <c r="E111" s="166">
        <v>673877</v>
      </c>
      <c r="F111" s="166">
        <v>775590</v>
      </c>
      <c r="G111" s="166">
        <v>761721</v>
      </c>
      <c r="H111" s="166">
        <v>693060</v>
      </c>
      <c r="I111" s="167">
        <f t="shared" ref="I111:I118" si="36">IFERROR(H111/G111-1,"-")</f>
        <v>-9.0139302973135882E-2</v>
      </c>
      <c r="J111" s="166">
        <f t="shared" si="35"/>
        <v>-68661</v>
      </c>
      <c r="K111" s="167">
        <f t="shared" ref="K111:K118" si="37">H111/H$8</f>
        <v>1.9813978005872607E-2</v>
      </c>
      <c r="L111" s="168"/>
    </row>
    <row r="112" spans="1:12" s="58" customFormat="1" x14ac:dyDescent="0.25">
      <c r="A112" s="164"/>
      <c r="B112" s="165" t="s">
        <v>116</v>
      </c>
      <c r="C112" s="166">
        <v>22421</v>
      </c>
      <c r="D112" s="166">
        <v>57079</v>
      </c>
      <c r="E112" s="166">
        <v>45927</v>
      </c>
      <c r="F112" s="166">
        <v>60304</v>
      </c>
      <c r="G112" s="166">
        <v>60756</v>
      </c>
      <c r="H112" s="166">
        <v>64460</v>
      </c>
      <c r="I112" s="167">
        <f t="shared" si="36"/>
        <v>6.096517216406605E-2</v>
      </c>
      <c r="J112" s="166">
        <f t="shared" si="35"/>
        <v>3704</v>
      </c>
      <c r="K112" s="167">
        <f t="shared" si="37"/>
        <v>1.842854907596093E-3</v>
      </c>
      <c r="L112" s="168"/>
    </row>
    <row r="113" spans="1:12" x14ac:dyDescent="0.25">
      <c r="A113" s="164"/>
      <c r="B113" s="165" t="s">
        <v>119</v>
      </c>
      <c r="C113" s="166">
        <v>13826</v>
      </c>
      <c r="D113" s="166">
        <v>67210</v>
      </c>
      <c r="E113" s="166">
        <v>65652</v>
      </c>
      <c r="F113" s="166">
        <v>76293</v>
      </c>
      <c r="G113" s="166">
        <v>85229</v>
      </c>
      <c r="H113" s="166">
        <v>102486</v>
      </c>
      <c r="I113" s="167">
        <f t="shared" si="36"/>
        <v>0.20247802977859641</v>
      </c>
      <c r="J113" s="166">
        <f t="shared" si="35"/>
        <v>17257</v>
      </c>
      <c r="K113" s="167">
        <f t="shared" si="37"/>
        <v>2.9299849218103195E-3</v>
      </c>
      <c r="L113" s="81"/>
    </row>
    <row r="114" spans="1:12" x14ac:dyDescent="0.25">
      <c r="A114" s="164"/>
      <c r="B114" s="165" t="s">
        <v>126</v>
      </c>
      <c r="C114" s="166">
        <v>8828</v>
      </c>
      <c r="D114" s="166">
        <v>29461</v>
      </c>
      <c r="E114" s="166">
        <v>41263</v>
      </c>
      <c r="F114" s="166">
        <v>42135</v>
      </c>
      <c r="G114" s="166">
        <v>41377</v>
      </c>
      <c r="H114" s="166">
        <v>42484</v>
      </c>
      <c r="I114" s="167">
        <f t="shared" si="36"/>
        <v>2.6753993764651929E-2</v>
      </c>
      <c r="J114" s="166">
        <f t="shared" si="35"/>
        <v>1107</v>
      </c>
      <c r="K114" s="167">
        <f t="shared" si="37"/>
        <v>1.214580327246547E-3</v>
      </c>
      <c r="L114" s="81"/>
    </row>
    <row r="115" spans="1:12" x14ac:dyDescent="0.25">
      <c r="A115" s="164"/>
      <c r="B115" s="165" t="s">
        <v>122</v>
      </c>
      <c r="C115" s="166">
        <v>19692</v>
      </c>
      <c r="D115" s="166">
        <v>36897</v>
      </c>
      <c r="E115" s="166">
        <v>41249</v>
      </c>
      <c r="F115" s="166">
        <v>42266</v>
      </c>
      <c r="G115" s="166">
        <v>33197</v>
      </c>
      <c r="H115" s="166">
        <v>33804</v>
      </c>
      <c r="I115" s="167">
        <f t="shared" si="36"/>
        <v>1.8284784769708073E-2</v>
      </c>
      <c r="J115" s="166">
        <f t="shared" si="35"/>
        <v>607</v>
      </c>
      <c r="K115" s="167">
        <f t="shared" si="37"/>
        <v>9.6642673435275096E-4</v>
      </c>
      <c r="L115" s="81"/>
    </row>
    <row r="116" spans="1:12" x14ac:dyDescent="0.25">
      <c r="A116" s="164"/>
      <c r="B116" s="165" t="s">
        <v>131</v>
      </c>
      <c r="C116" s="166">
        <v>2343</v>
      </c>
      <c r="D116" s="166">
        <v>2314</v>
      </c>
      <c r="E116" s="166">
        <v>11983</v>
      </c>
      <c r="F116" s="166">
        <v>11780</v>
      </c>
      <c r="G116" s="166">
        <v>11633</v>
      </c>
      <c r="H116" s="166">
        <v>9289</v>
      </c>
      <c r="I116" s="167">
        <f t="shared" si="36"/>
        <v>-0.20149574486374966</v>
      </c>
      <c r="J116" s="166">
        <f t="shared" si="35"/>
        <v>-2344</v>
      </c>
      <c r="K116" s="167">
        <f t="shared" si="37"/>
        <v>2.6556436916940905E-4</v>
      </c>
      <c r="L116" s="81"/>
    </row>
    <row r="117" spans="1:12" x14ac:dyDescent="0.25">
      <c r="A117" s="164" t="s">
        <v>147</v>
      </c>
      <c r="B117" s="165" t="s">
        <v>134</v>
      </c>
      <c r="C117" s="166">
        <v>7286</v>
      </c>
      <c r="D117" s="166">
        <v>3610</v>
      </c>
      <c r="E117" s="166">
        <v>7507</v>
      </c>
      <c r="F117" s="166">
        <v>7656</v>
      </c>
      <c r="G117" s="166">
        <v>10984</v>
      </c>
      <c r="H117" s="166">
        <v>6717</v>
      </c>
      <c r="I117" s="167">
        <f t="shared" si="36"/>
        <v>-0.38847414420975968</v>
      </c>
      <c r="J117" s="166">
        <f t="shared" si="35"/>
        <v>-4267</v>
      </c>
      <c r="K117" s="167">
        <f t="shared" si="37"/>
        <v>1.9203314325663909E-4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59485</v>
      </c>
      <c r="D118" s="171">
        <f t="shared" ref="D118:H118" si="39">D110-SUM(D111:D117)</f>
        <v>102081</v>
      </c>
      <c r="E118" s="171">
        <f t="shared" si="39"/>
        <v>208027</v>
      </c>
      <c r="F118" s="171">
        <f t="shared" si="39"/>
        <v>212048</v>
      </c>
      <c r="G118" s="171">
        <f t="shared" si="39"/>
        <v>240578</v>
      </c>
      <c r="H118" s="171">
        <f t="shared" si="39"/>
        <v>242749</v>
      </c>
      <c r="I118" s="172">
        <f t="shared" si="36"/>
        <v>9.0241002917972324E-3</v>
      </c>
      <c r="J118" s="171">
        <f>H118-G118</f>
        <v>2171</v>
      </c>
      <c r="K118" s="172">
        <f t="shared" si="37"/>
        <v>6.9399811660571511E-3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193648</v>
      </c>
      <c r="D120" s="178">
        <v>359169</v>
      </c>
      <c r="E120" s="178">
        <v>543499</v>
      </c>
      <c r="F120" s="178">
        <v>577841</v>
      </c>
      <c r="G120" s="178">
        <v>583363</v>
      </c>
      <c r="H120" s="178">
        <v>615470</v>
      </c>
      <c r="I120" s="179">
        <f>IFERROR(H120/G120-1,"-")</f>
        <v>5.5037772364719739E-2</v>
      </c>
      <c r="J120" s="178">
        <f>H120-G120</f>
        <v>32107</v>
      </c>
      <c r="K120" s="179">
        <f>H120/H$8</f>
        <v>1.7595747905339239E-2</v>
      </c>
      <c r="L120" s="81"/>
    </row>
    <row r="121" spans="1:12" x14ac:dyDescent="0.25">
      <c r="A121" s="164" t="s">
        <v>99</v>
      </c>
      <c r="B121" s="161" t="s">
        <v>100</v>
      </c>
      <c r="C121" s="162">
        <v>99995</v>
      </c>
      <c r="D121" s="162">
        <v>206631</v>
      </c>
      <c r="E121" s="162">
        <v>271944</v>
      </c>
      <c r="F121" s="162">
        <v>303323</v>
      </c>
      <c r="G121" s="162">
        <v>307279</v>
      </c>
      <c r="H121" s="162">
        <v>343569</v>
      </c>
      <c r="I121" s="163">
        <f>IFERROR(H121/G121-1,"-")</f>
        <v>0.1181011393554392</v>
      </c>
      <c r="J121" s="162">
        <f t="shared" ref="J121:J131" si="40">H121-G121</f>
        <v>36290</v>
      </c>
      <c r="K121" s="163">
        <f>H121/H$8</f>
        <v>9.8223366079410804E-3</v>
      </c>
      <c r="L121" s="81"/>
    </row>
    <row r="122" spans="1:12" x14ac:dyDescent="0.25">
      <c r="A122" s="164" t="s">
        <v>106</v>
      </c>
      <c r="B122" s="165" t="s">
        <v>106</v>
      </c>
      <c r="C122" s="166">
        <v>39722</v>
      </c>
      <c r="D122" s="166">
        <v>96469</v>
      </c>
      <c r="E122" s="166">
        <v>128559</v>
      </c>
      <c r="F122" s="166">
        <v>122170</v>
      </c>
      <c r="G122" s="166">
        <v>132724</v>
      </c>
      <c r="H122" s="166">
        <v>158037</v>
      </c>
      <c r="I122" s="167">
        <f>IFERROR(H122/G122-1,"-")</f>
        <v>0.19071908622404399</v>
      </c>
      <c r="J122" s="166">
        <f t="shared" si="40"/>
        <v>25313</v>
      </c>
      <c r="K122" s="167">
        <f>H122/H$8</f>
        <v>4.518139327207008E-3</v>
      </c>
      <c r="L122" s="81"/>
    </row>
    <row r="123" spans="1:12" x14ac:dyDescent="0.25">
      <c r="A123" s="164" t="s">
        <v>103</v>
      </c>
      <c r="B123" s="165" t="s">
        <v>103</v>
      </c>
      <c r="C123" s="166">
        <v>60273</v>
      </c>
      <c r="D123" s="166">
        <v>110162</v>
      </c>
      <c r="E123" s="166">
        <v>143385</v>
      </c>
      <c r="F123" s="166">
        <v>181153</v>
      </c>
      <c r="G123" s="166">
        <v>174555</v>
      </c>
      <c r="H123" s="166">
        <v>185532</v>
      </c>
      <c r="I123" s="167">
        <f>IFERROR(H123/G123-1,"-")</f>
        <v>6.2885623442467953E-2</v>
      </c>
      <c r="J123" s="166">
        <f t="shared" si="40"/>
        <v>10977</v>
      </c>
      <c r="K123" s="167">
        <f>H123/H$8</f>
        <v>5.3041972807340724E-3</v>
      </c>
      <c r="L123" s="81"/>
    </row>
    <row r="124" spans="1:12" x14ac:dyDescent="0.25">
      <c r="A124" s="164"/>
      <c r="B124" s="161" t="s">
        <v>110</v>
      </c>
      <c r="C124" s="162">
        <v>93653</v>
      </c>
      <c r="D124" s="162">
        <v>152538</v>
      </c>
      <c r="E124" s="162">
        <v>271555</v>
      </c>
      <c r="F124" s="162">
        <v>274518</v>
      </c>
      <c r="G124" s="162">
        <v>276084</v>
      </c>
      <c r="H124" s="162">
        <v>271901</v>
      </c>
      <c r="I124" s="163">
        <f>IFERROR(H124/G124-1,"-")</f>
        <v>-1.5151185870966755E-2</v>
      </c>
      <c r="J124" s="162">
        <f t="shared" si="40"/>
        <v>-4183</v>
      </c>
      <c r="K124" s="163">
        <f>H124/H$8</f>
        <v>7.7734112973981582E-3</v>
      </c>
      <c r="L124" s="81"/>
    </row>
    <row r="125" spans="1:12" s="58" customFormat="1" x14ac:dyDescent="0.25">
      <c r="A125" s="164"/>
      <c r="B125" s="165" t="s">
        <v>113</v>
      </c>
      <c r="C125" s="166">
        <v>10946</v>
      </c>
      <c r="D125" s="166">
        <v>11117</v>
      </c>
      <c r="E125" s="166">
        <v>33351</v>
      </c>
      <c r="F125" s="166">
        <v>40285</v>
      </c>
      <c r="G125" s="166">
        <v>36563</v>
      </c>
      <c r="H125" s="166">
        <v>30846</v>
      </c>
      <c r="I125" s="167">
        <f t="shared" ref="I125:I132" si="41">IFERROR(H125/G125-1,"-")</f>
        <v>-0.15636025490249705</v>
      </c>
      <c r="J125" s="166">
        <f t="shared" si="40"/>
        <v>-5717</v>
      </c>
      <c r="K125" s="167">
        <f t="shared" ref="K125:K132" si="42">H125/H$8</f>
        <v>8.8186010672834441E-4</v>
      </c>
      <c r="L125" s="168"/>
    </row>
    <row r="126" spans="1:12" s="58" customFormat="1" x14ac:dyDescent="0.25">
      <c r="A126" s="164"/>
      <c r="B126" s="165" t="s">
        <v>116</v>
      </c>
      <c r="C126" s="166">
        <v>11173</v>
      </c>
      <c r="D126" s="166">
        <v>23428</v>
      </c>
      <c r="E126" s="166">
        <v>34791</v>
      </c>
      <c r="F126" s="166">
        <v>43431</v>
      </c>
      <c r="G126" s="166">
        <v>42207</v>
      </c>
      <c r="H126" s="166">
        <v>43215</v>
      </c>
      <c r="I126" s="167">
        <f t="shared" si="41"/>
        <v>2.3882294406141202E-2</v>
      </c>
      <c r="J126" s="166">
        <f t="shared" si="40"/>
        <v>1008</v>
      </c>
      <c r="K126" s="167">
        <f t="shared" si="42"/>
        <v>1.2354789766020036E-3</v>
      </c>
      <c r="L126" s="168"/>
    </row>
    <row r="127" spans="1:12" x14ac:dyDescent="0.25">
      <c r="A127" s="164"/>
      <c r="B127" s="165" t="s">
        <v>119</v>
      </c>
      <c r="C127" s="166">
        <v>6712</v>
      </c>
      <c r="D127" s="166">
        <v>18250</v>
      </c>
      <c r="E127" s="166">
        <v>23874</v>
      </c>
      <c r="F127" s="166">
        <v>26766</v>
      </c>
      <c r="G127" s="166">
        <v>26411</v>
      </c>
      <c r="H127" s="166">
        <v>27334</v>
      </c>
      <c r="I127" s="167">
        <f t="shared" si="41"/>
        <v>3.4947559728900845E-2</v>
      </c>
      <c r="J127" s="166">
        <f t="shared" si="40"/>
        <v>923</v>
      </c>
      <c r="K127" s="167">
        <f t="shared" si="42"/>
        <v>7.8145510462661501E-4</v>
      </c>
      <c r="L127" s="81"/>
    </row>
    <row r="128" spans="1:12" x14ac:dyDescent="0.25">
      <c r="A128" s="164"/>
      <c r="B128" s="165" t="s">
        <v>126</v>
      </c>
      <c r="C128" s="166">
        <v>1694</v>
      </c>
      <c r="D128" s="166">
        <v>3678</v>
      </c>
      <c r="E128" s="166">
        <v>6463</v>
      </c>
      <c r="F128" s="166">
        <v>7409</v>
      </c>
      <c r="G128" s="166">
        <v>7428</v>
      </c>
      <c r="H128" s="166">
        <v>8757</v>
      </c>
      <c r="I128" s="167">
        <f t="shared" si="41"/>
        <v>0.17891760904684983</v>
      </c>
      <c r="J128" s="166">
        <f t="shared" si="40"/>
        <v>1329</v>
      </c>
      <c r="K128" s="167">
        <f t="shared" si="42"/>
        <v>2.5035495541140222E-4</v>
      </c>
      <c r="L128" s="81"/>
    </row>
    <row r="129" spans="1:12" x14ac:dyDescent="0.25">
      <c r="A129" s="164"/>
      <c r="B129" s="165" t="s">
        <v>122</v>
      </c>
      <c r="C129" s="166">
        <v>1808</v>
      </c>
      <c r="D129" s="166">
        <v>3450</v>
      </c>
      <c r="E129" s="166">
        <v>4851</v>
      </c>
      <c r="F129" s="166">
        <v>6010</v>
      </c>
      <c r="G129" s="166">
        <v>5932</v>
      </c>
      <c r="H129" s="166">
        <v>6825</v>
      </c>
      <c r="I129" s="167">
        <f t="shared" si="41"/>
        <v>0.15053944706675648</v>
      </c>
      <c r="J129" s="166">
        <f t="shared" si="40"/>
        <v>893</v>
      </c>
      <c r="K129" s="167">
        <f t="shared" si="42"/>
        <v>1.9512076860600891E-4</v>
      </c>
      <c r="L129" s="81"/>
    </row>
    <row r="130" spans="1:12" x14ac:dyDescent="0.25">
      <c r="A130" s="164"/>
      <c r="B130" s="165" t="s">
        <v>131</v>
      </c>
      <c r="C130" s="166">
        <v>1667</v>
      </c>
      <c r="D130" s="166">
        <v>1442</v>
      </c>
      <c r="E130" s="166">
        <v>2747</v>
      </c>
      <c r="F130" s="166">
        <v>3507</v>
      </c>
      <c r="G130" s="166">
        <v>3870</v>
      </c>
      <c r="H130" s="166">
        <v>3006</v>
      </c>
      <c r="I130" s="167">
        <f t="shared" si="41"/>
        <v>-0.22325581395348837</v>
      </c>
      <c r="J130" s="166">
        <f t="shared" si="40"/>
        <v>-864</v>
      </c>
      <c r="K130" s="167">
        <f t="shared" si="42"/>
        <v>8.593890555745975E-5</v>
      </c>
      <c r="L130" s="81"/>
    </row>
    <row r="131" spans="1:12" x14ac:dyDescent="0.25">
      <c r="A131" s="164" t="s">
        <v>147</v>
      </c>
      <c r="B131" s="165" t="s">
        <v>134</v>
      </c>
      <c r="C131" s="166">
        <v>2114</v>
      </c>
      <c r="D131" s="166">
        <v>2010</v>
      </c>
      <c r="E131" s="166">
        <v>4022</v>
      </c>
      <c r="F131" s="166">
        <v>4912</v>
      </c>
      <c r="G131" s="166">
        <v>5426</v>
      </c>
      <c r="H131" s="166">
        <v>4655</v>
      </c>
      <c r="I131" s="167">
        <f t="shared" si="41"/>
        <v>-0.14209362329524511</v>
      </c>
      <c r="J131" s="166">
        <f t="shared" si="40"/>
        <v>-771</v>
      </c>
      <c r="K131" s="167">
        <f t="shared" si="42"/>
        <v>1.3308237038255993E-4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57539</v>
      </c>
      <c r="D132" s="171">
        <f t="shared" ref="D132:H132" si="44">D124-SUM(D125:D131)</f>
        <v>89163</v>
      </c>
      <c r="E132" s="171">
        <f t="shared" si="44"/>
        <v>161456</v>
      </c>
      <c r="F132" s="171">
        <f t="shared" si="44"/>
        <v>142198</v>
      </c>
      <c r="G132" s="171">
        <f t="shared" si="44"/>
        <v>148247</v>
      </c>
      <c r="H132" s="171">
        <f t="shared" si="44"/>
        <v>147263</v>
      </c>
      <c r="I132" s="172">
        <f t="shared" si="41"/>
        <v>-6.6375710806964028E-3</v>
      </c>
      <c r="J132" s="171">
        <f>H132-G132</f>
        <v>-984</v>
      </c>
      <c r="K132" s="172">
        <f t="shared" si="42"/>
        <v>4.2101201094837644E-3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584304</v>
      </c>
      <c r="D134" s="178">
        <v>774989</v>
      </c>
      <c r="E134" s="178">
        <v>1753117</v>
      </c>
      <c r="F134" s="178">
        <v>1897228</v>
      </c>
      <c r="G134" s="178">
        <v>1991159</v>
      </c>
      <c r="H134" s="178">
        <v>2013195</v>
      </c>
      <c r="I134" s="179">
        <f>IFERROR(H134/G134-1,"-")</f>
        <v>1.1066921325720402E-2</v>
      </c>
      <c r="J134" s="178">
        <f>H134-G134</f>
        <v>22036</v>
      </c>
      <c r="K134" s="179">
        <f>H134/H$8</f>
        <v>5.7555480696523678E-2</v>
      </c>
      <c r="L134" s="81"/>
    </row>
    <row r="135" spans="1:12" x14ac:dyDescent="0.25">
      <c r="A135" s="164" t="s">
        <v>99</v>
      </c>
      <c r="B135" s="161" t="s">
        <v>100</v>
      </c>
      <c r="C135" s="162">
        <v>64416</v>
      </c>
      <c r="D135" s="162">
        <v>141993</v>
      </c>
      <c r="E135" s="162">
        <v>105219</v>
      </c>
      <c r="F135" s="162">
        <v>121724</v>
      </c>
      <c r="G135" s="162">
        <v>103793</v>
      </c>
      <c r="H135" s="162">
        <v>122657</v>
      </c>
      <c r="I135" s="163">
        <f>IFERROR(H135/G135-1,"-")</f>
        <v>0.18174636054454529</v>
      </c>
      <c r="J135" s="162">
        <f t="shared" ref="J135:J145" si="45">H135-G135</f>
        <v>18864</v>
      </c>
      <c r="K135" s="163">
        <f>H135/H$8</f>
        <v>3.5066561340523421E-3</v>
      </c>
      <c r="L135" s="81"/>
    </row>
    <row r="136" spans="1:12" x14ac:dyDescent="0.25">
      <c r="A136" s="164" t="s">
        <v>106</v>
      </c>
      <c r="B136" s="165" t="s">
        <v>106</v>
      </c>
      <c r="C136" s="166">
        <v>42658</v>
      </c>
      <c r="D136" s="166">
        <v>86437</v>
      </c>
      <c r="E136" s="166">
        <v>57546</v>
      </c>
      <c r="F136" s="166">
        <v>67596</v>
      </c>
      <c r="G136" s="166">
        <v>47888</v>
      </c>
      <c r="H136" s="166">
        <v>53311</v>
      </c>
      <c r="I136" s="167">
        <f>IFERROR(H136/G136-1,"-")</f>
        <v>0.11324340126962906</v>
      </c>
      <c r="J136" s="166">
        <f t="shared" si="45"/>
        <v>5423</v>
      </c>
      <c r="K136" s="167">
        <f>H136/H$8</f>
        <v>1.5241147685208704E-3</v>
      </c>
      <c r="L136" s="81"/>
    </row>
    <row r="137" spans="1:12" x14ac:dyDescent="0.25">
      <c r="A137" s="164" t="s">
        <v>103</v>
      </c>
      <c r="B137" s="165" t="s">
        <v>103</v>
      </c>
      <c r="C137" s="166">
        <v>21758</v>
      </c>
      <c r="D137" s="166">
        <v>55556</v>
      </c>
      <c r="E137" s="166">
        <v>47673</v>
      </c>
      <c r="F137" s="166">
        <v>54128</v>
      </c>
      <c r="G137" s="166">
        <v>55905</v>
      </c>
      <c r="H137" s="166">
        <v>69346</v>
      </c>
      <c r="I137" s="167">
        <f>IFERROR(H137/G137-1,"-")</f>
        <v>0.24042572220731606</v>
      </c>
      <c r="J137" s="166">
        <f t="shared" si="45"/>
        <v>13441</v>
      </c>
      <c r="K137" s="167">
        <f>H137/H$8</f>
        <v>1.9825413655314718E-3</v>
      </c>
      <c r="L137" s="81"/>
    </row>
    <row r="138" spans="1:12" x14ac:dyDescent="0.25">
      <c r="A138" s="164"/>
      <c r="B138" s="161" t="s">
        <v>110</v>
      </c>
      <c r="C138" s="162">
        <v>519888</v>
      </c>
      <c r="D138" s="162">
        <v>632996</v>
      </c>
      <c r="E138" s="162">
        <v>1647898</v>
      </c>
      <c r="F138" s="162">
        <v>1775504</v>
      </c>
      <c r="G138" s="162">
        <v>1887366</v>
      </c>
      <c r="H138" s="162">
        <v>1890538</v>
      </c>
      <c r="I138" s="163">
        <f>IFERROR(H138/G138-1,"-")</f>
        <v>1.6806491162817405E-3</v>
      </c>
      <c r="J138" s="162">
        <f t="shared" si="45"/>
        <v>3172</v>
      </c>
      <c r="K138" s="163">
        <f>H138/H$8</f>
        <v>5.4048824562471336E-2</v>
      </c>
      <c r="L138" s="81"/>
    </row>
    <row r="139" spans="1:12" s="58" customFormat="1" x14ac:dyDescent="0.25">
      <c r="A139" s="164"/>
      <c r="B139" s="165" t="s">
        <v>113</v>
      </c>
      <c r="C139" s="166">
        <v>223652</v>
      </c>
      <c r="D139" s="166">
        <v>182984</v>
      </c>
      <c r="E139" s="166">
        <v>740061</v>
      </c>
      <c r="F139" s="166">
        <v>747598</v>
      </c>
      <c r="G139" s="166">
        <v>859363</v>
      </c>
      <c r="H139" s="166">
        <v>888724</v>
      </c>
      <c r="I139" s="167">
        <f t="shared" ref="I139:I146" si="46">IFERROR(H139/G139-1,"-")</f>
        <v>3.4166004354388102E-2</v>
      </c>
      <c r="J139" s="166">
        <f t="shared" si="45"/>
        <v>29361</v>
      </c>
      <c r="K139" s="167">
        <f t="shared" ref="K139:K146" si="47">H139/H$8</f>
        <v>2.5407840286975337E-2</v>
      </c>
      <c r="L139" s="168"/>
    </row>
    <row r="140" spans="1:12" s="58" customFormat="1" x14ac:dyDescent="0.25">
      <c r="A140" s="164"/>
      <c r="B140" s="165" t="s">
        <v>116</v>
      </c>
      <c r="C140" s="166">
        <v>42621</v>
      </c>
      <c r="D140" s="166">
        <v>69325</v>
      </c>
      <c r="E140" s="166">
        <v>132461</v>
      </c>
      <c r="F140" s="166">
        <v>181835</v>
      </c>
      <c r="G140" s="166">
        <v>190230</v>
      </c>
      <c r="H140" s="166">
        <v>189850</v>
      </c>
      <c r="I140" s="167">
        <f t="shared" si="46"/>
        <v>-1.9975818745728846E-3</v>
      </c>
      <c r="J140" s="166">
        <f t="shared" si="45"/>
        <v>-380</v>
      </c>
      <c r="K140" s="167">
        <f t="shared" si="47"/>
        <v>5.4276451164616546E-3</v>
      </c>
      <c r="L140" s="168"/>
    </row>
    <row r="141" spans="1:12" x14ac:dyDescent="0.25">
      <c r="A141" s="164"/>
      <c r="B141" s="165" t="s">
        <v>119</v>
      </c>
      <c r="C141" s="166">
        <v>41260</v>
      </c>
      <c r="D141" s="166">
        <v>94016</v>
      </c>
      <c r="E141" s="166">
        <v>171222</v>
      </c>
      <c r="F141" s="166">
        <v>162480</v>
      </c>
      <c r="G141" s="166">
        <v>166493</v>
      </c>
      <c r="H141" s="166">
        <v>159618</v>
      </c>
      <c r="I141" s="167">
        <f t="shared" si="46"/>
        <v>-4.1293027334482479E-2</v>
      </c>
      <c r="J141" s="166">
        <f t="shared" si="45"/>
        <v>-6875</v>
      </c>
      <c r="K141" s="167">
        <f t="shared" si="47"/>
        <v>4.5633387316269492E-3</v>
      </c>
      <c r="L141" s="81"/>
    </row>
    <row r="142" spans="1:12" x14ac:dyDescent="0.25">
      <c r="A142" s="164"/>
      <c r="B142" s="165" t="s">
        <v>126</v>
      </c>
      <c r="C142" s="166">
        <v>8075</v>
      </c>
      <c r="D142" s="166">
        <v>22357</v>
      </c>
      <c r="E142" s="166">
        <v>60881</v>
      </c>
      <c r="F142" s="166">
        <v>79292</v>
      </c>
      <c r="G142" s="166">
        <v>59046</v>
      </c>
      <c r="H142" s="166">
        <v>57091</v>
      </c>
      <c r="I142" s="167">
        <f t="shared" si="46"/>
        <v>-3.3109778816515889E-2</v>
      </c>
      <c r="J142" s="166">
        <f t="shared" si="45"/>
        <v>-1955</v>
      </c>
      <c r="K142" s="167">
        <f t="shared" si="47"/>
        <v>1.6321816557488139E-3</v>
      </c>
      <c r="L142" s="81"/>
    </row>
    <row r="143" spans="1:12" x14ac:dyDescent="0.25">
      <c r="A143" s="164"/>
      <c r="B143" s="165" t="s">
        <v>122</v>
      </c>
      <c r="C143" s="166">
        <v>11977</v>
      </c>
      <c r="D143" s="166">
        <v>20808</v>
      </c>
      <c r="E143" s="166">
        <v>32138</v>
      </c>
      <c r="F143" s="166">
        <v>41049</v>
      </c>
      <c r="G143" s="166">
        <v>42057</v>
      </c>
      <c r="H143" s="166">
        <v>33352</v>
      </c>
      <c r="I143" s="167">
        <f t="shared" si="46"/>
        <v>-0.2069810019735121</v>
      </c>
      <c r="J143" s="166">
        <f t="shared" si="45"/>
        <v>-8705</v>
      </c>
      <c r="K143" s="167">
        <f t="shared" si="47"/>
        <v>9.5350445048316616E-4</v>
      </c>
      <c r="L143" s="81"/>
    </row>
    <row r="144" spans="1:12" x14ac:dyDescent="0.25">
      <c r="A144" s="164"/>
      <c r="B144" s="165" t="s">
        <v>131</v>
      </c>
      <c r="C144" s="166">
        <v>15360</v>
      </c>
      <c r="D144" s="166">
        <v>9958</v>
      </c>
      <c r="E144" s="166">
        <v>24691</v>
      </c>
      <c r="F144" s="166">
        <v>28175</v>
      </c>
      <c r="G144" s="166">
        <v>26046</v>
      </c>
      <c r="H144" s="166">
        <v>26684</v>
      </c>
      <c r="I144" s="167">
        <f t="shared" si="46"/>
        <v>2.4495124011364444E-2</v>
      </c>
      <c r="J144" s="166">
        <f t="shared" si="45"/>
        <v>638</v>
      </c>
      <c r="K144" s="167">
        <f t="shared" si="47"/>
        <v>7.6287217428318559E-4</v>
      </c>
      <c r="L144" s="81"/>
    </row>
    <row r="145" spans="1:12" x14ac:dyDescent="0.25">
      <c r="A145" s="164" t="s">
        <v>147</v>
      </c>
      <c r="B145" s="165" t="s">
        <v>134</v>
      </c>
      <c r="C145" s="166">
        <v>29483</v>
      </c>
      <c r="D145" s="166">
        <v>6358</v>
      </c>
      <c r="E145" s="166">
        <v>14264</v>
      </c>
      <c r="F145" s="166">
        <v>21389</v>
      </c>
      <c r="G145" s="166">
        <v>19939</v>
      </c>
      <c r="H145" s="166">
        <v>16759</v>
      </c>
      <c r="I145" s="167">
        <f t="shared" si="46"/>
        <v>-0.15948643362254877</v>
      </c>
      <c r="J145" s="166">
        <f t="shared" si="45"/>
        <v>-3180</v>
      </c>
      <c r="K145" s="167">
        <f t="shared" si="47"/>
        <v>4.7912512250082101E-4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147460</v>
      </c>
      <c r="D146" s="171">
        <f t="shared" ref="D146:H146" si="49">D138-SUM(D139:D145)</f>
        <v>227190</v>
      </c>
      <c r="E146" s="171">
        <f t="shared" si="49"/>
        <v>472180</v>
      </c>
      <c r="F146" s="171">
        <f t="shared" si="49"/>
        <v>513686</v>
      </c>
      <c r="G146" s="171">
        <f t="shared" si="49"/>
        <v>524192</v>
      </c>
      <c r="H146" s="171">
        <f t="shared" si="49"/>
        <v>518460</v>
      </c>
      <c r="I146" s="172">
        <f t="shared" si="46"/>
        <v>-1.0934924607777341E-2</v>
      </c>
      <c r="J146" s="171">
        <f>H146-G146</f>
        <v>-5732</v>
      </c>
      <c r="K146" s="172">
        <f t="shared" si="47"/>
        <v>1.4822317024391411E-2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221799</v>
      </c>
      <c r="D148" s="178">
        <v>320278</v>
      </c>
      <c r="E148" s="178">
        <v>622441</v>
      </c>
      <c r="F148" s="178">
        <v>781228</v>
      </c>
      <c r="G148" s="178">
        <v>735699</v>
      </c>
      <c r="H148" s="178">
        <v>710809</v>
      </c>
      <c r="I148" s="179">
        <f>IFERROR(H148/G148-1,"-")</f>
        <v>-3.3831770873686162E-2</v>
      </c>
      <c r="J148" s="178">
        <f>H148-G148</f>
        <v>-24890</v>
      </c>
      <c r="K148" s="179">
        <f>H148/H$8</f>
        <v>2.0321406360742651E-2</v>
      </c>
      <c r="L148" s="81"/>
    </row>
    <row r="149" spans="1:12" x14ac:dyDescent="0.25">
      <c r="A149" s="164" t="s">
        <v>99</v>
      </c>
      <c r="B149" s="161" t="s">
        <v>100</v>
      </c>
      <c r="C149" s="162">
        <v>84486</v>
      </c>
      <c r="D149" s="162">
        <v>118326</v>
      </c>
      <c r="E149" s="162">
        <v>251371</v>
      </c>
      <c r="F149" s="162">
        <v>299463</v>
      </c>
      <c r="G149" s="162">
        <v>274583</v>
      </c>
      <c r="H149" s="162">
        <v>240923</v>
      </c>
      <c r="I149" s="163">
        <f>IFERROR(H149/G149-1,"-")</f>
        <v>-0.1225858847780088</v>
      </c>
      <c r="J149" s="162">
        <f t="shared" ref="J149:J159" si="50">H149-G149</f>
        <v>-33660</v>
      </c>
      <c r="K149" s="163">
        <f>H149/H$8</f>
        <v>6.8877774263539169E-3</v>
      </c>
      <c r="L149" s="81"/>
    </row>
    <row r="150" spans="1:12" x14ac:dyDescent="0.25">
      <c r="A150" s="164" t="s">
        <v>106</v>
      </c>
      <c r="B150" s="165" t="s">
        <v>106</v>
      </c>
      <c r="C150" s="166">
        <v>40910</v>
      </c>
      <c r="D150" s="166">
        <v>86621</v>
      </c>
      <c r="E150" s="166">
        <v>153781</v>
      </c>
      <c r="F150" s="166">
        <v>212644</v>
      </c>
      <c r="G150" s="166">
        <v>179573</v>
      </c>
      <c r="H150" s="166">
        <v>137217</v>
      </c>
      <c r="I150" s="167">
        <f>IFERROR(H150/G150-1,"-")</f>
        <v>-0.23587064870554042</v>
      </c>
      <c r="J150" s="166">
        <f t="shared" si="50"/>
        <v>-42356</v>
      </c>
      <c r="K150" s="167">
        <f>H150/H$8</f>
        <v>3.9229137737451609E-3</v>
      </c>
      <c r="L150" s="81"/>
    </row>
    <row r="151" spans="1:12" x14ac:dyDescent="0.25">
      <c r="A151" s="164" t="s">
        <v>103</v>
      </c>
      <c r="B151" s="165" t="s">
        <v>103</v>
      </c>
      <c r="C151" s="166">
        <v>43576</v>
      </c>
      <c r="D151" s="166">
        <v>31705</v>
      </c>
      <c r="E151" s="166">
        <v>97590</v>
      </c>
      <c r="F151" s="166">
        <v>86819</v>
      </c>
      <c r="G151" s="166">
        <v>95010</v>
      </c>
      <c r="H151" s="166">
        <v>103706</v>
      </c>
      <c r="I151" s="167">
        <f>IFERROR(H151/G151-1,"-")</f>
        <v>9.1527207662351229E-2</v>
      </c>
      <c r="J151" s="166">
        <f t="shared" si="50"/>
        <v>8696</v>
      </c>
      <c r="K151" s="167">
        <f>H151/H$8</f>
        <v>2.964863652608756E-3</v>
      </c>
      <c r="L151" s="81"/>
    </row>
    <row r="152" spans="1:12" x14ac:dyDescent="0.25">
      <c r="A152" s="164"/>
      <c r="B152" s="161" t="s">
        <v>110</v>
      </c>
      <c r="C152" s="162">
        <v>137313</v>
      </c>
      <c r="D152" s="162">
        <v>201952</v>
      </c>
      <c r="E152" s="162">
        <v>371070</v>
      </c>
      <c r="F152" s="162">
        <v>481765</v>
      </c>
      <c r="G152" s="162">
        <v>461116</v>
      </c>
      <c r="H152" s="162">
        <v>469886</v>
      </c>
      <c r="I152" s="163">
        <f>IFERROR(H152/G152-1,"-")</f>
        <v>1.9019075460404711E-2</v>
      </c>
      <c r="J152" s="162">
        <f t="shared" si="50"/>
        <v>8770</v>
      </c>
      <c r="K152" s="163">
        <f>H152/H$8</f>
        <v>1.3433628934388733E-2</v>
      </c>
      <c r="L152" s="81"/>
    </row>
    <row r="153" spans="1:12" s="58" customFormat="1" x14ac:dyDescent="0.25">
      <c r="A153" s="164"/>
      <c r="B153" s="165" t="s">
        <v>113</v>
      </c>
      <c r="C153" s="166">
        <v>30243</v>
      </c>
      <c r="D153" s="166">
        <v>39412</v>
      </c>
      <c r="E153" s="166">
        <v>136400</v>
      </c>
      <c r="F153" s="166">
        <v>179243</v>
      </c>
      <c r="G153" s="166">
        <v>146131</v>
      </c>
      <c r="H153" s="166">
        <v>103364</v>
      </c>
      <c r="I153" s="167">
        <f t="shared" ref="I153:I160" si="51">IFERROR(H153/G153-1,"-")</f>
        <v>-0.29266206349097723</v>
      </c>
      <c r="J153" s="166">
        <f t="shared" si="50"/>
        <v>-42767</v>
      </c>
      <c r="K153" s="167">
        <f t="shared" ref="K153:K160" si="52">H153/H$8</f>
        <v>2.9550861723357516E-3</v>
      </c>
      <c r="L153" s="168"/>
    </row>
    <row r="154" spans="1:12" s="58" customFormat="1" x14ac:dyDescent="0.25">
      <c r="A154" s="164"/>
      <c r="B154" s="165" t="s">
        <v>116</v>
      </c>
      <c r="C154" s="166">
        <v>49123</v>
      </c>
      <c r="D154" s="166">
        <v>69931</v>
      </c>
      <c r="E154" s="166">
        <v>98479</v>
      </c>
      <c r="F154" s="166">
        <v>105256</v>
      </c>
      <c r="G154" s="166">
        <v>104855</v>
      </c>
      <c r="H154" s="166">
        <v>100398</v>
      </c>
      <c r="I154" s="167">
        <f t="shared" si="51"/>
        <v>-4.2506318249010522E-2</v>
      </c>
      <c r="J154" s="166">
        <f t="shared" si="50"/>
        <v>-4457</v>
      </c>
      <c r="K154" s="167">
        <f t="shared" si="52"/>
        <v>2.8702908317225031E-3</v>
      </c>
      <c r="L154" s="168"/>
    </row>
    <row r="155" spans="1:12" x14ac:dyDescent="0.25">
      <c r="A155" s="164"/>
      <c r="B155" s="165" t="s">
        <v>119</v>
      </c>
      <c r="C155" s="166">
        <v>13885</v>
      </c>
      <c r="D155" s="166">
        <v>26362</v>
      </c>
      <c r="E155" s="166">
        <v>41410</v>
      </c>
      <c r="F155" s="166">
        <v>72199</v>
      </c>
      <c r="G155" s="166">
        <v>71765</v>
      </c>
      <c r="H155" s="166">
        <v>145281</v>
      </c>
      <c r="I155" s="167">
        <f t="shared" si="51"/>
        <v>1.0243990803316381</v>
      </c>
      <c r="J155" s="166">
        <f t="shared" si="50"/>
        <v>73516</v>
      </c>
      <c r="K155" s="167">
        <f t="shared" si="52"/>
        <v>4.1534564664981073E-3</v>
      </c>
      <c r="L155" s="81"/>
    </row>
    <row r="156" spans="1:12" x14ac:dyDescent="0.25">
      <c r="A156" s="164"/>
      <c r="B156" s="165" t="s">
        <v>126</v>
      </c>
      <c r="C156" s="166">
        <v>2558</v>
      </c>
      <c r="D156" s="166">
        <v>4562</v>
      </c>
      <c r="E156" s="166">
        <v>9484</v>
      </c>
      <c r="F156" s="166">
        <v>12559</v>
      </c>
      <c r="G156" s="166">
        <v>15268</v>
      </c>
      <c r="H156" s="166">
        <v>12697</v>
      </c>
      <c r="I156" s="167">
        <f t="shared" si="51"/>
        <v>-0.16839140686402931</v>
      </c>
      <c r="J156" s="166">
        <f t="shared" si="50"/>
        <v>-2571</v>
      </c>
      <c r="K156" s="167">
        <f t="shared" si="52"/>
        <v>3.6299610241618977E-4</v>
      </c>
      <c r="L156" s="81"/>
    </row>
    <row r="157" spans="1:12" x14ac:dyDescent="0.25">
      <c r="A157" s="164"/>
      <c r="B157" s="165" t="s">
        <v>122</v>
      </c>
      <c r="C157" s="166">
        <v>9309</v>
      </c>
      <c r="D157" s="166">
        <v>13772</v>
      </c>
      <c r="E157" s="166">
        <v>27289</v>
      </c>
      <c r="F157" s="166">
        <v>21390</v>
      </c>
      <c r="G157" s="166">
        <v>24668</v>
      </c>
      <c r="H157" s="166">
        <v>18666</v>
      </c>
      <c r="I157" s="167">
        <f t="shared" si="51"/>
        <v>-0.24331117236906108</v>
      </c>
      <c r="J157" s="166">
        <f t="shared" si="50"/>
        <v>-6002</v>
      </c>
      <c r="K157" s="167">
        <f t="shared" si="52"/>
        <v>5.3364458121608243E-4</v>
      </c>
      <c r="L157" s="81"/>
    </row>
    <row r="158" spans="1:12" x14ac:dyDescent="0.25">
      <c r="A158" s="164"/>
      <c r="B158" s="165" t="s">
        <v>131</v>
      </c>
      <c r="C158" s="166">
        <v>2834</v>
      </c>
      <c r="D158" s="166">
        <v>1823</v>
      </c>
      <c r="E158" s="166">
        <v>2563</v>
      </c>
      <c r="F158" s="166">
        <v>4469</v>
      </c>
      <c r="G158" s="166">
        <v>3399</v>
      </c>
      <c r="H158" s="166">
        <v>2519</v>
      </c>
      <c r="I158" s="167">
        <f t="shared" si="51"/>
        <v>-0.25889967637540456</v>
      </c>
      <c r="J158" s="166">
        <f t="shared" si="50"/>
        <v>-880</v>
      </c>
      <c r="K158" s="167">
        <f t="shared" si="52"/>
        <v>7.2016002361690321E-5</v>
      </c>
      <c r="L158" s="81"/>
    </row>
    <row r="159" spans="1:12" x14ac:dyDescent="0.25">
      <c r="A159" s="164" t="s">
        <v>147</v>
      </c>
      <c r="B159" s="165" t="s">
        <v>134</v>
      </c>
      <c r="C159" s="166">
        <v>3783</v>
      </c>
      <c r="D159" s="166">
        <v>2712</v>
      </c>
      <c r="E159" s="166">
        <v>4129</v>
      </c>
      <c r="F159" s="166">
        <v>6277</v>
      </c>
      <c r="G159" s="166">
        <v>5327</v>
      </c>
      <c r="H159" s="166">
        <v>4164</v>
      </c>
      <c r="I159" s="167">
        <f t="shared" si="51"/>
        <v>-0.21832175708654022</v>
      </c>
      <c r="J159" s="166">
        <f t="shared" si="50"/>
        <v>-1163</v>
      </c>
      <c r="K159" s="167">
        <f t="shared" si="52"/>
        <v>1.190451106923694E-4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25578</v>
      </c>
      <c r="D160" s="171">
        <f t="shared" ref="D160:H160" si="54">D152-SUM(D153:D159)</f>
        <v>43378</v>
      </c>
      <c r="E160" s="171">
        <f t="shared" si="54"/>
        <v>51316</v>
      </c>
      <c r="F160" s="171">
        <f t="shared" si="54"/>
        <v>80372</v>
      </c>
      <c r="G160" s="171">
        <f t="shared" si="54"/>
        <v>89703</v>
      </c>
      <c r="H160" s="171">
        <f t="shared" si="54"/>
        <v>82797</v>
      </c>
      <c r="I160" s="172">
        <f t="shared" si="51"/>
        <v>-7.6987391726029197E-2</v>
      </c>
      <c r="J160" s="171">
        <f>H160-G160</f>
        <v>-6906</v>
      </c>
      <c r="K160" s="172">
        <f t="shared" si="52"/>
        <v>2.3670936671460396E-3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6A670-4030-4D20-A285-3F6B6935C5B5}">
  <sheetPr>
    <tabColor theme="8" tint="0.59999389629810485"/>
  </sheetPr>
  <dimension ref="B1:P220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43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4" t="s">
        <v>44</v>
      </c>
      <c r="D4" s="64"/>
      <c r="E4" s="64"/>
      <c r="F4" s="64"/>
      <c r="G4" s="64"/>
      <c r="H4" s="64"/>
      <c r="I4" s="64"/>
      <c r="J4" s="64"/>
      <c r="K4" s="64"/>
      <c r="L4" s="64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3" t="s">
        <v>231</v>
      </c>
      <c r="F6" s="13" t="s">
        <v>232</v>
      </c>
      <c r="G6" s="13" t="s">
        <v>233</v>
      </c>
      <c r="H6" s="13" t="s">
        <v>234</v>
      </c>
      <c r="I6" s="13" t="s">
        <v>235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diciembre 2025</v>
      </c>
    </row>
    <row r="7" spans="2:16" ht="15" customHeight="1" x14ac:dyDescent="0.25">
      <c r="B7" s="296" t="s">
        <v>45</v>
      </c>
      <c r="C7" s="286" t="s">
        <v>8</v>
      </c>
      <c r="D7" s="65" t="s">
        <v>46</v>
      </c>
      <c r="E7" s="66">
        <v>313914</v>
      </c>
      <c r="F7" s="66">
        <v>423458</v>
      </c>
      <c r="G7" s="66">
        <v>434399</v>
      </c>
      <c r="H7" s="66">
        <v>444661</v>
      </c>
      <c r="I7" s="66">
        <v>439399</v>
      </c>
      <c r="J7" s="67">
        <f>I7/H7-1</f>
        <v>-1.1833734013102171E-2</v>
      </c>
      <c r="K7" s="66">
        <f>I7-H7</f>
        <v>-5262</v>
      </c>
      <c r="L7" s="67">
        <f>I7/$I$7</f>
        <v>1</v>
      </c>
      <c r="P7" s="68"/>
    </row>
    <row r="8" spans="2:16" ht="15" customHeight="1" x14ac:dyDescent="0.25">
      <c r="B8" s="284"/>
      <c r="C8" s="287"/>
      <c r="D8" s="15" t="s">
        <v>47</v>
      </c>
      <c r="E8" s="16">
        <v>114122</v>
      </c>
      <c r="F8" s="16">
        <v>153975</v>
      </c>
      <c r="G8" s="16">
        <v>161770</v>
      </c>
      <c r="H8" s="16">
        <v>159454</v>
      </c>
      <c r="I8" s="16">
        <v>155221</v>
      </c>
      <c r="J8" s="17">
        <f t="shared" ref="J8:J63" si="0">I8/H8-1</f>
        <v>-2.6546841095237528E-2</v>
      </c>
      <c r="K8" s="16">
        <f t="shared" ref="K8:K50" si="1">I8-H8</f>
        <v>-4233</v>
      </c>
      <c r="L8" s="18">
        <f t="shared" ref="L8:L17" si="2">I8/$I$7</f>
        <v>0.35325751765479668</v>
      </c>
      <c r="P8" s="68"/>
    </row>
    <row r="9" spans="2:16" x14ac:dyDescent="0.25">
      <c r="B9" s="284"/>
      <c r="C9" s="287"/>
      <c r="D9" s="19" t="s">
        <v>48</v>
      </c>
      <c r="E9" s="20">
        <v>78855</v>
      </c>
      <c r="F9" s="20">
        <v>108917</v>
      </c>
      <c r="G9" s="20">
        <v>111619</v>
      </c>
      <c r="H9" s="20">
        <v>115450</v>
      </c>
      <c r="I9" s="20">
        <v>110730</v>
      </c>
      <c r="J9" s="69">
        <f t="shared" si="0"/>
        <v>-4.0883499350368169E-2</v>
      </c>
      <c r="K9" s="20">
        <f t="shared" si="1"/>
        <v>-4720</v>
      </c>
      <c r="L9" s="70">
        <f t="shared" si="2"/>
        <v>0.25200330451366526</v>
      </c>
      <c r="P9" s="68"/>
    </row>
    <row r="10" spans="2:16" x14ac:dyDescent="0.25">
      <c r="B10" s="284"/>
      <c r="C10" s="287"/>
      <c r="D10" s="19" t="s">
        <v>49</v>
      </c>
      <c r="E10" s="20">
        <v>2479</v>
      </c>
      <c r="F10" s="20">
        <v>4675</v>
      </c>
      <c r="G10" s="20">
        <v>5492</v>
      </c>
      <c r="H10" s="20">
        <v>4480</v>
      </c>
      <c r="I10" s="20">
        <v>3504</v>
      </c>
      <c r="J10" s="69">
        <f t="shared" si="0"/>
        <v>-0.21785714285714286</v>
      </c>
      <c r="K10" s="20">
        <f t="shared" si="1"/>
        <v>-976</v>
      </c>
      <c r="L10" s="70">
        <f t="shared" si="2"/>
        <v>7.9745288450815775E-3</v>
      </c>
      <c r="P10" s="68"/>
    </row>
    <row r="11" spans="2:16" x14ac:dyDescent="0.25">
      <c r="B11" s="284"/>
      <c r="C11" s="287"/>
      <c r="D11" s="19" t="s">
        <v>50</v>
      </c>
      <c r="E11" s="20">
        <v>9493</v>
      </c>
      <c r="F11" s="20">
        <v>14121</v>
      </c>
      <c r="G11" s="20">
        <v>12492</v>
      </c>
      <c r="H11" s="20">
        <v>15575</v>
      </c>
      <c r="I11" s="20">
        <v>15082</v>
      </c>
      <c r="J11" s="69">
        <f t="shared" si="0"/>
        <v>-3.1653290529695011E-2</v>
      </c>
      <c r="K11" s="20">
        <f t="shared" si="1"/>
        <v>-493</v>
      </c>
      <c r="L11" s="70">
        <f t="shared" si="2"/>
        <v>3.4324156404543477E-2</v>
      </c>
      <c r="P11" s="68"/>
    </row>
    <row r="12" spans="2:16" x14ac:dyDescent="0.25">
      <c r="B12" s="284"/>
      <c r="C12" s="287"/>
      <c r="D12" s="19" t="s">
        <v>51</v>
      </c>
      <c r="E12" s="20">
        <v>44151</v>
      </c>
      <c r="F12" s="20">
        <v>61100</v>
      </c>
      <c r="G12" s="20">
        <v>62539</v>
      </c>
      <c r="H12" s="20">
        <v>67921</v>
      </c>
      <c r="I12" s="20">
        <v>70034</v>
      </c>
      <c r="J12" s="69">
        <f t="shared" si="0"/>
        <v>3.1109671530159977E-2</v>
      </c>
      <c r="K12" s="20">
        <f t="shared" si="1"/>
        <v>2113</v>
      </c>
      <c r="L12" s="70">
        <f t="shared" si="2"/>
        <v>0.15938588845218127</v>
      </c>
      <c r="P12" s="68"/>
    </row>
    <row r="13" spans="2:16" x14ac:dyDescent="0.25">
      <c r="B13" s="284"/>
      <c r="C13" s="287"/>
      <c r="D13" s="19" t="s">
        <v>52</v>
      </c>
      <c r="E13" s="20">
        <v>4543</v>
      </c>
      <c r="F13" s="20">
        <v>5166</v>
      </c>
      <c r="G13" s="20">
        <v>4585</v>
      </c>
      <c r="H13" s="20">
        <v>5228</v>
      </c>
      <c r="I13" s="20">
        <v>5221</v>
      </c>
      <c r="J13" s="69">
        <f t="shared" si="0"/>
        <v>-1.3389441469012775E-3</v>
      </c>
      <c r="K13" s="20">
        <f t="shared" si="1"/>
        <v>-7</v>
      </c>
      <c r="L13" s="70">
        <f t="shared" si="2"/>
        <v>1.1882139012605855E-2</v>
      </c>
      <c r="P13" s="68"/>
    </row>
    <row r="14" spans="2:16" x14ac:dyDescent="0.25">
      <c r="B14" s="284"/>
      <c r="C14" s="287"/>
      <c r="D14" s="19" t="s">
        <v>53</v>
      </c>
      <c r="E14" s="20">
        <v>13338</v>
      </c>
      <c r="F14" s="20">
        <v>17905</v>
      </c>
      <c r="G14" s="20">
        <v>20333</v>
      </c>
      <c r="H14" s="20">
        <v>18315</v>
      </c>
      <c r="I14" s="20">
        <v>21025</v>
      </c>
      <c r="J14" s="69">
        <f t="shared" si="0"/>
        <v>0.14796614796614804</v>
      </c>
      <c r="K14" s="20">
        <f t="shared" si="1"/>
        <v>2710</v>
      </c>
      <c r="L14" s="70">
        <f t="shared" si="2"/>
        <v>4.7849448906347077E-2</v>
      </c>
      <c r="P14" s="68"/>
    </row>
    <row r="15" spans="2:16" x14ac:dyDescent="0.25">
      <c r="B15" s="284"/>
      <c r="C15" s="287"/>
      <c r="D15" s="19" t="s">
        <v>54</v>
      </c>
      <c r="E15" s="20">
        <v>18198</v>
      </c>
      <c r="F15" s="20">
        <v>23965</v>
      </c>
      <c r="G15" s="20">
        <v>20577</v>
      </c>
      <c r="H15" s="20">
        <v>24629</v>
      </c>
      <c r="I15" s="20">
        <v>26233</v>
      </c>
      <c r="J15" s="69">
        <f t="shared" si="0"/>
        <v>6.5126476917455101E-2</v>
      </c>
      <c r="K15" s="20">
        <f t="shared" si="1"/>
        <v>1604</v>
      </c>
      <c r="L15" s="70">
        <f t="shared" si="2"/>
        <v>5.9702002052803946E-2</v>
      </c>
      <c r="P15" s="68"/>
    </row>
    <row r="16" spans="2:16" x14ac:dyDescent="0.25">
      <c r="B16" s="284"/>
      <c r="C16" s="287"/>
      <c r="D16" s="19" t="s">
        <v>55</v>
      </c>
      <c r="E16" s="20">
        <v>19784</v>
      </c>
      <c r="F16" s="20">
        <v>23285</v>
      </c>
      <c r="G16" s="20">
        <v>24142</v>
      </c>
      <c r="H16" s="20">
        <v>23290</v>
      </c>
      <c r="I16" s="20">
        <v>24074</v>
      </c>
      <c r="J16" s="69">
        <f t="shared" si="0"/>
        <v>3.3662516101331086E-2</v>
      </c>
      <c r="K16" s="20">
        <f t="shared" si="1"/>
        <v>784</v>
      </c>
      <c r="L16" s="70">
        <f t="shared" si="2"/>
        <v>5.4788472436214007E-2</v>
      </c>
      <c r="P16" s="68"/>
    </row>
    <row r="17" spans="2:16" x14ac:dyDescent="0.25">
      <c r="B17" s="284"/>
      <c r="C17" s="288"/>
      <c r="D17" s="23" t="s">
        <v>56</v>
      </c>
      <c r="E17" s="71">
        <v>8951</v>
      </c>
      <c r="F17" s="71">
        <v>10349</v>
      </c>
      <c r="G17" s="71">
        <v>10850</v>
      </c>
      <c r="H17" s="71">
        <v>10319</v>
      </c>
      <c r="I17" s="71">
        <v>8275</v>
      </c>
      <c r="J17" s="25">
        <f t="shared" si="0"/>
        <v>-0.19808120941951735</v>
      </c>
      <c r="K17" s="71">
        <f t="shared" si="1"/>
        <v>-2044</v>
      </c>
      <c r="L17" s="48">
        <f t="shared" si="2"/>
        <v>1.8832541721760861E-2</v>
      </c>
      <c r="P17" s="68"/>
    </row>
    <row r="18" spans="2:16" x14ac:dyDescent="0.25">
      <c r="B18" s="284"/>
      <c r="C18" s="289" t="s">
        <v>18</v>
      </c>
      <c r="D18" s="65" t="s">
        <v>46</v>
      </c>
      <c r="E18" s="66">
        <v>370663</v>
      </c>
      <c r="F18" s="66">
        <v>494720</v>
      </c>
      <c r="G18" s="66">
        <v>510044</v>
      </c>
      <c r="H18" s="66">
        <v>517738</v>
      </c>
      <c r="I18" s="66">
        <v>513220</v>
      </c>
      <c r="J18" s="67"/>
      <c r="K18" s="66">
        <f t="shared" si="1"/>
        <v>-4518</v>
      </c>
      <c r="L18" s="67">
        <f t="shared" ref="L18:L19" si="3">I18/$I$18</f>
        <v>1</v>
      </c>
    </row>
    <row r="19" spans="2:16" x14ac:dyDescent="0.25">
      <c r="B19" s="284"/>
      <c r="C19" s="290"/>
      <c r="D19" s="26" t="s">
        <v>47</v>
      </c>
      <c r="E19" s="27">
        <v>138324</v>
      </c>
      <c r="F19" s="27">
        <v>183582</v>
      </c>
      <c r="G19" s="27">
        <v>191226</v>
      </c>
      <c r="H19" s="27">
        <v>188893</v>
      </c>
      <c r="I19" s="27">
        <v>184725</v>
      </c>
      <c r="J19" s="28">
        <f t="shared" si="0"/>
        <v>-2.2065402105954202E-2</v>
      </c>
      <c r="K19" s="27">
        <f t="shared" si="1"/>
        <v>-4168</v>
      </c>
      <c r="L19" s="18">
        <f t="shared" si="3"/>
        <v>0.35993336191107128</v>
      </c>
    </row>
    <row r="20" spans="2:16" x14ac:dyDescent="0.25">
      <c r="B20" s="284"/>
      <c r="C20" s="290"/>
      <c r="D20" s="4" t="s">
        <v>48</v>
      </c>
      <c r="E20" s="29">
        <v>95019</v>
      </c>
      <c r="F20" s="29">
        <v>129320</v>
      </c>
      <c r="G20" s="29">
        <v>133580</v>
      </c>
      <c r="H20" s="29">
        <v>136620</v>
      </c>
      <c r="I20" s="29">
        <v>131894</v>
      </c>
      <c r="J20" s="72">
        <f t="shared" si="0"/>
        <v>-3.459229980969114E-2</v>
      </c>
      <c r="K20" s="29">
        <f t="shared" si="1"/>
        <v>-4726</v>
      </c>
      <c r="L20" s="70">
        <f>I20/$I$18</f>
        <v>0.25699310237325124</v>
      </c>
    </row>
    <row r="21" spans="2:16" x14ac:dyDescent="0.25">
      <c r="B21" s="284"/>
      <c r="C21" s="290"/>
      <c r="D21" s="4" t="s">
        <v>49</v>
      </c>
      <c r="E21" s="29">
        <v>2907</v>
      </c>
      <c r="F21" s="29">
        <v>5119</v>
      </c>
      <c r="G21" s="29">
        <v>5933</v>
      </c>
      <c r="H21" s="29">
        <v>4890</v>
      </c>
      <c r="I21" s="29">
        <v>3918</v>
      </c>
      <c r="J21" s="72">
        <f t="shared" si="0"/>
        <v>-0.19877300613496929</v>
      </c>
      <c r="K21" s="29">
        <f t="shared" si="1"/>
        <v>-972</v>
      </c>
      <c r="L21" s="70">
        <f t="shared" ref="L21:L28" si="4">I21/$I$18</f>
        <v>7.6341529948170377E-3</v>
      </c>
    </row>
    <row r="22" spans="2:16" x14ac:dyDescent="0.25">
      <c r="B22" s="284"/>
      <c r="C22" s="290"/>
      <c r="D22" s="4" t="s">
        <v>50</v>
      </c>
      <c r="E22" s="29">
        <v>10801</v>
      </c>
      <c r="F22" s="29">
        <v>15987</v>
      </c>
      <c r="G22" s="29">
        <v>14525</v>
      </c>
      <c r="H22" s="29">
        <v>17482</v>
      </c>
      <c r="I22" s="29">
        <v>17177</v>
      </c>
      <c r="J22" s="72">
        <f t="shared" si="0"/>
        <v>-1.7446516416885993E-2</v>
      </c>
      <c r="K22" s="29">
        <f t="shared" si="1"/>
        <v>-305</v>
      </c>
      <c r="L22" s="70">
        <f t="shared" si="4"/>
        <v>3.3469077588558514E-2</v>
      </c>
    </row>
    <row r="23" spans="2:16" x14ac:dyDescent="0.25">
      <c r="B23" s="284"/>
      <c r="C23" s="290"/>
      <c r="D23" s="4" t="s">
        <v>51</v>
      </c>
      <c r="E23" s="29">
        <v>51089</v>
      </c>
      <c r="F23" s="29">
        <v>71326</v>
      </c>
      <c r="G23" s="29">
        <v>74452</v>
      </c>
      <c r="H23" s="29">
        <v>79840</v>
      </c>
      <c r="I23" s="29">
        <v>81833</v>
      </c>
      <c r="J23" s="72">
        <f t="shared" si="0"/>
        <v>2.4962424849699349E-2</v>
      </c>
      <c r="K23" s="29">
        <f t="shared" si="1"/>
        <v>1993</v>
      </c>
      <c r="L23" s="70">
        <f t="shared" si="4"/>
        <v>0.1594501383422314</v>
      </c>
    </row>
    <row r="24" spans="2:16" x14ac:dyDescent="0.25">
      <c r="B24" s="284"/>
      <c r="C24" s="290"/>
      <c r="D24" s="4" t="s">
        <v>52</v>
      </c>
      <c r="E24" s="29">
        <v>4794</v>
      </c>
      <c r="F24" s="29">
        <v>5361</v>
      </c>
      <c r="G24" s="29">
        <v>4792</v>
      </c>
      <c r="H24" s="29">
        <v>5436</v>
      </c>
      <c r="I24" s="29">
        <v>5469</v>
      </c>
      <c r="J24" s="72">
        <f t="shared" si="0"/>
        <v>6.070640176600417E-3</v>
      </c>
      <c r="K24" s="29">
        <f t="shared" si="1"/>
        <v>33</v>
      </c>
      <c r="L24" s="70">
        <f t="shared" si="4"/>
        <v>1.0656248782198667E-2</v>
      </c>
    </row>
    <row r="25" spans="2:16" x14ac:dyDescent="0.25">
      <c r="B25" s="284"/>
      <c r="C25" s="290"/>
      <c r="D25" s="4" t="s">
        <v>53</v>
      </c>
      <c r="E25" s="29">
        <v>15768</v>
      </c>
      <c r="F25" s="29">
        <v>20517</v>
      </c>
      <c r="G25" s="29">
        <v>23002</v>
      </c>
      <c r="H25" s="29">
        <v>20336</v>
      </c>
      <c r="I25" s="29">
        <v>23286</v>
      </c>
      <c r="J25" s="72">
        <f t="shared" si="0"/>
        <v>0.14506294256490948</v>
      </c>
      <c r="K25" s="29">
        <f t="shared" si="1"/>
        <v>2950</v>
      </c>
      <c r="L25" s="70">
        <f t="shared" si="4"/>
        <v>4.5372354935505239E-2</v>
      </c>
    </row>
    <row r="26" spans="2:16" x14ac:dyDescent="0.25">
      <c r="B26" s="284"/>
      <c r="C26" s="290"/>
      <c r="D26" s="4" t="s">
        <v>54</v>
      </c>
      <c r="E26" s="29">
        <v>19039</v>
      </c>
      <c r="F26" s="29">
        <v>24713</v>
      </c>
      <c r="G26" s="29">
        <v>21639</v>
      </c>
      <c r="H26" s="29">
        <v>25345</v>
      </c>
      <c r="I26" s="29">
        <v>26933</v>
      </c>
      <c r="J26" s="72">
        <f t="shared" si="0"/>
        <v>6.2655356086013025E-2</v>
      </c>
      <c r="K26" s="29">
        <f t="shared" si="1"/>
        <v>1588</v>
      </c>
      <c r="L26" s="70">
        <f t="shared" si="4"/>
        <v>5.2478469272436774E-2</v>
      </c>
    </row>
    <row r="27" spans="2:16" x14ac:dyDescent="0.25">
      <c r="B27" s="284"/>
      <c r="C27" s="290"/>
      <c r="D27" s="4" t="s">
        <v>55</v>
      </c>
      <c r="E27" s="29">
        <v>22793</v>
      </c>
      <c r="F27" s="29">
        <v>26785</v>
      </c>
      <c r="G27" s="29">
        <v>28220</v>
      </c>
      <c r="H27" s="29">
        <v>27164</v>
      </c>
      <c r="I27" s="29">
        <v>28492</v>
      </c>
      <c r="J27" s="30">
        <f t="shared" si="0"/>
        <v>4.8888234427919341E-2</v>
      </c>
      <c r="K27" s="29">
        <f t="shared" si="1"/>
        <v>1328</v>
      </c>
      <c r="L27" s="31">
        <f t="shared" si="4"/>
        <v>5.5516152916877753E-2</v>
      </c>
    </row>
    <row r="28" spans="2:16" x14ac:dyDescent="0.25">
      <c r="B28" s="284"/>
      <c r="C28" s="291"/>
      <c r="D28" s="32" t="s">
        <v>56</v>
      </c>
      <c r="E28" s="73">
        <v>10129</v>
      </c>
      <c r="F28" s="73">
        <v>12010</v>
      </c>
      <c r="G28" s="73">
        <v>12675</v>
      </c>
      <c r="H28" s="73">
        <v>11732</v>
      </c>
      <c r="I28" s="73">
        <v>9493</v>
      </c>
      <c r="J28" s="34">
        <f t="shared" si="0"/>
        <v>-0.19084555063075348</v>
      </c>
      <c r="K28" s="73">
        <f t="shared" si="1"/>
        <v>-2239</v>
      </c>
      <c r="L28" s="74">
        <f t="shared" si="4"/>
        <v>1.8496940883052104E-2</v>
      </c>
    </row>
    <row r="29" spans="2:16" x14ac:dyDescent="0.25">
      <c r="B29" s="284"/>
      <c r="C29" s="286" t="s">
        <v>22</v>
      </c>
      <c r="D29" s="65" t="s">
        <v>46</v>
      </c>
      <c r="E29" s="66">
        <v>2093338</v>
      </c>
      <c r="F29" s="66">
        <v>2818920</v>
      </c>
      <c r="G29" s="66">
        <v>2932508</v>
      </c>
      <c r="H29" s="66">
        <v>2933977</v>
      </c>
      <c r="I29" s="66">
        <v>2852822</v>
      </c>
      <c r="J29" s="67">
        <f t="shared" si="0"/>
        <v>-2.7660407699174216E-2</v>
      </c>
      <c r="K29" s="66">
        <f t="shared" si="1"/>
        <v>-81155</v>
      </c>
      <c r="L29" s="67">
        <f t="shared" ref="L29:L30" si="5">I29/$I$29</f>
        <v>1</v>
      </c>
    </row>
    <row r="30" spans="2:16" x14ac:dyDescent="0.25">
      <c r="B30" s="284"/>
      <c r="C30" s="287"/>
      <c r="D30" s="15" t="s">
        <v>47</v>
      </c>
      <c r="E30" s="16">
        <v>829853</v>
      </c>
      <c r="F30" s="16">
        <v>1109322</v>
      </c>
      <c r="G30" s="16">
        <v>1155840</v>
      </c>
      <c r="H30" s="16">
        <v>1140612</v>
      </c>
      <c r="I30" s="16">
        <v>1104771</v>
      </c>
      <c r="J30" s="17">
        <f t="shared" si="0"/>
        <v>-3.14226047069468E-2</v>
      </c>
      <c r="K30" s="16">
        <f t="shared" si="1"/>
        <v>-35841</v>
      </c>
      <c r="L30" s="18">
        <f t="shared" si="5"/>
        <v>0.38725549648733781</v>
      </c>
    </row>
    <row r="31" spans="2:16" x14ac:dyDescent="0.25">
      <c r="B31" s="284"/>
      <c r="C31" s="287"/>
      <c r="D31" s="19" t="s">
        <v>48</v>
      </c>
      <c r="E31" s="20">
        <v>579557</v>
      </c>
      <c r="F31" s="20">
        <v>790311</v>
      </c>
      <c r="G31" s="20">
        <v>831777</v>
      </c>
      <c r="H31" s="20">
        <v>834955</v>
      </c>
      <c r="I31" s="20">
        <v>802051</v>
      </c>
      <c r="J31" s="69">
        <f>I31/H31-1</f>
        <v>-3.9408111814409175E-2</v>
      </c>
      <c r="K31" s="20">
        <f t="shared" si="1"/>
        <v>-32904</v>
      </c>
      <c r="L31" s="70">
        <f>I31/$I$29</f>
        <v>0.2811430225930675</v>
      </c>
    </row>
    <row r="32" spans="2:16" x14ac:dyDescent="0.25">
      <c r="B32" s="284"/>
      <c r="C32" s="287"/>
      <c r="D32" s="19" t="s">
        <v>49</v>
      </c>
      <c r="E32" s="20">
        <v>14831</v>
      </c>
      <c r="F32" s="20">
        <v>18070</v>
      </c>
      <c r="G32" s="20">
        <v>19927</v>
      </c>
      <c r="H32" s="20">
        <v>18514</v>
      </c>
      <c r="I32" s="20">
        <v>17246</v>
      </c>
      <c r="J32" s="69">
        <f t="shared" ref="J32:J41" si="6">I32/H32-1</f>
        <v>-6.8488711245543898E-2</v>
      </c>
      <c r="K32" s="20">
        <f t="shared" si="1"/>
        <v>-1268</v>
      </c>
      <c r="L32" s="70">
        <f t="shared" ref="L32:L39" si="7">I32/$I$29</f>
        <v>6.0452422198090175E-3</v>
      </c>
    </row>
    <row r="33" spans="2:12" x14ac:dyDescent="0.25">
      <c r="B33" s="284"/>
      <c r="C33" s="287"/>
      <c r="D33" s="19" t="s">
        <v>50</v>
      </c>
      <c r="E33" s="20">
        <v>57766</v>
      </c>
      <c r="F33" s="20">
        <v>92826</v>
      </c>
      <c r="G33" s="20">
        <v>71642</v>
      </c>
      <c r="H33" s="20">
        <v>86200</v>
      </c>
      <c r="I33" s="20">
        <v>85017</v>
      </c>
      <c r="J33" s="69">
        <f t="shared" si="6"/>
        <v>-1.3723897911832927E-2</v>
      </c>
      <c r="K33" s="20">
        <f t="shared" si="1"/>
        <v>-1183</v>
      </c>
      <c r="L33" s="70">
        <f t="shared" si="7"/>
        <v>2.9801018079641844E-2</v>
      </c>
    </row>
    <row r="34" spans="2:12" x14ac:dyDescent="0.25">
      <c r="B34" s="284"/>
      <c r="C34" s="287"/>
      <c r="D34" s="19" t="s">
        <v>51</v>
      </c>
      <c r="E34" s="20">
        <v>284082</v>
      </c>
      <c r="F34" s="20">
        <v>410037</v>
      </c>
      <c r="G34" s="20">
        <v>440835</v>
      </c>
      <c r="H34" s="20">
        <v>468874</v>
      </c>
      <c r="I34" s="20">
        <v>456509</v>
      </c>
      <c r="J34" s="69">
        <f t="shared" si="6"/>
        <v>-2.6371690475479603E-2</v>
      </c>
      <c r="K34" s="20">
        <f t="shared" si="1"/>
        <v>-12365</v>
      </c>
      <c r="L34" s="70">
        <f t="shared" si="7"/>
        <v>0.16002014847053198</v>
      </c>
    </row>
    <row r="35" spans="2:12" x14ac:dyDescent="0.25">
      <c r="B35" s="284"/>
      <c r="C35" s="287"/>
      <c r="D35" s="19" t="s">
        <v>52</v>
      </c>
      <c r="E35" s="20">
        <v>11200</v>
      </c>
      <c r="F35" s="20">
        <v>12114</v>
      </c>
      <c r="G35" s="20">
        <v>11864</v>
      </c>
      <c r="H35" s="20">
        <v>13319</v>
      </c>
      <c r="I35" s="20">
        <v>13103</v>
      </c>
      <c r="J35" s="69">
        <f t="shared" si="6"/>
        <v>-1.6217433741271825E-2</v>
      </c>
      <c r="K35" s="20">
        <f t="shared" si="1"/>
        <v>-216</v>
      </c>
      <c r="L35" s="70">
        <f t="shared" si="7"/>
        <v>4.5929959878323991E-3</v>
      </c>
    </row>
    <row r="36" spans="2:12" x14ac:dyDescent="0.25">
      <c r="B36" s="284"/>
      <c r="C36" s="287"/>
      <c r="D36" s="19" t="s">
        <v>53</v>
      </c>
      <c r="E36" s="20">
        <v>96818</v>
      </c>
      <c r="F36" s="20">
        <v>108987</v>
      </c>
      <c r="G36" s="20">
        <v>119696</v>
      </c>
      <c r="H36" s="20">
        <v>97837</v>
      </c>
      <c r="I36" s="20">
        <v>108317</v>
      </c>
      <c r="J36" s="69">
        <f t="shared" si="6"/>
        <v>0.10711693939920486</v>
      </c>
      <c r="K36" s="20">
        <f t="shared" si="1"/>
        <v>10480</v>
      </c>
      <c r="L36" s="70">
        <f t="shared" si="7"/>
        <v>3.7968369565293592E-2</v>
      </c>
    </row>
    <row r="37" spans="2:12" x14ac:dyDescent="0.25">
      <c r="B37" s="284"/>
      <c r="C37" s="287"/>
      <c r="D37" s="19" t="s">
        <v>54</v>
      </c>
      <c r="E37" s="20">
        <v>46745</v>
      </c>
      <c r="F37" s="20">
        <v>54058</v>
      </c>
      <c r="G37" s="20">
        <v>53126</v>
      </c>
      <c r="H37" s="20">
        <v>55215</v>
      </c>
      <c r="I37" s="20">
        <v>54945</v>
      </c>
      <c r="J37" s="69">
        <f t="shared" si="6"/>
        <v>-4.8899755501222719E-3</v>
      </c>
      <c r="K37" s="20">
        <f t="shared" si="1"/>
        <v>-270</v>
      </c>
      <c r="L37" s="70">
        <f t="shared" si="7"/>
        <v>1.9259876711550879E-2</v>
      </c>
    </row>
    <row r="38" spans="2:12" x14ac:dyDescent="0.25">
      <c r="B38" s="284"/>
      <c r="C38" s="287"/>
      <c r="D38" s="19" t="s">
        <v>55</v>
      </c>
      <c r="E38" s="20">
        <v>123213</v>
      </c>
      <c r="F38" s="20">
        <v>156141</v>
      </c>
      <c r="G38" s="20">
        <v>158524</v>
      </c>
      <c r="H38" s="20">
        <v>160539</v>
      </c>
      <c r="I38" s="20">
        <v>163498</v>
      </c>
      <c r="J38" s="21">
        <f t="shared" si="6"/>
        <v>1.8431658350930302E-2</v>
      </c>
      <c r="K38" s="20">
        <f t="shared" si="1"/>
        <v>2959</v>
      </c>
      <c r="L38" s="22">
        <f t="shared" si="7"/>
        <v>5.7310971382021028E-2</v>
      </c>
    </row>
    <row r="39" spans="2:12" x14ac:dyDescent="0.25">
      <c r="B39" s="284"/>
      <c r="C39" s="288"/>
      <c r="D39" s="23" t="s">
        <v>56</v>
      </c>
      <c r="E39" s="71">
        <v>49273</v>
      </c>
      <c r="F39" s="71">
        <v>67054</v>
      </c>
      <c r="G39" s="71">
        <v>69277</v>
      </c>
      <c r="H39" s="71">
        <v>57912</v>
      </c>
      <c r="I39" s="71">
        <v>47365</v>
      </c>
      <c r="J39" s="25">
        <f t="shared" si="6"/>
        <v>-0.182121149330018</v>
      </c>
      <c r="K39" s="71">
        <f t="shared" si="1"/>
        <v>-10547</v>
      </c>
      <c r="L39" s="48">
        <f t="shared" si="7"/>
        <v>1.6602858502913955E-2</v>
      </c>
    </row>
    <row r="40" spans="2:12" x14ac:dyDescent="0.25">
      <c r="B40" s="284"/>
      <c r="C40" s="300" t="s">
        <v>23</v>
      </c>
      <c r="D40" s="65" t="s">
        <v>46</v>
      </c>
      <c r="E40" s="75">
        <v>6.6685079352943797</v>
      </c>
      <c r="F40" s="75">
        <v>6.6569057616103606</v>
      </c>
      <c r="G40" s="75">
        <v>6.7507245642830673</v>
      </c>
      <c r="H40" s="75">
        <v>6.5982332608436538</v>
      </c>
      <c r="I40" s="75">
        <v>6.492554602991814</v>
      </c>
      <c r="J40" s="67">
        <f t="shared" si="6"/>
        <v>-1.6016205198287836E-2</v>
      </c>
      <c r="K40" s="75">
        <f t="shared" si="1"/>
        <v>-0.10567865785183983</v>
      </c>
      <c r="L40" s="67"/>
    </row>
    <row r="41" spans="2:12" x14ac:dyDescent="0.25">
      <c r="B41" s="284"/>
      <c r="C41" s="301"/>
      <c r="D41" s="26" t="s">
        <v>47</v>
      </c>
      <c r="E41" s="35">
        <v>7.2716303604914039</v>
      </c>
      <c r="F41" s="35">
        <v>7.2045591816853385</v>
      </c>
      <c r="G41" s="35">
        <v>7.1449588922544356</v>
      </c>
      <c r="H41" s="35">
        <v>7.1532354158566109</v>
      </c>
      <c r="I41" s="35">
        <v>7.1174067941837764</v>
      </c>
      <c r="J41" s="36">
        <f t="shared" si="6"/>
        <v>-5.0087295594121173E-3</v>
      </c>
      <c r="K41" s="37">
        <f t="shared" si="1"/>
        <v>-3.5828621672834515E-2</v>
      </c>
      <c r="L41" s="38"/>
    </row>
    <row r="42" spans="2:12" x14ac:dyDescent="0.25">
      <c r="B42" s="284"/>
      <c r="C42" s="301"/>
      <c r="D42" s="4" t="s">
        <v>48</v>
      </c>
      <c r="E42" s="39">
        <v>7.3496544290152812</v>
      </c>
      <c r="F42" s="39">
        <v>7.2560849086919399</v>
      </c>
      <c r="G42" s="39">
        <v>7.4519302269326904</v>
      </c>
      <c r="H42" s="39">
        <v>7.2321784322217413</v>
      </c>
      <c r="I42" s="39">
        <v>7.2433035311117129</v>
      </c>
      <c r="J42" s="76">
        <f t="shared" si="0"/>
        <v>1.538277711789604E-3</v>
      </c>
      <c r="K42" s="41">
        <f t="shared" si="1"/>
        <v>1.1125098889971596E-2</v>
      </c>
      <c r="L42" s="77"/>
    </row>
    <row r="43" spans="2:12" x14ac:dyDescent="0.25">
      <c r="B43" s="284"/>
      <c r="C43" s="301"/>
      <c r="D43" s="4" t="s">
        <v>49</v>
      </c>
      <c r="E43" s="39">
        <v>5.9826542960871318</v>
      </c>
      <c r="F43" s="39">
        <v>3.8652406417112299</v>
      </c>
      <c r="G43" s="39">
        <v>3.6283685360524398</v>
      </c>
      <c r="H43" s="39">
        <v>4.1325892857142854</v>
      </c>
      <c r="I43" s="39">
        <v>4.9218036529680367</v>
      </c>
      <c r="J43" s="76">
        <f t="shared" si="0"/>
        <v>0.19097333722030929</v>
      </c>
      <c r="K43" s="41">
        <f t="shared" si="1"/>
        <v>0.78921436725375127</v>
      </c>
      <c r="L43" s="77"/>
    </row>
    <row r="44" spans="2:12" x14ac:dyDescent="0.25">
      <c r="B44" s="284"/>
      <c r="C44" s="301"/>
      <c r="D44" s="4" t="s">
        <v>50</v>
      </c>
      <c r="E44" s="39">
        <v>6.0851153481512696</v>
      </c>
      <c r="F44" s="39">
        <v>6.5736137667304018</v>
      </c>
      <c r="G44" s="39">
        <v>5.73503041946846</v>
      </c>
      <c r="H44" s="39">
        <v>5.5345104333868376</v>
      </c>
      <c r="I44" s="39">
        <v>5.6369844848163373</v>
      </c>
      <c r="J44" s="76">
        <f t="shared" si="0"/>
        <v>1.851546810921656E-2</v>
      </c>
      <c r="K44" s="41">
        <f t="shared" si="1"/>
        <v>0.10247405142949972</v>
      </c>
      <c r="L44" s="77"/>
    </row>
    <row r="45" spans="2:12" x14ac:dyDescent="0.25">
      <c r="B45" s="284"/>
      <c r="C45" s="301"/>
      <c r="D45" s="4" t="s">
        <v>51</v>
      </c>
      <c r="E45" s="39">
        <v>6.4343276482978871</v>
      </c>
      <c r="F45" s="39">
        <v>6.7109165302782321</v>
      </c>
      <c r="G45" s="39">
        <v>7.0489614480564127</v>
      </c>
      <c r="H45" s="39">
        <v>6.903225806451613</v>
      </c>
      <c r="I45" s="39">
        <v>6.5183910671959335</v>
      </c>
      <c r="J45" s="76">
        <f t="shared" si="0"/>
        <v>-5.5747088396850719E-2</v>
      </c>
      <c r="K45" s="41">
        <f t="shared" si="1"/>
        <v>-0.38483473925567946</v>
      </c>
      <c r="L45" s="77"/>
    </row>
    <row r="46" spans="2:12" x14ac:dyDescent="0.25">
      <c r="B46" s="284"/>
      <c r="C46" s="301"/>
      <c r="D46" s="4" t="s">
        <v>52</v>
      </c>
      <c r="E46" s="39">
        <v>2.4653312788906008</v>
      </c>
      <c r="F46" s="39">
        <v>2.3449477351916377</v>
      </c>
      <c r="G46" s="39">
        <v>2.587568157033806</v>
      </c>
      <c r="H46" s="39">
        <v>2.5476281560826322</v>
      </c>
      <c r="I46" s="39">
        <v>2.5096724765370619</v>
      </c>
      <c r="J46" s="76">
        <f t="shared" si="0"/>
        <v>-1.4898437770421324E-2</v>
      </c>
      <c r="K46" s="41">
        <f t="shared" si="1"/>
        <v>-3.795567954557022E-2</v>
      </c>
      <c r="L46" s="77"/>
    </row>
    <row r="47" spans="2:12" x14ac:dyDescent="0.25">
      <c r="B47" s="284"/>
      <c r="C47" s="301"/>
      <c r="D47" s="4" t="s">
        <v>53</v>
      </c>
      <c r="E47" s="39">
        <v>7.2588094167041533</v>
      </c>
      <c r="F47" s="39">
        <v>6.0869589500139627</v>
      </c>
      <c r="G47" s="39">
        <v>5.886785029262775</v>
      </c>
      <c r="H47" s="39">
        <v>5.3419055419055423</v>
      </c>
      <c r="I47" s="39">
        <v>5.1518192627824018</v>
      </c>
      <c r="J47" s="76">
        <f t="shared" si="0"/>
        <v>-3.5583983586376489E-2</v>
      </c>
      <c r="K47" s="41">
        <f t="shared" si="1"/>
        <v>-0.19008627912314058</v>
      </c>
      <c r="L47" s="77"/>
    </row>
    <row r="48" spans="2:12" x14ac:dyDescent="0.25">
      <c r="B48" s="284"/>
      <c r="C48" s="301"/>
      <c r="D48" s="4" t="s">
        <v>54</v>
      </c>
      <c r="E48" s="39">
        <v>2.5686888669084516</v>
      </c>
      <c r="F48" s="39">
        <v>2.2557062382641351</v>
      </c>
      <c r="G48" s="39">
        <v>2.5818146474218788</v>
      </c>
      <c r="H48" s="39">
        <v>2.241869341020748</v>
      </c>
      <c r="I48" s="39">
        <v>2.0944992947813823</v>
      </c>
      <c r="J48" s="76">
        <f t="shared" si="0"/>
        <v>-6.5735341280980464E-2</v>
      </c>
      <c r="K48" s="41">
        <f t="shared" si="1"/>
        <v>-0.14737004623936567</v>
      </c>
      <c r="L48" s="77"/>
    </row>
    <row r="49" spans="2:12" x14ac:dyDescent="0.25">
      <c r="B49" s="284"/>
      <c r="C49" s="301"/>
      <c r="D49" s="4" t="s">
        <v>55</v>
      </c>
      <c r="E49" s="39">
        <v>6.2279114435907807</v>
      </c>
      <c r="F49" s="39">
        <v>6.7056474124973162</v>
      </c>
      <c r="G49" s="39">
        <v>6.5663159638803741</v>
      </c>
      <c r="H49" s="39">
        <v>6.8930442249892661</v>
      </c>
      <c r="I49" s="39">
        <v>6.7914762814654814</v>
      </c>
      <c r="J49" s="40">
        <f t="shared" si="0"/>
        <v>-1.4734845767501614E-2</v>
      </c>
      <c r="K49" s="41">
        <f t="shared" si="1"/>
        <v>-0.10156794352378462</v>
      </c>
      <c r="L49" s="42"/>
    </row>
    <row r="50" spans="2:12" x14ac:dyDescent="0.25">
      <c r="B50" s="284"/>
      <c r="C50" s="302"/>
      <c r="D50" s="32" t="s">
        <v>56</v>
      </c>
      <c r="E50" s="78">
        <v>5.5047480728410232</v>
      </c>
      <c r="F50" s="78">
        <v>6.4792733597449033</v>
      </c>
      <c r="G50" s="78">
        <v>6.3849769585253453</v>
      </c>
      <c r="H50" s="78">
        <v>5.6121717220660914</v>
      </c>
      <c r="I50" s="78">
        <v>5.7238670694864044</v>
      </c>
      <c r="J50" s="63">
        <f t="shared" si="0"/>
        <v>1.9902339584718431E-2</v>
      </c>
      <c r="K50" s="79">
        <f t="shared" si="1"/>
        <v>0.11169534742031306</v>
      </c>
      <c r="L50" s="57"/>
    </row>
    <row r="51" spans="2:12" x14ac:dyDescent="0.25">
      <c r="B51" s="284"/>
      <c r="C51" s="292" t="s">
        <v>37</v>
      </c>
      <c r="D51" s="65" t="s">
        <v>46</v>
      </c>
      <c r="E51" s="67">
        <v>14.084399999999999</v>
      </c>
      <c r="F51" s="67">
        <v>12.309900000000001</v>
      </c>
      <c r="G51" s="67">
        <v>19.022599999999997</v>
      </c>
      <c r="H51" s="67">
        <v>18.326000000000004</v>
      </c>
      <c r="I51" s="67">
        <v>18.064099999999996</v>
      </c>
      <c r="J51" s="67">
        <f t="shared" si="0"/>
        <v>-1.429117101386046E-2</v>
      </c>
      <c r="K51" s="75">
        <f t="shared" ref="K51" si="8">(I51-H51)*100</f>
        <v>-26.190000000000779</v>
      </c>
      <c r="L51" s="67"/>
    </row>
    <row r="52" spans="2:12" x14ac:dyDescent="0.25">
      <c r="B52" s="284"/>
      <c r="C52" s="293"/>
      <c r="D52" s="15" t="s">
        <v>47</v>
      </c>
      <c r="E52" s="18">
        <v>0.62539999999999996</v>
      </c>
      <c r="F52" s="18">
        <v>0.52810000000000001</v>
      </c>
      <c r="G52" s="18">
        <v>0.79909999999999992</v>
      </c>
      <c r="H52" s="18">
        <v>0.78260000000000007</v>
      </c>
      <c r="I52" s="18">
        <v>0.74730000000000008</v>
      </c>
      <c r="J52" s="17">
        <f t="shared" si="0"/>
        <v>-4.5106056733963729E-2</v>
      </c>
      <c r="K52" s="45">
        <f>(I52-H52)*100</f>
        <v>-3.53</v>
      </c>
      <c r="L52" s="18"/>
    </row>
    <row r="53" spans="2:12" x14ac:dyDescent="0.25">
      <c r="B53" s="284"/>
      <c r="C53" s="293"/>
      <c r="D53" s="19" t="s">
        <v>48</v>
      </c>
      <c r="E53" s="70">
        <v>0.51790000000000003</v>
      </c>
      <c r="F53" s="70">
        <v>0.34520000000000001</v>
      </c>
      <c r="G53" s="70">
        <v>0.72120000000000006</v>
      </c>
      <c r="H53" s="70">
        <v>0.70669999999999999</v>
      </c>
      <c r="I53" s="70">
        <v>0.69900000000000007</v>
      </c>
      <c r="J53" s="69">
        <f t="shared" si="0"/>
        <v>-1.0895712466392982E-2</v>
      </c>
      <c r="K53" s="46">
        <f t="shared" ref="K53:K61" si="9">(I53-H53)*100</f>
        <v>-0.76999999999999291</v>
      </c>
      <c r="L53" s="70"/>
    </row>
    <row r="54" spans="2:12" x14ac:dyDescent="0.25">
      <c r="B54" s="284"/>
      <c r="C54" s="293"/>
      <c r="D54" s="19" t="s">
        <v>49</v>
      </c>
      <c r="E54" s="70">
        <v>0.59650000000000003</v>
      </c>
      <c r="F54" s="70">
        <v>0.62009999999999998</v>
      </c>
      <c r="G54" s="70">
        <v>0.70480000000000009</v>
      </c>
      <c r="H54" s="70">
        <v>0.65489999999999993</v>
      </c>
      <c r="I54" s="70">
        <v>0.61470000000000002</v>
      </c>
      <c r="J54" s="69">
        <f t="shared" si="0"/>
        <v>-6.1383417315620581E-2</v>
      </c>
      <c r="K54" s="46">
        <f t="shared" si="9"/>
        <v>-4.0199999999999907</v>
      </c>
      <c r="L54" s="70"/>
    </row>
    <row r="55" spans="2:12" x14ac:dyDescent="0.25">
      <c r="B55" s="284"/>
      <c r="C55" s="293"/>
      <c r="D55" s="19" t="s">
        <v>50</v>
      </c>
      <c r="E55" s="70">
        <v>0.40850000000000003</v>
      </c>
      <c r="F55" s="70">
        <v>0.50219999999999998</v>
      </c>
      <c r="G55" s="70">
        <v>0.50659999999999994</v>
      </c>
      <c r="H55" s="70">
        <v>0.60240000000000005</v>
      </c>
      <c r="I55" s="70">
        <v>0.59409999999999996</v>
      </c>
      <c r="J55" s="69">
        <f t="shared" si="0"/>
        <v>-1.3778220451527323E-2</v>
      </c>
      <c r="K55" s="46">
        <f t="shared" si="9"/>
        <v>-0.83000000000000851</v>
      </c>
      <c r="L55" s="70"/>
    </row>
    <row r="56" spans="2:12" x14ac:dyDescent="0.25">
      <c r="B56" s="284"/>
      <c r="C56" s="293"/>
      <c r="D56" s="19" t="s">
        <v>51</v>
      </c>
      <c r="E56" s="70">
        <v>0.53079999999999994</v>
      </c>
      <c r="F56" s="70">
        <v>0.47649999999999998</v>
      </c>
      <c r="G56" s="70">
        <v>0.73170000000000002</v>
      </c>
      <c r="H56" s="70">
        <v>0.76200000000000001</v>
      </c>
      <c r="I56" s="70">
        <v>0.73219999999999996</v>
      </c>
      <c r="J56" s="69">
        <f t="shared" si="0"/>
        <v>-3.9107611548556465E-2</v>
      </c>
      <c r="K56" s="46">
        <f t="shared" si="9"/>
        <v>-2.9800000000000049</v>
      </c>
      <c r="L56" s="70"/>
    </row>
    <row r="57" spans="2:12" x14ac:dyDescent="0.25">
      <c r="B57" s="284"/>
      <c r="C57" s="293"/>
      <c r="D57" s="19" t="s">
        <v>52</v>
      </c>
      <c r="E57" s="70">
        <v>0.57810000000000006</v>
      </c>
      <c r="F57" s="70">
        <v>0.58939999999999992</v>
      </c>
      <c r="G57" s="70">
        <v>0.56869999999999998</v>
      </c>
      <c r="H57" s="70">
        <v>0.63840000000000008</v>
      </c>
      <c r="I57" s="70">
        <v>0.628</v>
      </c>
      <c r="J57" s="69">
        <f t="shared" si="0"/>
        <v>-1.6290726817042689E-2</v>
      </c>
      <c r="K57" s="46">
        <f t="shared" si="9"/>
        <v>-1.0400000000000076</v>
      </c>
      <c r="L57" s="70"/>
    </row>
    <row r="58" spans="2:12" x14ac:dyDescent="0.25">
      <c r="B58" s="284"/>
      <c r="C58" s="293"/>
      <c r="D58" s="19" t="s">
        <v>53</v>
      </c>
      <c r="E58" s="70">
        <v>0.74909999999999999</v>
      </c>
      <c r="F58" s="70">
        <v>0.53679999999999994</v>
      </c>
      <c r="G58" s="70">
        <v>0.80489999999999995</v>
      </c>
      <c r="H58" s="70">
        <v>0.65790000000000004</v>
      </c>
      <c r="I58" s="70">
        <v>0.75390000000000001</v>
      </c>
      <c r="J58" s="69">
        <f t="shared" si="0"/>
        <v>0.1459188326493388</v>
      </c>
      <c r="K58" s="46">
        <f t="shared" si="9"/>
        <v>9.5999999999999979</v>
      </c>
      <c r="L58" s="70"/>
    </row>
    <row r="59" spans="2:12" x14ac:dyDescent="0.25">
      <c r="B59" s="284"/>
      <c r="C59" s="293"/>
      <c r="D59" s="19" t="s">
        <v>54</v>
      </c>
      <c r="E59" s="70">
        <v>0.60489999999999999</v>
      </c>
      <c r="F59" s="70">
        <v>0.61580000000000001</v>
      </c>
      <c r="G59" s="70">
        <v>0.62139999999999995</v>
      </c>
      <c r="H59" s="70">
        <v>0.66480000000000006</v>
      </c>
      <c r="I59" s="70">
        <v>0.66159999999999997</v>
      </c>
      <c r="J59" s="69">
        <f t="shared" si="0"/>
        <v>-4.8134777376656057E-3</v>
      </c>
      <c r="K59" s="46">
        <f t="shared" si="9"/>
        <v>-0.32000000000000917</v>
      </c>
      <c r="L59" s="70"/>
    </row>
    <row r="60" spans="2:12" x14ac:dyDescent="0.25">
      <c r="B60" s="284"/>
      <c r="C60" s="293"/>
      <c r="D60" s="19" t="s">
        <v>55</v>
      </c>
      <c r="E60" s="22">
        <v>0.61990000000000001</v>
      </c>
      <c r="F60" s="22">
        <v>0.51739999999999997</v>
      </c>
      <c r="G60" s="22">
        <v>0.79709999999999992</v>
      </c>
      <c r="H60" s="22">
        <v>0.79709999999999992</v>
      </c>
      <c r="I60" s="22">
        <v>0.81180000000000008</v>
      </c>
      <c r="J60" s="21">
        <f t="shared" si="0"/>
        <v>1.8441851712457824E-2</v>
      </c>
      <c r="K60" s="46">
        <f t="shared" si="9"/>
        <v>1.4700000000000157</v>
      </c>
      <c r="L60" s="22"/>
    </row>
    <row r="61" spans="2:12" x14ac:dyDescent="0.25">
      <c r="B61" s="284"/>
      <c r="C61" s="294"/>
      <c r="D61" s="23" t="s">
        <v>56</v>
      </c>
      <c r="E61" s="48">
        <v>0.4587</v>
      </c>
      <c r="F61" s="48">
        <v>0.59340000000000004</v>
      </c>
      <c r="G61" s="48">
        <v>0.73219999999999996</v>
      </c>
      <c r="H61" s="48">
        <v>0.60009999999999997</v>
      </c>
      <c r="I61" s="48">
        <v>0.49079999999999996</v>
      </c>
      <c r="J61" s="25">
        <f t="shared" si="0"/>
        <v>-0.18213631061489755</v>
      </c>
      <c r="K61" s="80">
        <f t="shared" si="9"/>
        <v>-10.930000000000001</v>
      </c>
      <c r="L61" s="48"/>
    </row>
    <row r="62" spans="2:12" x14ac:dyDescent="0.25">
      <c r="B62" s="284"/>
      <c r="C62" s="295" t="s">
        <v>57</v>
      </c>
      <c r="D62" s="65" t="s">
        <v>46</v>
      </c>
      <c r="E62" s="66">
        <v>118692</v>
      </c>
      <c r="F62" s="66">
        <v>199699</v>
      </c>
      <c r="G62" s="66">
        <v>126466</v>
      </c>
      <c r="H62" s="66">
        <v>128267</v>
      </c>
      <c r="I62" s="66">
        <v>127934</v>
      </c>
      <c r="J62" s="67">
        <f t="shared" si="0"/>
        <v>-2.5961470994098068E-3</v>
      </c>
      <c r="K62" s="66">
        <f t="shared" ref="K62:K63" si="10">I62-H62</f>
        <v>-333</v>
      </c>
      <c r="L62" s="67">
        <f t="shared" ref="L62:L63" si="11">I62/$I$62</f>
        <v>1</v>
      </c>
    </row>
    <row r="63" spans="2:12" x14ac:dyDescent="0.25">
      <c r="B63" s="284"/>
      <c r="C63" s="297"/>
      <c r="D63" s="26" t="s">
        <v>47</v>
      </c>
      <c r="E63" s="27">
        <v>42803</v>
      </c>
      <c r="F63" s="27">
        <v>67766</v>
      </c>
      <c r="G63" s="27">
        <v>46660</v>
      </c>
      <c r="H63" s="27">
        <v>47014.999999999993</v>
      </c>
      <c r="I63" s="27">
        <v>47690</v>
      </c>
      <c r="J63" s="36">
        <f t="shared" si="0"/>
        <v>1.4357120068063445E-2</v>
      </c>
      <c r="K63" s="27">
        <f t="shared" si="10"/>
        <v>675.00000000000728</v>
      </c>
      <c r="L63" s="38">
        <f t="shared" si="11"/>
        <v>0.37277033470383164</v>
      </c>
    </row>
    <row r="64" spans="2:12" x14ac:dyDescent="0.25">
      <c r="B64" s="284"/>
      <c r="C64" s="297"/>
      <c r="D64" s="4" t="s">
        <v>48</v>
      </c>
      <c r="E64" s="29">
        <v>36098</v>
      </c>
      <c r="F64" s="29">
        <v>73850</v>
      </c>
      <c r="G64" s="29">
        <v>37203</v>
      </c>
      <c r="H64" s="29">
        <v>38115</v>
      </c>
      <c r="I64" s="29">
        <v>37015</v>
      </c>
      <c r="J64" s="76">
        <f>I64/H64-1</f>
        <v>-2.8860028860028808E-2</v>
      </c>
      <c r="K64" s="29">
        <f>I64-H64</f>
        <v>-1100</v>
      </c>
      <c r="L64" s="77">
        <f>I64/$I$62</f>
        <v>0.28932887269998592</v>
      </c>
    </row>
    <row r="65" spans="2:12" x14ac:dyDescent="0.25">
      <c r="B65" s="284"/>
      <c r="C65" s="297"/>
      <c r="D65" s="4" t="s">
        <v>49</v>
      </c>
      <c r="E65" s="29">
        <v>802</v>
      </c>
      <c r="F65" s="29">
        <v>940</v>
      </c>
      <c r="G65" s="29">
        <v>912</v>
      </c>
      <c r="H65" s="29">
        <v>912</v>
      </c>
      <c r="I65" s="29">
        <v>905</v>
      </c>
      <c r="J65" s="76">
        <f t="shared" ref="J65:J72" si="12">I65/H65-1</f>
        <v>-7.6754385964912242E-3</v>
      </c>
      <c r="K65" s="29">
        <f t="shared" ref="K65:K72" si="13">I65-H65</f>
        <v>-7</v>
      </c>
      <c r="L65" s="77">
        <f t="shared" ref="L65:L72" si="14">I65/$I$62</f>
        <v>7.0739600106304815E-3</v>
      </c>
    </row>
    <row r="66" spans="2:12" x14ac:dyDescent="0.25">
      <c r="B66" s="284"/>
      <c r="C66" s="297"/>
      <c r="D66" s="4" t="s">
        <v>50</v>
      </c>
      <c r="E66" s="29">
        <v>4562</v>
      </c>
      <c r="F66" s="29">
        <v>5961.9999999999991</v>
      </c>
      <c r="G66" s="29">
        <v>4562</v>
      </c>
      <c r="H66" s="29">
        <v>4616</v>
      </c>
      <c r="I66" s="29">
        <v>4616</v>
      </c>
      <c r="J66" s="76">
        <f t="shared" si="12"/>
        <v>0</v>
      </c>
      <c r="K66" s="29">
        <f t="shared" si="13"/>
        <v>0</v>
      </c>
      <c r="L66" s="77">
        <f t="shared" si="14"/>
        <v>3.6081104319414699E-2</v>
      </c>
    </row>
    <row r="67" spans="2:12" x14ac:dyDescent="0.25">
      <c r="B67" s="284"/>
      <c r="C67" s="297"/>
      <c r="D67" s="4" t="s">
        <v>51</v>
      </c>
      <c r="E67" s="29">
        <v>17263</v>
      </c>
      <c r="F67" s="29">
        <v>27757</v>
      </c>
      <c r="G67" s="29">
        <v>19434</v>
      </c>
      <c r="H67" s="29">
        <v>19850</v>
      </c>
      <c r="I67" s="29">
        <v>20110.999999999996</v>
      </c>
      <c r="J67" s="76">
        <f t="shared" si="12"/>
        <v>1.3148614609571618E-2</v>
      </c>
      <c r="K67" s="29">
        <f t="shared" si="13"/>
        <v>260.99999999999636</v>
      </c>
      <c r="L67" s="77">
        <f t="shared" si="14"/>
        <v>0.15719824284396638</v>
      </c>
    </row>
    <row r="68" spans="2:12" x14ac:dyDescent="0.25">
      <c r="B68" s="284"/>
      <c r="C68" s="297"/>
      <c r="D68" s="4" t="s">
        <v>52</v>
      </c>
      <c r="E68" s="29">
        <v>625</v>
      </c>
      <c r="F68" s="29">
        <v>663</v>
      </c>
      <c r="G68" s="29">
        <v>673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5.2605249581815627E-3</v>
      </c>
    </row>
    <row r="69" spans="2:12" x14ac:dyDescent="0.25">
      <c r="B69" s="284"/>
      <c r="C69" s="297"/>
      <c r="D69" s="4" t="s">
        <v>53</v>
      </c>
      <c r="E69" s="29">
        <v>4169</v>
      </c>
      <c r="F69" s="29">
        <v>6549</v>
      </c>
      <c r="G69" s="29">
        <v>4797</v>
      </c>
      <c r="H69" s="29">
        <v>4797</v>
      </c>
      <c r="I69" s="29">
        <v>4635</v>
      </c>
      <c r="J69" s="76">
        <f t="shared" si="12"/>
        <v>-3.3771106941838602E-2</v>
      </c>
      <c r="K69" s="29">
        <f t="shared" si="13"/>
        <v>-162</v>
      </c>
      <c r="L69" s="77">
        <f t="shared" si="14"/>
        <v>3.6229618396985949E-2</v>
      </c>
    </row>
    <row r="70" spans="2:12" x14ac:dyDescent="0.25">
      <c r="B70" s="284"/>
      <c r="C70" s="297"/>
      <c r="D70" s="4" t="s">
        <v>54</v>
      </c>
      <c r="E70" s="29">
        <v>2492.9999999999995</v>
      </c>
      <c r="F70" s="29">
        <v>2832</v>
      </c>
      <c r="G70" s="29">
        <v>2758</v>
      </c>
      <c r="H70" s="29">
        <v>2679.0000000000005</v>
      </c>
      <c r="I70" s="29">
        <v>2679.0000000000005</v>
      </c>
      <c r="J70" s="76">
        <f t="shared" si="12"/>
        <v>0</v>
      </c>
      <c r="K70" s="29">
        <f t="shared" si="13"/>
        <v>0</v>
      </c>
      <c r="L70" s="77">
        <f t="shared" si="14"/>
        <v>2.0940484937545925E-2</v>
      </c>
    </row>
    <row r="71" spans="2:12" x14ac:dyDescent="0.25">
      <c r="B71" s="284"/>
      <c r="C71" s="297"/>
      <c r="D71" s="4" t="s">
        <v>55</v>
      </c>
      <c r="E71" s="29">
        <v>6412</v>
      </c>
      <c r="F71" s="29">
        <v>9735</v>
      </c>
      <c r="G71" s="29">
        <v>6415</v>
      </c>
      <c r="H71" s="29">
        <v>6497</v>
      </c>
      <c r="I71" s="29">
        <v>6497</v>
      </c>
      <c r="J71" s="40">
        <f t="shared" si="12"/>
        <v>0</v>
      </c>
      <c r="K71" s="29">
        <f t="shared" si="13"/>
        <v>0</v>
      </c>
      <c r="L71" s="42">
        <f t="shared" si="14"/>
        <v>5.0783997998968218E-2</v>
      </c>
    </row>
    <row r="72" spans="2:12" x14ac:dyDescent="0.25">
      <c r="B72" s="285"/>
      <c r="C72" s="298"/>
      <c r="D72" s="32" t="s">
        <v>56</v>
      </c>
      <c r="E72" s="73">
        <v>3464.9999999999995</v>
      </c>
      <c r="F72" s="73">
        <v>3644.9999999999995</v>
      </c>
      <c r="G72" s="73">
        <v>3052</v>
      </c>
      <c r="H72" s="73">
        <v>3112.9999999999995</v>
      </c>
      <c r="I72" s="73">
        <v>3112.9999999999995</v>
      </c>
      <c r="J72" s="63">
        <f t="shared" si="12"/>
        <v>0</v>
      </c>
      <c r="K72" s="73">
        <f t="shared" si="13"/>
        <v>0</v>
      </c>
      <c r="L72" s="57">
        <f t="shared" si="14"/>
        <v>2.4332859130489156E-2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9"/>
    </row>
    <row r="74" spans="2:12" x14ac:dyDescent="0.25">
      <c r="B74" s="282" t="s">
        <v>58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8"/>
    </row>
    <row r="77" spans="2:12" ht="21.75" customHeight="1" thickBot="1" x14ac:dyDescent="0.3">
      <c r="B77" s="283" t="s">
        <v>59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236</v>
      </c>
      <c r="F79" s="13" t="s">
        <v>237</v>
      </c>
      <c r="G79" s="13" t="s">
        <v>238</v>
      </c>
      <c r="H79" s="13" t="s">
        <v>239</v>
      </c>
      <c r="I79" s="13" t="s">
        <v>240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diciembre 2025</v>
      </c>
    </row>
    <row r="80" spans="2:12" ht="15" customHeight="1" x14ac:dyDescent="0.25">
      <c r="B80" s="296" t="s">
        <v>45</v>
      </c>
      <c r="C80" s="286" t="s">
        <v>8</v>
      </c>
      <c r="D80" s="65" t="s">
        <v>46</v>
      </c>
      <c r="E80" s="66">
        <v>2335438</v>
      </c>
      <c r="F80" s="66">
        <v>4757683</v>
      </c>
      <c r="G80" s="66">
        <v>5189113</v>
      </c>
      <c r="H80" s="66">
        <v>5483293</v>
      </c>
      <c r="I80" s="66">
        <v>5451268</v>
      </c>
      <c r="J80" s="67">
        <f t="shared" ref="J80:J81" si="15">I80/H80-1</f>
        <v>-5.8404684921998795E-3</v>
      </c>
      <c r="K80" s="66">
        <f t="shared" ref="K80:K81" si="16">I80-H80</f>
        <v>-32025</v>
      </c>
      <c r="L80" s="67">
        <f t="shared" ref="L80:L81" si="17">I80/$I$80</f>
        <v>1</v>
      </c>
    </row>
    <row r="81" spans="2:13" ht="15" customHeight="1" x14ac:dyDescent="0.25">
      <c r="B81" s="284"/>
      <c r="C81" s="287"/>
      <c r="D81" s="15" t="s">
        <v>47</v>
      </c>
      <c r="E81" s="16">
        <v>881045</v>
      </c>
      <c r="F81" s="16">
        <v>1757049</v>
      </c>
      <c r="G81" s="16">
        <v>1888751</v>
      </c>
      <c r="H81" s="16">
        <v>1938929</v>
      </c>
      <c r="I81" s="16">
        <v>1858237</v>
      </c>
      <c r="J81" s="18">
        <f t="shared" si="15"/>
        <v>-4.1616789475014349E-2</v>
      </c>
      <c r="K81" s="16">
        <f t="shared" si="16"/>
        <v>-80692</v>
      </c>
      <c r="L81" s="18">
        <f t="shared" si="17"/>
        <v>0.34088160772869724</v>
      </c>
      <c r="M81" s="81"/>
    </row>
    <row r="82" spans="2:13" x14ac:dyDescent="0.25">
      <c r="B82" s="284"/>
      <c r="C82" s="287"/>
      <c r="D82" s="19" t="s">
        <v>48</v>
      </c>
      <c r="E82" s="20">
        <v>492258</v>
      </c>
      <c r="F82" s="20">
        <v>1243535</v>
      </c>
      <c r="G82" s="20">
        <v>1320376</v>
      </c>
      <c r="H82" s="20">
        <v>1387795</v>
      </c>
      <c r="I82" s="20">
        <v>1421549</v>
      </c>
      <c r="J82" s="70">
        <f>I82/H82-1</f>
        <v>2.4322036035581585E-2</v>
      </c>
      <c r="K82" s="20">
        <f>I82-H82</f>
        <v>33754</v>
      </c>
      <c r="L82" s="70">
        <f>I82/$I$80</f>
        <v>0.26077400707505116</v>
      </c>
      <c r="M82" s="81"/>
    </row>
    <row r="83" spans="2:13" x14ac:dyDescent="0.25">
      <c r="B83" s="284"/>
      <c r="C83" s="287"/>
      <c r="D83" s="19" t="s">
        <v>49</v>
      </c>
      <c r="E83" s="20">
        <v>20161</v>
      </c>
      <c r="F83" s="20">
        <v>37751</v>
      </c>
      <c r="G83" s="20">
        <v>51211</v>
      </c>
      <c r="H83" s="20">
        <v>45051</v>
      </c>
      <c r="I83" s="20">
        <v>44435</v>
      </c>
      <c r="J83" s="70">
        <f t="shared" ref="J83:J136" si="18">I83/H83-1</f>
        <v>-1.3673392377527738E-2</v>
      </c>
      <c r="K83" s="20">
        <f t="shared" ref="K83:K112" si="19">I83-H83</f>
        <v>-616</v>
      </c>
      <c r="L83" s="70">
        <f t="shared" ref="L83:L90" si="20">I83/$I$80</f>
        <v>8.1513145198511619E-3</v>
      </c>
      <c r="M83" s="81"/>
    </row>
    <row r="84" spans="2:13" x14ac:dyDescent="0.25">
      <c r="B84" s="284"/>
      <c r="C84" s="287"/>
      <c r="D84" s="19" t="s">
        <v>50</v>
      </c>
      <c r="E84" s="20">
        <v>70304</v>
      </c>
      <c r="F84" s="20">
        <v>161080</v>
      </c>
      <c r="G84" s="20">
        <v>173648</v>
      </c>
      <c r="H84" s="20">
        <v>231856</v>
      </c>
      <c r="I84" s="20">
        <v>188676</v>
      </c>
      <c r="J84" s="70">
        <f t="shared" si="18"/>
        <v>-0.1862362845904354</v>
      </c>
      <c r="K84" s="20">
        <f t="shared" si="19"/>
        <v>-43180</v>
      </c>
      <c r="L84" s="70">
        <f t="shared" si="20"/>
        <v>3.461139683464471E-2</v>
      </c>
      <c r="M84" s="81"/>
    </row>
    <row r="85" spans="2:13" x14ac:dyDescent="0.25">
      <c r="B85" s="284"/>
      <c r="C85" s="287"/>
      <c r="D85" s="19" t="s">
        <v>51</v>
      </c>
      <c r="E85" s="20">
        <v>354204</v>
      </c>
      <c r="F85" s="20">
        <v>710225</v>
      </c>
      <c r="G85" s="20">
        <v>800263</v>
      </c>
      <c r="H85" s="20">
        <v>915958</v>
      </c>
      <c r="I85" s="20">
        <v>937396</v>
      </c>
      <c r="J85" s="70">
        <f t="shared" si="18"/>
        <v>2.3405003286176784E-2</v>
      </c>
      <c r="K85" s="20">
        <f t="shared" si="19"/>
        <v>21438</v>
      </c>
      <c r="L85" s="70">
        <f t="shared" si="20"/>
        <v>0.17195925791944186</v>
      </c>
      <c r="M85" s="81"/>
    </row>
    <row r="86" spans="2:13" x14ac:dyDescent="0.25">
      <c r="B86" s="284"/>
      <c r="C86" s="287"/>
      <c r="D86" s="19" t="s">
        <v>52</v>
      </c>
      <c r="E86" s="20">
        <v>33444</v>
      </c>
      <c r="F86" s="20">
        <v>51485</v>
      </c>
      <c r="G86" s="20">
        <v>58157</v>
      </c>
      <c r="H86" s="20">
        <v>57388</v>
      </c>
      <c r="I86" s="20">
        <v>56585</v>
      </c>
      <c r="J86" s="70">
        <f t="shared" si="18"/>
        <v>-1.3992472293859359E-2</v>
      </c>
      <c r="K86" s="20">
        <f t="shared" si="19"/>
        <v>-803</v>
      </c>
      <c r="L86" s="70">
        <f t="shared" si="20"/>
        <v>1.0380153755052952E-2</v>
      </c>
      <c r="M86" s="81"/>
    </row>
    <row r="87" spans="2:13" x14ac:dyDescent="0.25">
      <c r="B87" s="284"/>
      <c r="C87" s="287"/>
      <c r="D87" s="19" t="s">
        <v>53</v>
      </c>
      <c r="E87" s="20">
        <v>107459</v>
      </c>
      <c r="F87" s="20">
        <v>198873</v>
      </c>
      <c r="G87" s="20">
        <v>252588</v>
      </c>
      <c r="H87" s="20">
        <v>239146</v>
      </c>
      <c r="I87" s="20">
        <v>250668</v>
      </c>
      <c r="J87" s="70">
        <f t="shared" si="18"/>
        <v>4.8179773025682993E-2</v>
      </c>
      <c r="K87" s="20">
        <f t="shared" si="19"/>
        <v>11522</v>
      </c>
      <c r="L87" s="70">
        <f t="shared" si="20"/>
        <v>4.5983429910252074E-2</v>
      </c>
      <c r="M87" s="81"/>
    </row>
    <row r="88" spans="2:13" x14ac:dyDescent="0.25">
      <c r="B88" s="284"/>
      <c r="C88" s="287"/>
      <c r="D88" s="19" t="s">
        <v>54</v>
      </c>
      <c r="E88" s="20">
        <v>164258</v>
      </c>
      <c r="F88" s="20">
        <v>229131</v>
      </c>
      <c r="G88" s="20">
        <v>240044</v>
      </c>
      <c r="H88" s="20">
        <v>250407</v>
      </c>
      <c r="I88" s="20">
        <v>282601</v>
      </c>
      <c r="J88" s="70">
        <f t="shared" si="18"/>
        <v>0.12856669342310711</v>
      </c>
      <c r="K88" s="20">
        <f t="shared" si="19"/>
        <v>32194</v>
      </c>
      <c r="L88" s="70">
        <f t="shared" si="20"/>
        <v>5.184133306232605E-2</v>
      </c>
      <c r="M88" s="81"/>
    </row>
    <row r="89" spans="2:13" ht="18" customHeight="1" x14ac:dyDescent="0.25">
      <c r="B89" s="284"/>
      <c r="C89" s="287"/>
      <c r="D89" s="19" t="s">
        <v>55</v>
      </c>
      <c r="E89" s="20">
        <v>140346</v>
      </c>
      <c r="F89" s="20">
        <v>257117</v>
      </c>
      <c r="G89" s="20">
        <v>280769</v>
      </c>
      <c r="H89" s="20">
        <v>288350</v>
      </c>
      <c r="I89" s="20">
        <v>287664</v>
      </c>
      <c r="J89" s="22">
        <f t="shared" si="18"/>
        <v>-2.3790532339170722E-3</v>
      </c>
      <c r="K89" s="20">
        <f t="shared" si="19"/>
        <v>-686</v>
      </c>
      <c r="L89" s="22">
        <f t="shared" si="20"/>
        <v>5.277010779877269E-2</v>
      </c>
      <c r="M89" s="81"/>
    </row>
    <row r="90" spans="2:13" x14ac:dyDescent="0.25">
      <c r="B90" s="284"/>
      <c r="C90" s="288"/>
      <c r="D90" s="23" t="s">
        <v>56</v>
      </c>
      <c r="E90" s="71">
        <v>71959</v>
      </c>
      <c r="F90" s="71">
        <v>111437</v>
      </c>
      <c r="G90" s="71">
        <v>123306</v>
      </c>
      <c r="H90" s="71">
        <v>128413</v>
      </c>
      <c r="I90" s="71">
        <v>123457</v>
      </c>
      <c r="J90" s="48">
        <f t="shared" si="18"/>
        <v>-3.8594223326298693E-2</v>
      </c>
      <c r="K90" s="71">
        <f t="shared" si="19"/>
        <v>-4956</v>
      </c>
      <c r="L90" s="48">
        <f t="shared" si="20"/>
        <v>2.2647391395910089E-2</v>
      </c>
      <c r="M90" s="81"/>
    </row>
    <row r="91" spans="2:13" x14ac:dyDescent="0.25">
      <c r="B91" s="284"/>
      <c r="C91" s="289" t="s">
        <v>18</v>
      </c>
      <c r="D91" s="65" t="s">
        <v>46</v>
      </c>
      <c r="E91" s="66">
        <v>2347681</v>
      </c>
      <c r="F91" s="66">
        <v>4832844</v>
      </c>
      <c r="G91" s="66">
        <v>5281667</v>
      </c>
      <c r="H91" s="66">
        <v>5579982</v>
      </c>
      <c r="I91" s="66">
        <v>5548336</v>
      </c>
      <c r="J91" s="67">
        <f t="shared" si="18"/>
        <v>-5.6713444595341E-3</v>
      </c>
      <c r="K91" s="66">
        <f t="shared" si="19"/>
        <v>-31646</v>
      </c>
      <c r="L91" s="67">
        <f t="shared" ref="L91:L92" si="21">I91/$I$91</f>
        <v>1</v>
      </c>
    </row>
    <row r="92" spans="2:13" x14ac:dyDescent="0.25">
      <c r="B92" s="284"/>
      <c r="C92" s="290"/>
      <c r="D92" s="26" t="s">
        <v>47</v>
      </c>
      <c r="E92" s="27">
        <v>886032</v>
      </c>
      <c r="F92" s="27">
        <v>1785371</v>
      </c>
      <c r="G92" s="27">
        <v>1925435</v>
      </c>
      <c r="H92" s="27">
        <v>1977808</v>
      </c>
      <c r="I92" s="27">
        <v>1894928</v>
      </c>
      <c r="J92" s="82">
        <f t="shared" si="18"/>
        <v>-4.1904977631802454E-2</v>
      </c>
      <c r="K92" s="27">
        <f t="shared" si="19"/>
        <v>-82880</v>
      </c>
      <c r="L92" s="38">
        <f t="shared" si="21"/>
        <v>0.34153086619123285</v>
      </c>
    </row>
    <row r="93" spans="2:13" x14ac:dyDescent="0.25">
      <c r="B93" s="284"/>
      <c r="C93" s="290"/>
      <c r="D93" s="4" t="s">
        <v>48</v>
      </c>
      <c r="E93" s="29">
        <v>494807</v>
      </c>
      <c r="F93" s="29">
        <v>1265143</v>
      </c>
      <c r="G93" s="29">
        <v>1346478</v>
      </c>
      <c r="H93" s="29">
        <v>1414199</v>
      </c>
      <c r="I93" s="29">
        <v>1450547</v>
      </c>
      <c r="J93" s="83">
        <f t="shared" si="18"/>
        <v>2.5702181941862579E-2</v>
      </c>
      <c r="K93" s="29">
        <f t="shared" si="19"/>
        <v>36348</v>
      </c>
      <c r="L93" s="77">
        <f>I93/$I$91</f>
        <v>0.26143820417508962</v>
      </c>
    </row>
    <row r="94" spans="2:13" x14ac:dyDescent="0.25">
      <c r="B94" s="284"/>
      <c r="C94" s="290"/>
      <c r="D94" s="4" t="s">
        <v>49</v>
      </c>
      <c r="E94" s="29">
        <v>20284</v>
      </c>
      <c r="F94" s="29">
        <v>38233</v>
      </c>
      <c r="G94" s="29">
        <v>51611</v>
      </c>
      <c r="H94" s="29">
        <v>45550</v>
      </c>
      <c r="I94" s="29">
        <v>45028</v>
      </c>
      <c r="J94" s="83">
        <f t="shared" si="18"/>
        <v>-1.1459934138309591E-2</v>
      </c>
      <c r="K94" s="29">
        <f t="shared" si="19"/>
        <v>-522</v>
      </c>
      <c r="L94" s="77">
        <f t="shared" ref="L94:L101" si="22">I94/$I$91</f>
        <v>8.1155863667953781E-3</v>
      </c>
    </row>
    <row r="95" spans="2:13" x14ac:dyDescent="0.25">
      <c r="B95" s="284"/>
      <c r="C95" s="290"/>
      <c r="D95" s="4" t="s">
        <v>50</v>
      </c>
      <c r="E95" s="29">
        <v>71245</v>
      </c>
      <c r="F95" s="29">
        <v>164270</v>
      </c>
      <c r="G95" s="29">
        <v>177179</v>
      </c>
      <c r="H95" s="29">
        <v>234780</v>
      </c>
      <c r="I95" s="29">
        <v>191694</v>
      </c>
      <c r="J95" s="83">
        <f t="shared" si="18"/>
        <v>-0.18351648351648353</v>
      </c>
      <c r="K95" s="29">
        <f t="shared" si="19"/>
        <v>-43086</v>
      </c>
      <c r="L95" s="77">
        <f t="shared" si="22"/>
        <v>3.4549818179720908E-2</v>
      </c>
    </row>
    <row r="96" spans="2:13" x14ac:dyDescent="0.25">
      <c r="B96" s="284"/>
      <c r="C96" s="290"/>
      <c r="D96" s="4" t="s">
        <v>51</v>
      </c>
      <c r="E96" s="29">
        <v>355287</v>
      </c>
      <c r="F96" s="29">
        <v>720575</v>
      </c>
      <c r="G96" s="29">
        <v>813714</v>
      </c>
      <c r="H96" s="29">
        <v>930653</v>
      </c>
      <c r="I96" s="29">
        <v>952676</v>
      </c>
      <c r="J96" s="83">
        <f t="shared" si="18"/>
        <v>2.3664029450289226E-2</v>
      </c>
      <c r="K96" s="29">
        <f t="shared" si="19"/>
        <v>22023</v>
      </c>
      <c r="L96" s="77">
        <f t="shared" si="22"/>
        <v>0.17170481383968095</v>
      </c>
    </row>
    <row r="97" spans="2:12" x14ac:dyDescent="0.25">
      <c r="B97" s="284"/>
      <c r="C97" s="290"/>
      <c r="D97" s="4" t="s">
        <v>52</v>
      </c>
      <c r="E97" s="29">
        <v>33497</v>
      </c>
      <c r="F97" s="29">
        <v>51855</v>
      </c>
      <c r="G97" s="29">
        <v>58492</v>
      </c>
      <c r="H97" s="29">
        <v>57716</v>
      </c>
      <c r="I97" s="29">
        <v>56950</v>
      </c>
      <c r="J97" s="83">
        <f t="shared" si="18"/>
        <v>-1.3271883013375785E-2</v>
      </c>
      <c r="K97" s="29">
        <f t="shared" si="19"/>
        <v>-766</v>
      </c>
      <c r="L97" s="77">
        <f t="shared" si="22"/>
        <v>1.0264338713444896E-2</v>
      </c>
    </row>
    <row r="98" spans="2:12" x14ac:dyDescent="0.25">
      <c r="B98" s="284"/>
      <c r="C98" s="290"/>
      <c r="D98" s="4" t="s">
        <v>53</v>
      </c>
      <c r="E98" s="29">
        <v>108554</v>
      </c>
      <c r="F98" s="29">
        <v>202302</v>
      </c>
      <c r="G98" s="29">
        <v>255835</v>
      </c>
      <c r="H98" s="29">
        <v>243005</v>
      </c>
      <c r="I98" s="29">
        <v>254126</v>
      </c>
      <c r="J98" s="83">
        <f t="shared" si="18"/>
        <v>4.5764490442583572E-2</v>
      </c>
      <c r="K98" s="29">
        <f t="shared" si="19"/>
        <v>11121</v>
      </c>
      <c r="L98" s="77">
        <f t="shared" si="22"/>
        <v>4.5802200876082486E-2</v>
      </c>
    </row>
    <row r="99" spans="2:12" x14ac:dyDescent="0.25">
      <c r="B99" s="284"/>
      <c r="C99" s="290"/>
      <c r="D99" s="4" t="s">
        <v>54</v>
      </c>
      <c r="E99" s="29">
        <v>164413</v>
      </c>
      <c r="F99" s="29">
        <v>230406</v>
      </c>
      <c r="G99" s="29">
        <v>241537</v>
      </c>
      <c r="H99" s="29">
        <v>252084</v>
      </c>
      <c r="I99" s="29">
        <v>284121</v>
      </c>
      <c r="J99" s="83">
        <f t="shared" si="18"/>
        <v>0.12708858951777979</v>
      </c>
      <c r="K99" s="29">
        <f t="shared" si="19"/>
        <v>32037</v>
      </c>
      <c r="L99" s="77">
        <f t="shared" si="22"/>
        <v>5.1208326244120757E-2</v>
      </c>
    </row>
    <row r="100" spans="2:12" x14ac:dyDescent="0.25">
      <c r="B100" s="284"/>
      <c r="C100" s="290"/>
      <c r="D100" s="4" t="s">
        <v>55</v>
      </c>
      <c r="E100" s="29">
        <v>141329</v>
      </c>
      <c r="F100" s="29">
        <v>261644</v>
      </c>
      <c r="G100" s="29">
        <v>285810</v>
      </c>
      <c r="H100" s="29">
        <v>293795</v>
      </c>
      <c r="I100" s="29">
        <v>293036</v>
      </c>
      <c r="J100" s="31">
        <f t="shared" si="18"/>
        <v>-2.5834340271277956E-3</v>
      </c>
      <c r="K100" s="29">
        <f t="shared" si="19"/>
        <v>-759</v>
      </c>
      <c r="L100" s="42">
        <f t="shared" si="22"/>
        <v>5.281511429733167E-2</v>
      </c>
    </row>
    <row r="101" spans="2:12" x14ac:dyDescent="0.25">
      <c r="B101" s="284"/>
      <c r="C101" s="291"/>
      <c r="D101" s="32" t="s">
        <v>56</v>
      </c>
      <c r="E101" s="73">
        <v>72233</v>
      </c>
      <c r="F101" s="73">
        <v>113045</v>
      </c>
      <c r="G101" s="73">
        <v>125576</v>
      </c>
      <c r="H101" s="73">
        <v>130392</v>
      </c>
      <c r="I101" s="73">
        <v>125230</v>
      </c>
      <c r="J101" s="74">
        <f t="shared" si="18"/>
        <v>-3.9588318301736258E-2</v>
      </c>
      <c r="K101" s="73">
        <f t="shared" si="19"/>
        <v>-5162</v>
      </c>
      <c r="L101" s="57">
        <f t="shared" si="22"/>
        <v>2.2570731116500514E-2</v>
      </c>
    </row>
    <row r="102" spans="2:12" x14ac:dyDescent="0.25">
      <c r="B102" s="284"/>
      <c r="C102" s="286" t="s">
        <v>22</v>
      </c>
      <c r="D102" s="65" t="s">
        <v>46</v>
      </c>
      <c r="E102" s="66">
        <v>13903380</v>
      </c>
      <c r="F102" s="66">
        <v>31405937</v>
      </c>
      <c r="G102" s="66">
        <v>34492002</v>
      </c>
      <c r="H102" s="66">
        <v>36085760</v>
      </c>
      <c r="I102" s="66">
        <v>34978337</v>
      </c>
      <c r="J102" s="67">
        <f t="shared" si="18"/>
        <v>-3.0688642833073265E-2</v>
      </c>
      <c r="K102" s="66">
        <f t="shared" si="19"/>
        <v>-1107423</v>
      </c>
      <c r="L102" s="67">
        <f t="shared" ref="L102:L103" si="23">I102/$I$102</f>
        <v>1</v>
      </c>
    </row>
    <row r="103" spans="2:12" x14ac:dyDescent="0.25">
      <c r="B103" s="284"/>
      <c r="C103" s="287"/>
      <c r="D103" s="15" t="s">
        <v>47</v>
      </c>
      <c r="E103" s="16">
        <v>5763674</v>
      </c>
      <c r="F103" s="16">
        <v>12632387</v>
      </c>
      <c r="G103" s="16">
        <v>13593290</v>
      </c>
      <c r="H103" s="16">
        <v>13840017</v>
      </c>
      <c r="I103" s="16">
        <v>13113733</v>
      </c>
      <c r="J103" s="18">
        <f t="shared" si="18"/>
        <v>-5.2477103171188255E-2</v>
      </c>
      <c r="K103" s="16">
        <f t="shared" si="19"/>
        <v>-726284</v>
      </c>
      <c r="L103" s="18">
        <f t="shared" si="23"/>
        <v>0.37491013366358727</v>
      </c>
    </row>
    <row r="104" spans="2:12" x14ac:dyDescent="0.25">
      <c r="B104" s="284"/>
      <c r="C104" s="287"/>
      <c r="D104" s="19" t="s">
        <v>48</v>
      </c>
      <c r="E104" s="20">
        <v>3367162</v>
      </c>
      <c r="F104" s="20">
        <v>8865243</v>
      </c>
      <c r="G104" s="20">
        <v>9740327</v>
      </c>
      <c r="H104" s="20">
        <v>10013119</v>
      </c>
      <c r="I104" s="20">
        <v>9994134</v>
      </c>
      <c r="J104" s="70">
        <f t="shared" si="18"/>
        <v>-1.8960126210424422E-3</v>
      </c>
      <c r="K104" s="20">
        <f t="shared" si="19"/>
        <v>-18985</v>
      </c>
      <c r="L104" s="70">
        <f>I104/$I$102</f>
        <v>0.28572353225369174</v>
      </c>
    </row>
    <row r="105" spans="2:12" x14ac:dyDescent="0.25">
      <c r="B105" s="284"/>
      <c r="C105" s="287"/>
      <c r="D105" s="19" t="s">
        <v>49</v>
      </c>
      <c r="E105" s="20">
        <v>98762</v>
      </c>
      <c r="F105" s="20">
        <v>168339</v>
      </c>
      <c r="G105" s="20">
        <v>182130</v>
      </c>
      <c r="H105" s="20">
        <v>192892</v>
      </c>
      <c r="I105" s="20">
        <v>197469</v>
      </c>
      <c r="J105" s="70">
        <f t="shared" si="18"/>
        <v>2.3728303921365379E-2</v>
      </c>
      <c r="K105" s="20">
        <f t="shared" si="19"/>
        <v>4577</v>
      </c>
      <c r="L105" s="70">
        <f t="shared" ref="L105:L112" si="24">I105/$I$102</f>
        <v>5.6454656492102529E-3</v>
      </c>
    </row>
    <row r="106" spans="2:12" x14ac:dyDescent="0.25">
      <c r="B106" s="284"/>
      <c r="C106" s="287"/>
      <c r="D106" s="19" t="s">
        <v>50</v>
      </c>
      <c r="E106" s="20">
        <v>419370</v>
      </c>
      <c r="F106" s="20">
        <v>1014697</v>
      </c>
      <c r="G106" s="20">
        <v>988170</v>
      </c>
      <c r="H106" s="20">
        <v>1361415</v>
      </c>
      <c r="I106" s="20">
        <v>1103359</v>
      </c>
      <c r="J106" s="70">
        <f t="shared" si="18"/>
        <v>-0.1895498433615026</v>
      </c>
      <c r="K106" s="20">
        <f t="shared" si="19"/>
        <v>-258056</v>
      </c>
      <c r="L106" s="70">
        <f t="shared" si="24"/>
        <v>3.1544066831993754E-2</v>
      </c>
    </row>
    <row r="107" spans="2:12" x14ac:dyDescent="0.25">
      <c r="B107" s="284"/>
      <c r="C107" s="287"/>
      <c r="D107" s="19" t="s">
        <v>51</v>
      </c>
      <c r="E107" s="20">
        <v>1967362</v>
      </c>
      <c r="F107" s="20">
        <v>4352393</v>
      </c>
      <c r="G107" s="20">
        <v>5136286</v>
      </c>
      <c r="H107" s="20">
        <v>5762502</v>
      </c>
      <c r="I107" s="20">
        <v>5666416</v>
      </c>
      <c r="J107" s="70">
        <f t="shared" si="18"/>
        <v>-1.6674354299573313E-2</v>
      </c>
      <c r="K107" s="20">
        <f t="shared" si="19"/>
        <v>-96086</v>
      </c>
      <c r="L107" s="70">
        <f t="shared" si="24"/>
        <v>0.16199786742291378</v>
      </c>
    </row>
    <row r="108" spans="2:12" x14ac:dyDescent="0.25">
      <c r="B108" s="284"/>
      <c r="C108" s="287"/>
      <c r="D108" s="19" t="s">
        <v>52</v>
      </c>
      <c r="E108" s="20">
        <v>83402</v>
      </c>
      <c r="F108" s="20">
        <v>137757</v>
      </c>
      <c r="G108" s="20">
        <v>148334</v>
      </c>
      <c r="H108" s="20">
        <v>152300</v>
      </c>
      <c r="I108" s="20">
        <v>152519</v>
      </c>
      <c r="J108" s="70">
        <f t="shared" si="18"/>
        <v>1.4379514116875658E-3</v>
      </c>
      <c r="K108" s="20">
        <f t="shared" si="19"/>
        <v>219</v>
      </c>
      <c r="L108" s="70">
        <f t="shared" si="24"/>
        <v>4.3603845431530947E-3</v>
      </c>
    </row>
    <row r="109" spans="2:12" x14ac:dyDescent="0.25">
      <c r="B109" s="284"/>
      <c r="C109" s="287"/>
      <c r="D109" s="19" t="s">
        <v>53</v>
      </c>
      <c r="E109" s="20">
        <v>749212</v>
      </c>
      <c r="F109" s="20">
        <v>1316064</v>
      </c>
      <c r="G109" s="20">
        <v>1447168</v>
      </c>
      <c r="H109" s="20">
        <v>1453294</v>
      </c>
      <c r="I109" s="20">
        <v>1411233</v>
      </c>
      <c r="J109" s="70">
        <f t="shared" si="18"/>
        <v>-2.8941838334156755E-2</v>
      </c>
      <c r="K109" s="20">
        <f t="shared" si="19"/>
        <v>-42061</v>
      </c>
      <c r="L109" s="70">
        <f t="shared" si="24"/>
        <v>4.0345914672844513E-2</v>
      </c>
    </row>
    <row r="110" spans="2:12" x14ac:dyDescent="0.25">
      <c r="B110" s="284"/>
      <c r="C110" s="287"/>
      <c r="D110" s="19" t="s">
        <v>54</v>
      </c>
      <c r="E110" s="20">
        <v>359169</v>
      </c>
      <c r="F110" s="20">
        <v>543499</v>
      </c>
      <c r="G110" s="20">
        <v>577841</v>
      </c>
      <c r="H110" s="20">
        <v>583363</v>
      </c>
      <c r="I110" s="20">
        <v>615470</v>
      </c>
      <c r="J110" s="70">
        <f t="shared" si="18"/>
        <v>5.5037772364719739E-2</v>
      </c>
      <c r="K110" s="20">
        <f t="shared" si="19"/>
        <v>32107</v>
      </c>
      <c r="L110" s="70">
        <f t="shared" si="24"/>
        <v>1.7595747905339239E-2</v>
      </c>
    </row>
    <row r="111" spans="2:12" x14ac:dyDescent="0.25">
      <c r="B111" s="284"/>
      <c r="C111" s="287"/>
      <c r="D111" s="19" t="s">
        <v>55</v>
      </c>
      <c r="E111" s="20">
        <v>774989</v>
      </c>
      <c r="F111" s="20">
        <v>1753117</v>
      </c>
      <c r="G111" s="20">
        <v>1897228</v>
      </c>
      <c r="H111" s="20">
        <v>1991159</v>
      </c>
      <c r="I111" s="20">
        <v>2013195</v>
      </c>
      <c r="J111" s="22">
        <f t="shared" si="18"/>
        <v>1.1066921325720402E-2</v>
      </c>
      <c r="K111" s="20">
        <f t="shared" si="19"/>
        <v>22036</v>
      </c>
      <c r="L111" s="22">
        <f t="shared" si="24"/>
        <v>5.7555480696523678E-2</v>
      </c>
    </row>
    <row r="112" spans="2:12" x14ac:dyDescent="0.25">
      <c r="B112" s="284"/>
      <c r="C112" s="288"/>
      <c r="D112" s="23" t="s">
        <v>56</v>
      </c>
      <c r="E112" s="71">
        <v>320278</v>
      </c>
      <c r="F112" s="71">
        <v>622441</v>
      </c>
      <c r="G112" s="71">
        <v>781228</v>
      </c>
      <c r="H112" s="71">
        <v>735699</v>
      </c>
      <c r="I112" s="71">
        <v>710809</v>
      </c>
      <c r="J112" s="48">
        <f t="shared" si="18"/>
        <v>-3.3831770873686162E-2</v>
      </c>
      <c r="K112" s="71">
        <f t="shared" si="19"/>
        <v>-24890</v>
      </c>
      <c r="L112" s="48">
        <f t="shared" si="24"/>
        <v>2.0321406360742651E-2</v>
      </c>
    </row>
    <row r="113" spans="2:12" x14ac:dyDescent="0.25">
      <c r="B113" s="284"/>
      <c r="C113" s="289" t="s">
        <v>23</v>
      </c>
      <c r="D113" s="65" t="s">
        <v>46</v>
      </c>
      <c r="E113" s="75">
        <f t="shared" ref="E113:I114" si="25">E102/E80</f>
        <v>5.9532216226677823</v>
      </c>
      <c r="F113" s="75">
        <f t="shared" si="25"/>
        <v>6.6010991064347921</v>
      </c>
      <c r="G113" s="75">
        <f t="shared" si="25"/>
        <v>6.6469938118518526</v>
      </c>
      <c r="H113" s="75">
        <f t="shared" si="25"/>
        <v>6.5810380732891716</v>
      </c>
      <c r="I113" s="75">
        <f t="shared" si="25"/>
        <v>6.4165506080420185</v>
      </c>
      <c r="J113" s="67">
        <f t="shared" si="18"/>
        <v>-2.4994151897520189E-2</v>
      </c>
      <c r="K113" s="75">
        <f t="shared" ref="K113:K114" si="26">(I113-H113)</f>
        <v>-0.16448746524715308</v>
      </c>
      <c r="L113" s="67"/>
    </row>
    <row r="114" spans="2:12" x14ac:dyDescent="0.25">
      <c r="B114" s="284"/>
      <c r="C114" s="290"/>
      <c r="D114" s="26" t="s">
        <v>47</v>
      </c>
      <c r="E114" s="37">
        <f t="shared" si="25"/>
        <v>6.5418610854156141</v>
      </c>
      <c r="F114" s="37">
        <f t="shared" si="25"/>
        <v>7.1895473603752658</v>
      </c>
      <c r="G114" s="37">
        <f t="shared" si="25"/>
        <v>7.1969730260897284</v>
      </c>
      <c r="H114" s="37">
        <f t="shared" si="25"/>
        <v>7.1379699823974985</v>
      </c>
      <c r="I114" s="37">
        <f t="shared" si="25"/>
        <v>7.0570831384801833</v>
      </c>
      <c r="J114" s="82">
        <f t="shared" si="18"/>
        <v>-1.1331911470177869E-2</v>
      </c>
      <c r="K114" s="37">
        <f t="shared" si="26"/>
        <v>-8.0886843917315154E-2</v>
      </c>
      <c r="L114" s="38"/>
    </row>
    <row r="115" spans="2:12" x14ac:dyDescent="0.25">
      <c r="B115" s="284"/>
      <c r="C115" s="290"/>
      <c r="D115" s="4" t="s">
        <v>48</v>
      </c>
      <c r="E115" s="41">
        <f>E104/E82</f>
        <v>6.8402382490482632</v>
      </c>
      <c r="F115" s="41">
        <f>F104/F82</f>
        <v>7.1290659289847085</v>
      </c>
      <c r="G115" s="41">
        <f>G104/G82</f>
        <v>7.3769342975031353</v>
      </c>
      <c r="H115" s="41">
        <f>H104/H82</f>
        <v>7.2151283150609418</v>
      </c>
      <c r="I115" s="41">
        <f>I104/I82</f>
        <v>7.0304533997772856</v>
      </c>
      <c r="J115" s="83">
        <f t="shared" si="18"/>
        <v>-2.5595513651249124E-2</v>
      </c>
      <c r="K115" s="41">
        <f>(I115-H115)</f>
        <v>-0.1846749152836562</v>
      </c>
      <c r="L115" s="77"/>
    </row>
    <row r="116" spans="2:12" x14ac:dyDescent="0.25">
      <c r="B116" s="284"/>
      <c r="C116" s="290"/>
      <c r="D116" s="4" t="s">
        <v>49</v>
      </c>
      <c r="E116" s="41">
        <f t="shared" ref="E116:I123" si="27">E105/E83</f>
        <v>4.8986657407866669</v>
      </c>
      <c r="F116" s="41">
        <f t="shared" si="27"/>
        <v>4.4591931339567168</v>
      </c>
      <c r="G116" s="41">
        <f t="shared" si="27"/>
        <v>3.556462478764328</v>
      </c>
      <c r="H116" s="41">
        <f t="shared" si="27"/>
        <v>4.2816363676721938</v>
      </c>
      <c r="I116" s="41">
        <f t="shared" si="27"/>
        <v>4.4439968493304827</v>
      </c>
      <c r="J116" s="83">
        <f t="shared" si="18"/>
        <v>3.7920193990355067E-2</v>
      </c>
      <c r="K116" s="41">
        <f t="shared" ref="K116:K123" si="28">(I116-H116)</f>
        <v>0.16236048165828887</v>
      </c>
      <c r="L116" s="77"/>
    </row>
    <row r="117" spans="2:12" x14ac:dyDescent="0.25">
      <c r="B117" s="284"/>
      <c r="C117" s="290"/>
      <c r="D117" s="4" t="s">
        <v>50</v>
      </c>
      <c r="E117" s="41">
        <f t="shared" si="27"/>
        <v>5.9650944469731453</v>
      </c>
      <c r="F117" s="41">
        <f t="shared" si="27"/>
        <v>6.2993357337968714</v>
      </c>
      <c r="G117" s="41">
        <f t="shared" si="27"/>
        <v>5.690650050677232</v>
      </c>
      <c r="H117" s="41">
        <f t="shared" si="27"/>
        <v>5.8718126768338967</v>
      </c>
      <c r="I117" s="41">
        <f t="shared" si="27"/>
        <v>5.8479032839364837</v>
      </c>
      <c r="J117" s="83">
        <f t="shared" si="18"/>
        <v>-4.0718929934094872E-3</v>
      </c>
      <c r="K117" s="41">
        <f t="shared" si="28"/>
        <v>-2.3909392897413007E-2</v>
      </c>
      <c r="L117" s="77"/>
    </row>
    <row r="118" spans="2:12" x14ac:dyDescent="0.25">
      <c r="B118" s="284"/>
      <c r="C118" s="290"/>
      <c r="D118" s="4" t="s">
        <v>51</v>
      </c>
      <c r="E118" s="41">
        <f t="shared" si="27"/>
        <v>5.5543189800228117</v>
      </c>
      <c r="F118" s="41">
        <f t="shared" si="27"/>
        <v>6.1281889542046537</v>
      </c>
      <c r="G118" s="41">
        <f t="shared" si="27"/>
        <v>6.4182475011340019</v>
      </c>
      <c r="H118" s="41">
        <f t="shared" si="27"/>
        <v>6.291229510523408</v>
      </c>
      <c r="I118" s="41">
        <f t="shared" si="27"/>
        <v>6.0448476417650596</v>
      </c>
      <c r="J118" s="83">
        <f t="shared" si="18"/>
        <v>-3.9162753217987456E-2</v>
      </c>
      <c r="K118" s="41">
        <f t="shared" si="28"/>
        <v>-0.24638186875834833</v>
      </c>
      <c r="L118" s="77"/>
    </row>
    <row r="119" spans="2:12" x14ac:dyDescent="0.25">
      <c r="B119" s="284"/>
      <c r="C119" s="290"/>
      <c r="D119" s="4" t="s">
        <v>52</v>
      </c>
      <c r="E119" s="41">
        <f t="shared" si="27"/>
        <v>2.4937806482478173</v>
      </c>
      <c r="F119" s="41">
        <f t="shared" si="27"/>
        <v>2.6756725259784404</v>
      </c>
      <c r="G119" s="41">
        <f t="shared" si="27"/>
        <v>2.5505786061867015</v>
      </c>
      <c r="H119" s="41">
        <f t="shared" si="27"/>
        <v>2.6538649194953647</v>
      </c>
      <c r="I119" s="41">
        <f t="shared" si="27"/>
        <v>2.6953963064416366</v>
      </c>
      <c r="J119" s="83">
        <f t="shared" si="18"/>
        <v>1.5649397466005688E-2</v>
      </c>
      <c r="K119" s="41">
        <f t="shared" si="28"/>
        <v>4.1531386946271898E-2</v>
      </c>
      <c r="L119" s="77"/>
    </row>
    <row r="120" spans="2:12" x14ac:dyDescent="0.25">
      <c r="B120" s="284"/>
      <c r="C120" s="290"/>
      <c r="D120" s="4" t="s">
        <v>53</v>
      </c>
      <c r="E120" s="41">
        <f t="shared" si="27"/>
        <v>6.9720730697289195</v>
      </c>
      <c r="F120" s="41">
        <f t="shared" si="27"/>
        <v>6.6176102336667117</v>
      </c>
      <c r="G120" s="41">
        <f t="shared" si="27"/>
        <v>5.729361648217651</v>
      </c>
      <c r="H120" s="41">
        <f t="shared" si="27"/>
        <v>6.0770157142498729</v>
      </c>
      <c r="I120" s="41">
        <f t="shared" si="27"/>
        <v>5.6298889367609748</v>
      </c>
      <c r="J120" s="83">
        <f t="shared" si="18"/>
        <v>-7.3576702531875871E-2</v>
      </c>
      <c r="K120" s="41">
        <f t="shared" si="28"/>
        <v>-0.44712677748889806</v>
      </c>
      <c r="L120" s="77"/>
    </row>
    <row r="121" spans="2:12" x14ac:dyDescent="0.25">
      <c r="B121" s="284"/>
      <c r="C121" s="290"/>
      <c r="D121" s="4" t="s">
        <v>54</v>
      </c>
      <c r="E121" s="41">
        <f t="shared" si="27"/>
        <v>2.1866149593931499</v>
      </c>
      <c r="F121" s="41">
        <f t="shared" si="27"/>
        <v>2.3720011696365835</v>
      </c>
      <c r="G121" s="41">
        <f t="shared" si="27"/>
        <v>2.4072295079235473</v>
      </c>
      <c r="H121" s="41">
        <f t="shared" si="27"/>
        <v>2.3296593146357729</v>
      </c>
      <c r="I121" s="41">
        <f t="shared" si="27"/>
        <v>2.1778762283219097</v>
      </c>
      <c r="J121" s="83">
        <f t="shared" si="18"/>
        <v>-6.5152481893084646E-2</v>
      </c>
      <c r="K121" s="41">
        <f t="shared" si="28"/>
        <v>-0.15178308631386317</v>
      </c>
      <c r="L121" s="77"/>
    </row>
    <row r="122" spans="2:12" x14ac:dyDescent="0.25">
      <c r="B122" s="284"/>
      <c r="C122" s="290"/>
      <c r="D122" s="4" t="s">
        <v>55</v>
      </c>
      <c r="E122" s="41">
        <f t="shared" si="27"/>
        <v>5.5219885141008653</v>
      </c>
      <c r="F122" s="41">
        <f t="shared" si="27"/>
        <v>6.81836284648623</v>
      </c>
      <c r="G122" s="41">
        <f t="shared" si="27"/>
        <v>6.757255964867916</v>
      </c>
      <c r="H122" s="41">
        <f t="shared" si="27"/>
        <v>6.9053546037801281</v>
      </c>
      <c r="I122" s="41">
        <f t="shared" si="27"/>
        <v>6.9984252461204735</v>
      </c>
      <c r="J122" s="31">
        <f t="shared" si="18"/>
        <v>1.3478039533175723E-2</v>
      </c>
      <c r="K122" s="41">
        <f t="shared" si="28"/>
        <v>9.3070642340345344E-2</v>
      </c>
      <c r="L122" s="42"/>
    </row>
    <row r="123" spans="2:12" x14ac:dyDescent="0.25">
      <c r="B123" s="284"/>
      <c r="C123" s="291"/>
      <c r="D123" s="32" t="s">
        <v>56</v>
      </c>
      <c r="E123" s="79">
        <f t="shared" si="27"/>
        <v>4.4508400617018022</v>
      </c>
      <c r="F123" s="79">
        <f t="shared" si="27"/>
        <v>5.585586474869209</v>
      </c>
      <c r="G123" s="79">
        <f t="shared" si="27"/>
        <v>6.3356852059104991</v>
      </c>
      <c r="H123" s="79">
        <f t="shared" si="27"/>
        <v>5.7291629352168396</v>
      </c>
      <c r="I123" s="79">
        <f t="shared" si="27"/>
        <v>5.7575431121767089</v>
      </c>
      <c r="J123" s="74">
        <f t="shared" si="18"/>
        <v>4.9536341138805007E-3</v>
      </c>
      <c r="K123" s="79">
        <f t="shared" si="28"/>
        <v>2.8380176959869274E-2</v>
      </c>
      <c r="L123" s="57"/>
    </row>
    <row r="124" spans="2:12" x14ac:dyDescent="0.25">
      <c r="B124" s="284"/>
      <c r="C124" s="292" t="s">
        <v>37</v>
      </c>
      <c r="D124" s="65" t="s">
        <v>46</v>
      </c>
      <c r="E124" s="67">
        <v>0.46071549284573426</v>
      </c>
      <c r="F124" s="67">
        <v>0.66257277613676679</v>
      </c>
      <c r="G124" s="67">
        <v>0.75278316087982655</v>
      </c>
      <c r="H124" s="67">
        <v>0.72939896587816766</v>
      </c>
      <c r="I124" s="67">
        <v>0.76271640953782749</v>
      </c>
      <c r="J124" s="67">
        <f t="shared" si="18"/>
        <v>4.567794200194264E-2</v>
      </c>
      <c r="K124" s="75">
        <f t="shared" ref="K124:K125" si="29">(I124-H124)*100</f>
        <v>3.3317443659659829</v>
      </c>
      <c r="L124" s="67"/>
    </row>
    <row r="125" spans="2:12" x14ac:dyDescent="0.25">
      <c r="B125" s="284"/>
      <c r="C125" s="293"/>
      <c r="D125" s="15" t="s">
        <v>47</v>
      </c>
      <c r="E125" s="18">
        <v>0.53007392392769836</v>
      </c>
      <c r="F125" s="18">
        <v>0.75084425784599895</v>
      </c>
      <c r="G125" s="18">
        <v>0.81137456860272439</v>
      </c>
      <c r="H125" s="18">
        <v>0.76364878445084972</v>
      </c>
      <c r="I125" s="18">
        <v>0.79492109395832511</v>
      </c>
      <c r="J125" s="18">
        <f t="shared" si="18"/>
        <v>4.0951167793665366E-2</v>
      </c>
      <c r="K125" s="45">
        <f t="shared" si="29"/>
        <v>3.1272309507475393</v>
      </c>
      <c r="L125" s="18"/>
    </row>
    <row r="126" spans="2:12" x14ac:dyDescent="0.25">
      <c r="B126" s="284"/>
      <c r="C126" s="293"/>
      <c r="D126" s="19" t="s">
        <v>48</v>
      </c>
      <c r="E126" s="70">
        <v>0.38237984856351559</v>
      </c>
      <c r="F126" s="70">
        <v>0.58966570828384113</v>
      </c>
      <c r="G126" s="70">
        <v>0.7120968992437916</v>
      </c>
      <c r="H126" s="70">
        <v>0.69114669074227841</v>
      </c>
      <c r="I126" s="70">
        <v>0.73569515745498237</v>
      </c>
      <c r="J126" s="70">
        <f t="shared" si="18"/>
        <v>6.4455877904674219E-2</v>
      </c>
      <c r="K126" s="46">
        <f>(I126-H126)*100</f>
        <v>4.4548466712703956</v>
      </c>
      <c r="L126" s="70"/>
    </row>
    <row r="127" spans="2:12" x14ac:dyDescent="0.25">
      <c r="B127" s="284"/>
      <c r="C127" s="293"/>
      <c r="D127" s="19" t="s">
        <v>49</v>
      </c>
      <c r="E127" s="70">
        <v>0.40408330264719122</v>
      </c>
      <c r="F127" s="70">
        <v>0.53629592343863497</v>
      </c>
      <c r="G127" s="70">
        <v>0.55483289211938058</v>
      </c>
      <c r="H127" s="70">
        <v>0.53989028213166146</v>
      </c>
      <c r="I127" s="70">
        <v>0.59322446331044176</v>
      </c>
      <c r="J127" s="70">
        <f t="shared" si="18"/>
        <v>9.8787073862859121E-2</v>
      </c>
      <c r="K127" s="46">
        <f t="shared" ref="K127:K134" si="30">(I127-H127)*100</f>
        <v>5.3334181178780309</v>
      </c>
      <c r="L127" s="70"/>
    </row>
    <row r="128" spans="2:12" x14ac:dyDescent="0.25">
      <c r="B128" s="284"/>
      <c r="C128" s="293"/>
      <c r="D128" s="19" t="s">
        <v>50</v>
      </c>
      <c r="E128" s="70">
        <v>0.28621210694206145</v>
      </c>
      <c r="F128" s="70">
        <v>0.59390060461332261</v>
      </c>
      <c r="G128" s="70">
        <v>0.61609450810074784</v>
      </c>
      <c r="H128" s="70">
        <v>0.78254834111236293</v>
      </c>
      <c r="I128" s="70">
        <v>0.65487464685073948</v>
      </c>
      <c r="J128" s="70">
        <f t="shared" si="18"/>
        <v>-0.16315119150356916</v>
      </c>
      <c r="K128" s="46">
        <f t="shared" si="30"/>
        <v>-12.767369426162345</v>
      </c>
      <c r="L128" s="70"/>
    </row>
    <row r="129" spans="2:12" x14ac:dyDescent="0.25">
      <c r="B129" s="284"/>
      <c r="C129" s="293"/>
      <c r="D129" s="19" t="s">
        <v>51</v>
      </c>
      <c r="E129" s="70">
        <v>0.48615455783025679</v>
      </c>
      <c r="F129" s="70">
        <v>0.62422273216206525</v>
      </c>
      <c r="G129" s="70">
        <v>0.73256253105658276</v>
      </c>
      <c r="H129" s="70">
        <v>0.73648588804063642</v>
      </c>
      <c r="I129" s="70">
        <v>0.77515282700025978</v>
      </c>
      <c r="J129" s="70">
        <f t="shared" si="18"/>
        <v>5.2501941432297805E-2</v>
      </c>
      <c r="K129" s="46">
        <f t="shared" si="30"/>
        <v>3.8666938959623365</v>
      </c>
      <c r="L129" s="70"/>
    </row>
    <row r="130" spans="2:12" x14ac:dyDescent="0.25">
      <c r="B130" s="284"/>
      <c r="C130" s="293"/>
      <c r="D130" s="19" t="s">
        <v>52</v>
      </c>
      <c r="E130" s="70">
        <v>0.42945341263098274</v>
      </c>
      <c r="F130" s="70">
        <v>0.57741590694750078</v>
      </c>
      <c r="G130" s="70">
        <v>0.61259601883208059</v>
      </c>
      <c r="H130" s="70">
        <v>0.57002556319498765</v>
      </c>
      <c r="I130" s="70">
        <v>0.62089193755215866</v>
      </c>
      <c r="J130" s="70">
        <f t="shared" si="18"/>
        <v>8.9235251261479354E-2</v>
      </c>
      <c r="K130" s="46">
        <f t="shared" si="30"/>
        <v>5.0866374357171011</v>
      </c>
      <c r="L130" s="70"/>
    </row>
    <row r="131" spans="2:12" x14ac:dyDescent="0.25">
      <c r="B131" s="284"/>
      <c r="C131" s="293"/>
      <c r="D131" s="19" t="s">
        <v>53</v>
      </c>
      <c r="E131" s="70">
        <v>0.70336128458075009</v>
      </c>
      <c r="F131" s="70">
        <v>0.77576111963529215</v>
      </c>
      <c r="G131" s="70">
        <v>0.82779844332469787</v>
      </c>
      <c r="H131" s="70">
        <v>0.77423661488907958</v>
      </c>
      <c r="I131" s="70">
        <v>0.81840355885878524</v>
      </c>
      <c r="J131" s="70">
        <f t="shared" si="18"/>
        <v>5.7045795975475988E-2</v>
      </c>
      <c r="K131" s="46">
        <f t="shared" si="30"/>
        <v>4.4166943969705663</v>
      </c>
      <c r="L131" s="70"/>
    </row>
    <row r="132" spans="2:12" x14ac:dyDescent="0.25">
      <c r="B132" s="284"/>
      <c r="C132" s="293"/>
      <c r="D132" s="19" t="s">
        <v>54</v>
      </c>
      <c r="E132" s="70">
        <v>0.43287194104141685</v>
      </c>
      <c r="F132" s="70">
        <v>0.55540181632567553</v>
      </c>
      <c r="G132" s="70">
        <v>0.57078552018499329</v>
      </c>
      <c r="H132" s="70">
        <v>0.54033403912807498</v>
      </c>
      <c r="I132" s="70">
        <v>0.63035262548776605</v>
      </c>
      <c r="J132" s="70">
        <f t="shared" si="18"/>
        <v>0.16659802981309868</v>
      </c>
      <c r="K132" s="46">
        <f t="shared" si="30"/>
        <v>9.0018586359691071</v>
      </c>
      <c r="L132" s="70"/>
    </row>
    <row r="133" spans="2:12" x14ac:dyDescent="0.25">
      <c r="B133" s="284"/>
      <c r="C133" s="293"/>
      <c r="D133" s="19" t="s">
        <v>55</v>
      </c>
      <c r="E133" s="70">
        <v>0.48201408869433904</v>
      </c>
      <c r="F133" s="70">
        <v>0.71738538865739221</v>
      </c>
      <c r="G133" s="70">
        <v>0.81783519993171871</v>
      </c>
      <c r="H133" s="70">
        <v>0.796368991363826</v>
      </c>
      <c r="I133" s="70">
        <v>0.84894608892196821</v>
      </c>
      <c r="J133" s="70">
        <f t="shared" si="18"/>
        <v>6.6021025590287108E-2</v>
      </c>
      <c r="K133" s="46">
        <f t="shared" si="30"/>
        <v>5.2577097558142221</v>
      </c>
      <c r="L133" s="22"/>
    </row>
    <row r="134" spans="2:12" x14ac:dyDescent="0.25">
      <c r="B134" s="284"/>
      <c r="C134" s="294"/>
      <c r="D134" s="23" t="s">
        <v>56</v>
      </c>
      <c r="E134" s="70">
        <v>0.30640431884692987</v>
      </c>
      <c r="F134" s="70">
        <v>0.52346567968264468</v>
      </c>
      <c r="G134" s="70">
        <v>0.69664796996638179</v>
      </c>
      <c r="H134" s="70">
        <v>0.60474011018006602</v>
      </c>
      <c r="I134" s="70">
        <v>0.6273074747310724</v>
      </c>
      <c r="J134" s="70">
        <f t="shared" si="18"/>
        <v>3.7317459469137448E-2</v>
      </c>
      <c r="K134" s="46">
        <f t="shared" si="30"/>
        <v>2.2567364551006386</v>
      </c>
      <c r="L134" s="48"/>
    </row>
    <row r="135" spans="2:12" x14ac:dyDescent="0.25">
      <c r="B135" s="284"/>
      <c r="C135" s="295" t="s">
        <v>40</v>
      </c>
      <c r="D135" s="65" t="s">
        <v>46</v>
      </c>
      <c r="E135" s="66">
        <v>82455.583333333328</v>
      </c>
      <c r="F135" s="66">
        <v>129725.25</v>
      </c>
      <c r="G135" s="66">
        <v>125536.41666666667</v>
      </c>
      <c r="H135" s="66">
        <v>135046.16666666666</v>
      </c>
      <c r="I135" s="66">
        <v>125646.66666666667</v>
      </c>
      <c r="J135" s="67">
        <f t="shared" si="18"/>
        <v>-6.9602123718185194E-2</v>
      </c>
      <c r="K135" s="66">
        <f t="shared" ref="K135:K136" si="31">I135-H135</f>
        <v>-9399.4999999999854</v>
      </c>
      <c r="L135" s="67">
        <f>I135/$I$135</f>
        <v>1</v>
      </c>
    </row>
    <row r="136" spans="2:12" x14ac:dyDescent="0.25">
      <c r="B136" s="284"/>
      <c r="C136" s="290"/>
      <c r="D136" s="26" t="s">
        <v>47</v>
      </c>
      <c r="E136" s="27">
        <v>29696.5</v>
      </c>
      <c r="F136" s="27">
        <v>46054.083333333336</v>
      </c>
      <c r="G136" s="27">
        <v>45902.166666666664</v>
      </c>
      <c r="H136" s="27">
        <v>49468.416666666664</v>
      </c>
      <c r="I136" s="27">
        <v>45191.416666666664</v>
      </c>
      <c r="J136" s="36">
        <f t="shared" si="18"/>
        <v>-8.64592054526373E-2</v>
      </c>
      <c r="K136" s="27">
        <f t="shared" si="31"/>
        <v>-4277</v>
      </c>
      <c r="L136" s="38">
        <f t="shared" ref="L136:L145" si="32">I136/$I$135</f>
        <v>0.35967063723669546</v>
      </c>
    </row>
    <row r="137" spans="2:12" x14ac:dyDescent="0.25">
      <c r="B137" s="284"/>
      <c r="C137" s="290"/>
      <c r="D137" s="4" t="s">
        <v>48</v>
      </c>
      <c r="E137" s="29">
        <v>24064.333333333332</v>
      </c>
      <c r="F137" s="29">
        <v>41118.666666666664</v>
      </c>
      <c r="G137" s="29">
        <v>37475.083333333336</v>
      </c>
      <c r="H137" s="29">
        <v>39555.75</v>
      </c>
      <c r="I137" s="29">
        <v>37223.166666666664</v>
      </c>
      <c r="J137" s="76">
        <f>I137/H137-1</f>
        <v>-5.8969513492560188E-2</v>
      </c>
      <c r="K137" s="29">
        <f>I137-H137</f>
        <v>-2332.5833333333358</v>
      </c>
      <c r="L137" s="77">
        <f t="shared" si="32"/>
        <v>0.2962527192656656</v>
      </c>
    </row>
    <row r="138" spans="2:12" x14ac:dyDescent="0.25">
      <c r="B138" s="284"/>
      <c r="C138" s="290"/>
      <c r="D138" s="4" t="s">
        <v>49</v>
      </c>
      <c r="E138" s="29">
        <v>668.66666666666663</v>
      </c>
      <c r="F138" s="29">
        <v>859.66666666666663</v>
      </c>
      <c r="G138" s="29">
        <v>899.58333333333337</v>
      </c>
      <c r="H138" s="29">
        <v>974.75</v>
      </c>
      <c r="I138" s="29">
        <v>912</v>
      </c>
      <c r="J138" s="76">
        <f t="shared" ref="J138:J145" si="33">I138/H138-1</f>
        <v>-6.437548089253653E-2</v>
      </c>
      <c r="K138" s="29">
        <f t="shared" ref="K138:K145" si="34">I138-H138</f>
        <v>-62.75</v>
      </c>
      <c r="L138" s="77">
        <f t="shared" si="32"/>
        <v>7.2584496206292773E-3</v>
      </c>
    </row>
    <row r="139" spans="2:12" x14ac:dyDescent="0.25">
      <c r="B139" s="284"/>
      <c r="C139" s="290"/>
      <c r="D139" s="4" t="s">
        <v>50</v>
      </c>
      <c r="E139" s="29">
        <v>4011.6666666666665</v>
      </c>
      <c r="F139" s="29">
        <v>4678.666666666667</v>
      </c>
      <c r="G139" s="29">
        <v>4395.166666666667</v>
      </c>
      <c r="H139" s="29">
        <v>4748.333333333333</v>
      </c>
      <c r="I139" s="29">
        <v>4616</v>
      </c>
      <c r="J139" s="76">
        <f t="shared" si="33"/>
        <v>-2.786942786942781E-2</v>
      </c>
      <c r="K139" s="29">
        <f t="shared" si="34"/>
        <v>-132.33333333333303</v>
      </c>
      <c r="L139" s="77">
        <f t="shared" si="32"/>
        <v>3.6737942378097306E-2</v>
      </c>
    </row>
    <row r="140" spans="2:12" x14ac:dyDescent="0.25">
      <c r="B140" s="284"/>
      <c r="C140" s="290"/>
      <c r="D140" s="4" t="s">
        <v>51</v>
      </c>
      <c r="E140" s="29">
        <v>11050.166666666666</v>
      </c>
      <c r="F140" s="29">
        <v>19088.333333333332</v>
      </c>
      <c r="G140" s="29">
        <v>19209.333333333332</v>
      </c>
      <c r="H140" s="29">
        <v>21355.25</v>
      </c>
      <c r="I140" s="29">
        <v>20029.166666666668</v>
      </c>
      <c r="J140" s="76">
        <f t="shared" si="33"/>
        <v>-6.2096361940662481E-2</v>
      </c>
      <c r="K140" s="29">
        <f t="shared" si="34"/>
        <v>-1326.0833333333321</v>
      </c>
      <c r="L140" s="77">
        <f t="shared" si="32"/>
        <v>0.15940865920305619</v>
      </c>
    </row>
    <row r="141" spans="2:12" x14ac:dyDescent="0.25">
      <c r="B141" s="284"/>
      <c r="C141" s="290"/>
      <c r="D141" s="4" t="s">
        <v>52</v>
      </c>
      <c r="E141" s="29">
        <v>531.66666666666663</v>
      </c>
      <c r="F141" s="29">
        <v>653.5</v>
      </c>
      <c r="G141" s="29">
        <v>663.41666666666663</v>
      </c>
      <c r="H141" s="29">
        <v>729.08333333333337</v>
      </c>
      <c r="I141" s="29">
        <v>673</v>
      </c>
      <c r="J141" s="76">
        <f t="shared" si="33"/>
        <v>-7.6923076923076983E-2</v>
      </c>
      <c r="K141" s="29">
        <f t="shared" si="34"/>
        <v>-56.083333333333371</v>
      </c>
      <c r="L141" s="77">
        <f t="shared" si="32"/>
        <v>5.3562901257494556E-3</v>
      </c>
    </row>
    <row r="142" spans="2:12" x14ac:dyDescent="0.25">
      <c r="B142" s="284"/>
      <c r="C142" s="290"/>
      <c r="D142" s="4" t="s">
        <v>53</v>
      </c>
      <c r="E142" s="29">
        <v>2907.75</v>
      </c>
      <c r="F142" s="29">
        <v>4643.333333333333</v>
      </c>
      <c r="G142" s="29">
        <v>4789.666666666667</v>
      </c>
      <c r="H142" s="29">
        <v>5123.25</v>
      </c>
      <c r="I142" s="29">
        <v>4725</v>
      </c>
      <c r="J142" s="76">
        <f t="shared" si="33"/>
        <v>-7.7733860342556027E-2</v>
      </c>
      <c r="K142" s="29">
        <f t="shared" si="34"/>
        <v>-398.25</v>
      </c>
      <c r="L142" s="77">
        <f t="shared" si="32"/>
        <v>3.7605454448983923E-2</v>
      </c>
    </row>
    <row r="143" spans="2:12" x14ac:dyDescent="0.25">
      <c r="B143" s="284"/>
      <c r="C143" s="290"/>
      <c r="D143" s="4" t="s">
        <v>54</v>
      </c>
      <c r="E143" s="29">
        <v>2270</v>
      </c>
      <c r="F143" s="29">
        <v>2680.25</v>
      </c>
      <c r="G143" s="29">
        <v>2774.0833333333335</v>
      </c>
      <c r="H143" s="29">
        <v>2946</v>
      </c>
      <c r="I143" s="29">
        <v>2675.416666666667</v>
      </c>
      <c r="J143" s="76">
        <f t="shared" si="33"/>
        <v>-9.1847703100248812E-2</v>
      </c>
      <c r="K143" s="29">
        <f t="shared" si="34"/>
        <v>-270.58333333333303</v>
      </c>
      <c r="L143" s="77">
        <f t="shared" si="32"/>
        <v>2.1293176632885873E-2</v>
      </c>
    </row>
    <row r="144" spans="2:12" x14ac:dyDescent="0.25">
      <c r="B144" s="284"/>
      <c r="C144" s="290"/>
      <c r="D144" s="4" t="s">
        <v>55</v>
      </c>
      <c r="E144" s="29">
        <v>4392.5</v>
      </c>
      <c r="F144" s="29">
        <v>6689.916666666667</v>
      </c>
      <c r="G144" s="29">
        <v>6355.5</v>
      </c>
      <c r="H144" s="29">
        <v>6824.916666666667</v>
      </c>
      <c r="I144" s="29">
        <v>6497</v>
      </c>
      <c r="J144" s="40">
        <f t="shared" si="33"/>
        <v>-4.8046984700667927E-2</v>
      </c>
      <c r="K144" s="29">
        <f t="shared" si="34"/>
        <v>-327.91666666666697</v>
      </c>
      <c r="L144" s="42">
        <f t="shared" si="32"/>
        <v>5.1708494720645197E-2</v>
      </c>
    </row>
    <row r="145" spans="2:12" x14ac:dyDescent="0.25">
      <c r="B145" s="285"/>
      <c r="C145" s="291"/>
      <c r="D145" s="32" t="s">
        <v>56</v>
      </c>
      <c r="E145" s="73">
        <v>2862.3333333333335</v>
      </c>
      <c r="F145" s="73">
        <v>3258.8333333333335</v>
      </c>
      <c r="G145" s="73">
        <v>3072.4166666666665</v>
      </c>
      <c r="H145" s="73">
        <v>3320.4166666666665</v>
      </c>
      <c r="I145" s="73">
        <v>3104.4999999999995</v>
      </c>
      <c r="J145" s="63">
        <f t="shared" si="33"/>
        <v>-6.5026979545739882E-2</v>
      </c>
      <c r="K145" s="73">
        <f t="shared" si="34"/>
        <v>-215.91666666666697</v>
      </c>
      <c r="L145" s="57">
        <f t="shared" si="32"/>
        <v>2.4708176367591653E-2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9"/>
    </row>
    <row r="147" spans="2:12" x14ac:dyDescent="0.25">
      <c r="B147" s="282" t="s">
        <v>58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2"/>
    </row>
    <row r="150" spans="2:12" ht="21.75" thickBot="1" x14ac:dyDescent="0.3">
      <c r="B150" s="283" t="s">
        <v>59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2021</v>
      </c>
      <c r="F152" s="14">
        <v>2022</v>
      </c>
      <c r="G152" s="14">
        <v>2023</v>
      </c>
      <c r="H152" s="14">
        <v>2024</v>
      </c>
      <c r="I152" s="14">
        <v>2025</v>
      </c>
      <c r="J152" s="14" t="str">
        <f>CONCATENATE("var. ",RIGHT(I152,2),"/",RIGHT(H152,2))</f>
        <v>var. 25/24</v>
      </c>
      <c r="K152" s="14" t="str">
        <f>CONCATENATE("dif. ",RIGHT(I152,2),"/",RIGHT(H152,2))</f>
        <v>dif. 25/24</v>
      </c>
      <c r="L152" s="14" t="str">
        <f>CONCATENATE("cuota ",I152)</f>
        <v>cuota 2025</v>
      </c>
    </row>
    <row r="153" spans="2:12" x14ac:dyDescent="0.25">
      <c r="B153" s="296" t="s">
        <v>45</v>
      </c>
      <c r="C153" s="286" t="s">
        <v>8</v>
      </c>
      <c r="D153" s="65" t="s">
        <v>46</v>
      </c>
      <c r="E153" s="66">
        <v>2335438</v>
      </c>
      <c r="F153" s="66">
        <v>4757683</v>
      </c>
      <c r="G153" s="66">
        <v>5189113</v>
      </c>
      <c r="H153" s="66">
        <v>5483293</v>
      </c>
      <c r="I153" s="66">
        <v>5451268</v>
      </c>
      <c r="J153" s="67">
        <f>I153/H153-1</f>
        <v>-5.8404684921998795E-3</v>
      </c>
      <c r="K153" s="66">
        <f>I153-H153</f>
        <v>-32025</v>
      </c>
      <c r="L153" s="67">
        <f>I153/$I$153</f>
        <v>1</v>
      </c>
    </row>
    <row r="154" spans="2:12" x14ac:dyDescent="0.25">
      <c r="B154" s="284"/>
      <c r="C154" s="287"/>
      <c r="D154" s="15" t="s">
        <v>47</v>
      </c>
      <c r="E154" s="16">
        <v>881045</v>
      </c>
      <c r="F154" s="16">
        <v>1757049</v>
      </c>
      <c r="G154" s="16">
        <v>1888751</v>
      </c>
      <c r="H154" s="16">
        <v>1938929</v>
      </c>
      <c r="I154" s="16">
        <v>1858237</v>
      </c>
      <c r="J154" s="18">
        <f t="shared" ref="J154" si="35">I154/H154-1</f>
        <v>-4.1616789475014349E-2</v>
      </c>
      <c r="K154" s="16">
        <f t="shared" ref="K154" si="36">I154-H154</f>
        <v>-80692</v>
      </c>
      <c r="L154" s="18">
        <f t="shared" ref="L154:L163" si="37">I154/$I$153</f>
        <v>0.34088160772869724</v>
      </c>
    </row>
    <row r="155" spans="2:12" x14ac:dyDescent="0.25">
      <c r="B155" s="284"/>
      <c r="C155" s="287"/>
      <c r="D155" s="19" t="s">
        <v>48</v>
      </c>
      <c r="E155" s="20">
        <v>492258</v>
      </c>
      <c r="F155" s="20">
        <v>1243535</v>
      </c>
      <c r="G155" s="20">
        <v>1320376</v>
      </c>
      <c r="H155" s="20">
        <v>1387795</v>
      </c>
      <c r="I155" s="20">
        <v>1421549</v>
      </c>
      <c r="J155" s="70">
        <f>I155/H155-1</f>
        <v>2.4322036035581585E-2</v>
      </c>
      <c r="K155" s="20">
        <f>I155-H155</f>
        <v>33754</v>
      </c>
      <c r="L155" s="70">
        <f t="shared" si="37"/>
        <v>0.26077400707505116</v>
      </c>
    </row>
    <row r="156" spans="2:12" x14ac:dyDescent="0.25">
      <c r="B156" s="284"/>
      <c r="C156" s="287"/>
      <c r="D156" s="19" t="s">
        <v>49</v>
      </c>
      <c r="E156" s="20">
        <v>20161</v>
      </c>
      <c r="F156" s="20">
        <v>37751</v>
      </c>
      <c r="G156" s="20">
        <v>51211</v>
      </c>
      <c r="H156" s="20">
        <v>45051</v>
      </c>
      <c r="I156" s="20">
        <v>44435</v>
      </c>
      <c r="J156" s="70">
        <f t="shared" ref="J156:J218" si="38">I156/H156-1</f>
        <v>-1.3673392377527738E-2</v>
      </c>
      <c r="K156" s="20">
        <f t="shared" ref="K156:K185" si="39">I156-H156</f>
        <v>-616</v>
      </c>
      <c r="L156" s="70">
        <f t="shared" si="37"/>
        <v>8.1513145198511619E-3</v>
      </c>
    </row>
    <row r="157" spans="2:12" x14ac:dyDescent="0.25">
      <c r="B157" s="284"/>
      <c r="C157" s="287"/>
      <c r="D157" s="19" t="s">
        <v>50</v>
      </c>
      <c r="E157" s="20">
        <v>70304</v>
      </c>
      <c r="F157" s="20">
        <v>161080</v>
      </c>
      <c r="G157" s="20">
        <v>173648</v>
      </c>
      <c r="H157" s="20">
        <v>231856</v>
      </c>
      <c r="I157" s="20">
        <v>188676</v>
      </c>
      <c r="J157" s="70">
        <f t="shared" si="38"/>
        <v>-0.1862362845904354</v>
      </c>
      <c r="K157" s="20">
        <f t="shared" si="39"/>
        <v>-43180</v>
      </c>
      <c r="L157" s="70">
        <f t="shared" si="37"/>
        <v>3.461139683464471E-2</v>
      </c>
    </row>
    <row r="158" spans="2:12" x14ac:dyDescent="0.25">
      <c r="B158" s="284"/>
      <c r="C158" s="287"/>
      <c r="D158" s="19" t="s">
        <v>51</v>
      </c>
      <c r="E158" s="20">
        <v>354204</v>
      </c>
      <c r="F158" s="20">
        <v>710225</v>
      </c>
      <c r="G158" s="20">
        <v>800263</v>
      </c>
      <c r="H158" s="20">
        <v>915958</v>
      </c>
      <c r="I158" s="20">
        <v>937396</v>
      </c>
      <c r="J158" s="70">
        <f t="shared" si="38"/>
        <v>2.3405003286176784E-2</v>
      </c>
      <c r="K158" s="20">
        <f t="shared" si="39"/>
        <v>21438</v>
      </c>
      <c r="L158" s="70">
        <f t="shared" si="37"/>
        <v>0.17195925791944186</v>
      </c>
    </row>
    <row r="159" spans="2:12" x14ac:dyDescent="0.25">
      <c r="B159" s="284"/>
      <c r="C159" s="287"/>
      <c r="D159" s="19" t="s">
        <v>52</v>
      </c>
      <c r="E159" s="20">
        <v>33444</v>
      </c>
      <c r="F159" s="20">
        <v>51485</v>
      </c>
      <c r="G159" s="20">
        <v>58157</v>
      </c>
      <c r="H159" s="20">
        <v>57388</v>
      </c>
      <c r="I159" s="20">
        <v>56585</v>
      </c>
      <c r="J159" s="70">
        <f t="shared" si="38"/>
        <v>-1.3992472293859359E-2</v>
      </c>
      <c r="K159" s="20">
        <f t="shared" si="39"/>
        <v>-803</v>
      </c>
      <c r="L159" s="70">
        <f t="shared" si="37"/>
        <v>1.0380153755052952E-2</v>
      </c>
    </row>
    <row r="160" spans="2:12" x14ac:dyDescent="0.25">
      <c r="B160" s="284"/>
      <c r="C160" s="287"/>
      <c r="D160" s="19" t="s">
        <v>53</v>
      </c>
      <c r="E160" s="20">
        <v>107459</v>
      </c>
      <c r="F160" s="20">
        <v>198873</v>
      </c>
      <c r="G160" s="20">
        <v>252588</v>
      </c>
      <c r="H160" s="20">
        <v>239146</v>
      </c>
      <c r="I160" s="20">
        <v>250668</v>
      </c>
      <c r="J160" s="70">
        <f t="shared" si="38"/>
        <v>4.8179773025682993E-2</v>
      </c>
      <c r="K160" s="20">
        <f t="shared" si="39"/>
        <v>11522</v>
      </c>
      <c r="L160" s="70">
        <f t="shared" si="37"/>
        <v>4.5983429910252074E-2</v>
      </c>
    </row>
    <row r="161" spans="2:12" x14ac:dyDescent="0.25">
      <c r="B161" s="284"/>
      <c r="C161" s="287"/>
      <c r="D161" s="19" t="s">
        <v>54</v>
      </c>
      <c r="E161" s="20">
        <v>164258</v>
      </c>
      <c r="F161" s="20">
        <v>229131</v>
      </c>
      <c r="G161" s="20">
        <v>240044</v>
      </c>
      <c r="H161" s="20">
        <v>250407</v>
      </c>
      <c r="I161" s="20">
        <v>282601</v>
      </c>
      <c r="J161" s="70">
        <f t="shared" si="38"/>
        <v>0.12856669342310711</v>
      </c>
      <c r="K161" s="20">
        <f t="shared" si="39"/>
        <v>32194</v>
      </c>
      <c r="L161" s="70">
        <f t="shared" si="37"/>
        <v>5.184133306232605E-2</v>
      </c>
    </row>
    <row r="162" spans="2:12" x14ac:dyDescent="0.25">
      <c r="B162" s="284"/>
      <c r="C162" s="287"/>
      <c r="D162" s="19" t="s">
        <v>55</v>
      </c>
      <c r="E162" s="20">
        <v>140346</v>
      </c>
      <c r="F162" s="20">
        <v>257117</v>
      </c>
      <c r="G162" s="20">
        <v>280769</v>
      </c>
      <c r="H162" s="20">
        <v>288350</v>
      </c>
      <c r="I162" s="20">
        <v>287664</v>
      </c>
      <c r="J162" s="22">
        <f t="shared" si="38"/>
        <v>-2.3790532339170722E-3</v>
      </c>
      <c r="K162" s="20">
        <f t="shared" si="39"/>
        <v>-686</v>
      </c>
      <c r="L162" s="22">
        <f t="shared" si="37"/>
        <v>5.277010779877269E-2</v>
      </c>
    </row>
    <row r="163" spans="2:12" x14ac:dyDescent="0.25">
      <c r="B163" s="284"/>
      <c r="C163" s="288"/>
      <c r="D163" s="23" t="s">
        <v>56</v>
      </c>
      <c r="E163" s="71">
        <v>71959</v>
      </c>
      <c r="F163" s="71">
        <v>111437</v>
      </c>
      <c r="G163" s="71">
        <v>123306</v>
      </c>
      <c r="H163" s="71">
        <v>128413</v>
      </c>
      <c r="I163" s="71">
        <v>123457</v>
      </c>
      <c r="J163" s="48">
        <f t="shared" si="38"/>
        <v>-3.8594223326298693E-2</v>
      </c>
      <c r="K163" s="71">
        <f t="shared" si="39"/>
        <v>-4956</v>
      </c>
      <c r="L163" s="48">
        <f t="shared" si="37"/>
        <v>2.2647391395910089E-2</v>
      </c>
    </row>
    <row r="164" spans="2:12" x14ac:dyDescent="0.25">
      <c r="B164" s="284"/>
      <c r="C164" s="289" t="s">
        <v>18</v>
      </c>
      <c r="D164" s="65" t="s">
        <v>46</v>
      </c>
      <c r="E164" s="66">
        <v>2347681</v>
      </c>
      <c r="F164" s="66">
        <v>4832844</v>
      </c>
      <c r="G164" s="66">
        <v>5281667</v>
      </c>
      <c r="H164" s="66">
        <v>5579982</v>
      </c>
      <c r="I164" s="66">
        <v>5548336</v>
      </c>
      <c r="J164" s="67">
        <f>I164/H164-1</f>
        <v>-5.6713444595341E-3</v>
      </c>
      <c r="K164" s="66">
        <f>I164-H164</f>
        <v>-31646</v>
      </c>
      <c r="L164" s="67">
        <f t="shared" ref="L164:L174" si="40">I164/$I$164</f>
        <v>1</v>
      </c>
    </row>
    <row r="165" spans="2:12" x14ac:dyDescent="0.25">
      <c r="B165" s="284"/>
      <c r="C165" s="290"/>
      <c r="D165" s="26" t="s">
        <v>47</v>
      </c>
      <c r="E165" s="27">
        <v>886032</v>
      </c>
      <c r="F165" s="27">
        <v>1785371</v>
      </c>
      <c r="G165" s="27">
        <v>1925435</v>
      </c>
      <c r="H165" s="27">
        <v>1977808</v>
      </c>
      <c r="I165" s="27">
        <v>1894928</v>
      </c>
      <c r="J165" s="82">
        <f t="shared" ref="J165" si="41">I165/H165-1</f>
        <v>-4.1904977631802454E-2</v>
      </c>
      <c r="K165" s="27">
        <f t="shared" ref="K165" si="42">I165-H165</f>
        <v>-82880</v>
      </c>
      <c r="L165" s="38">
        <f t="shared" si="40"/>
        <v>0.34153086619123285</v>
      </c>
    </row>
    <row r="166" spans="2:12" x14ac:dyDescent="0.25">
      <c r="B166" s="284"/>
      <c r="C166" s="290"/>
      <c r="D166" s="4" t="s">
        <v>48</v>
      </c>
      <c r="E166" s="29">
        <v>494807</v>
      </c>
      <c r="F166" s="29">
        <v>1265143</v>
      </c>
      <c r="G166" s="29">
        <v>1346478</v>
      </c>
      <c r="H166" s="29">
        <v>1414199</v>
      </c>
      <c r="I166" s="29">
        <v>1450547</v>
      </c>
      <c r="J166" s="83">
        <f>I166/H166-1</f>
        <v>2.5702181941862579E-2</v>
      </c>
      <c r="K166" s="29">
        <f>I166-H166</f>
        <v>36348</v>
      </c>
      <c r="L166" s="77">
        <f t="shared" si="40"/>
        <v>0.26143820417508962</v>
      </c>
    </row>
    <row r="167" spans="2:12" x14ac:dyDescent="0.25">
      <c r="B167" s="284"/>
      <c r="C167" s="290"/>
      <c r="D167" s="4" t="s">
        <v>49</v>
      </c>
      <c r="E167" s="29">
        <v>20284</v>
      </c>
      <c r="F167" s="29">
        <v>38233</v>
      </c>
      <c r="G167" s="29">
        <v>51611</v>
      </c>
      <c r="H167" s="29">
        <v>45550</v>
      </c>
      <c r="I167" s="29">
        <v>45028</v>
      </c>
      <c r="J167" s="83">
        <f t="shared" ref="J167:J174" si="43">I167/H167-1</f>
        <v>-1.1459934138309591E-2</v>
      </c>
      <c r="K167" s="29">
        <f t="shared" ref="K167:K174" si="44">I167-H167</f>
        <v>-522</v>
      </c>
      <c r="L167" s="77">
        <f t="shared" si="40"/>
        <v>8.1155863667953781E-3</v>
      </c>
    </row>
    <row r="168" spans="2:12" x14ac:dyDescent="0.25">
      <c r="B168" s="284"/>
      <c r="C168" s="290"/>
      <c r="D168" s="4" t="s">
        <v>50</v>
      </c>
      <c r="E168" s="29">
        <v>71245</v>
      </c>
      <c r="F168" s="29">
        <v>164270</v>
      </c>
      <c r="G168" s="29">
        <v>177179</v>
      </c>
      <c r="H168" s="29">
        <v>234780</v>
      </c>
      <c r="I168" s="29">
        <v>191694</v>
      </c>
      <c r="J168" s="83">
        <f t="shared" si="43"/>
        <v>-0.18351648351648353</v>
      </c>
      <c r="K168" s="29">
        <f t="shared" si="44"/>
        <v>-43086</v>
      </c>
      <c r="L168" s="77">
        <f t="shared" si="40"/>
        <v>3.4549818179720908E-2</v>
      </c>
    </row>
    <row r="169" spans="2:12" x14ac:dyDescent="0.25">
      <c r="B169" s="284"/>
      <c r="C169" s="290"/>
      <c r="D169" s="4" t="s">
        <v>51</v>
      </c>
      <c r="E169" s="29">
        <v>355287</v>
      </c>
      <c r="F169" s="29">
        <v>720575</v>
      </c>
      <c r="G169" s="29">
        <v>813714</v>
      </c>
      <c r="H169" s="29">
        <v>930653</v>
      </c>
      <c r="I169" s="29">
        <v>952676</v>
      </c>
      <c r="J169" s="83">
        <f t="shared" si="43"/>
        <v>2.3664029450289226E-2</v>
      </c>
      <c r="K169" s="29">
        <f t="shared" si="44"/>
        <v>22023</v>
      </c>
      <c r="L169" s="77">
        <f t="shared" si="40"/>
        <v>0.17170481383968095</v>
      </c>
    </row>
    <row r="170" spans="2:12" x14ac:dyDescent="0.25">
      <c r="B170" s="284"/>
      <c r="C170" s="290"/>
      <c r="D170" s="4" t="s">
        <v>52</v>
      </c>
      <c r="E170" s="29">
        <v>33497</v>
      </c>
      <c r="F170" s="29">
        <v>51855</v>
      </c>
      <c r="G170" s="29">
        <v>58492</v>
      </c>
      <c r="H170" s="29">
        <v>57716</v>
      </c>
      <c r="I170" s="29">
        <v>56950</v>
      </c>
      <c r="J170" s="83">
        <f t="shared" si="43"/>
        <v>-1.3271883013375785E-2</v>
      </c>
      <c r="K170" s="29">
        <f t="shared" si="44"/>
        <v>-766</v>
      </c>
      <c r="L170" s="77">
        <f t="shared" si="40"/>
        <v>1.0264338713444896E-2</v>
      </c>
    </row>
    <row r="171" spans="2:12" x14ac:dyDescent="0.25">
      <c r="B171" s="284"/>
      <c r="C171" s="290"/>
      <c r="D171" s="4" t="s">
        <v>53</v>
      </c>
      <c r="E171" s="29">
        <v>108554</v>
      </c>
      <c r="F171" s="29">
        <v>202302</v>
      </c>
      <c r="G171" s="29">
        <v>255835</v>
      </c>
      <c r="H171" s="29">
        <v>243005</v>
      </c>
      <c r="I171" s="29">
        <v>254126</v>
      </c>
      <c r="J171" s="83">
        <f t="shared" si="43"/>
        <v>4.5764490442583572E-2</v>
      </c>
      <c r="K171" s="29">
        <f t="shared" si="44"/>
        <v>11121</v>
      </c>
      <c r="L171" s="77">
        <f t="shared" si="40"/>
        <v>4.5802200876082486E-2</v>
      </c>
    </row>
    <row r="172" spans="2:12" x14ac:dyDescent="0.25">
      <c r="B172" s="284"/>
      <c r="C172" s="290"/>
      <c r="D172" s="4" t="s">
        <v>54</v>
      </c>
      <c r="E172" s="29">
        <v>164413</v>
      </c>
      <c r="F172" s="29">
        <v>230406</v>
      </c>
      <c r="G172" s="29">
        <v>241537</v>
      </c>
      <c r="H172" s="29">
        <v>252084</v>
      </c>
      <c r="I172" s="29">
        <v>284121</v>
      </c>
      <c r="J172" s="83">
        <f t="shared" si="43"/>
        <v>0.12708858951777979</v>
      </c>
      <c r="K172" s="29">
        <f t="shared" si="44"/>
        <v>32037</v>
      </c>
      <c r="L172" s="77">
        <f t="shared" si="40"/>
        <v>5.1208326244120757E-2</v>
      </c>
    </row>
    <row r="173" spans="2:12" x14ac:dyDescent="0.25">
      <c r="B173" s="284"/>
      <c r="C173" s="290"/>
      <c r="D173" s="4" t="s">
        <v>55</v>
      </c>
      <c r="E173" s="29">
        <v>141329</v>
      </c>
      <c r="F173" s="29">
        <v>261644</v>
      </c>
      <c r="G173" s="29">
        <v>285810</v>
      </c>
      <c r="H173" s="29">
        <v>293795</v>
      </c>
      <c r="I173" s="29">
        <v>293036</v>
      </c>
      <c r="J173" s="31">
        <f t="shared" si="43"/>
        <v>-2.5834340271277956E-3</v>
      </c>
      <c r="K173" s="29">
        <f t="shared" si="44"/>
        <v>-759</v>
      </c>
      <c r="L173" s="42">
        <f t="shared" si="40"/>
        <v>5.281511429733167E-2</v>
      </c>
    </row>
    <row r="174" spans="2:12" x14ac:dyDescent="0.25">
      <c r="B174" s="284"/>
      <c r="C174" s="291"/>
      <c r="D174" s="32" t="s">
        <v>56</v>
      </c>
      <c r="E174" s="73">
        <v>72233</v>
      </c>
      <c r="F174" s="73">
        <v>113045</v>
      </c>
      <c r="G174" s="73">
        <v>125576</v>
      </c>
      <c r="H174" s="73">
        <v>130392</v>
      </c>
      <c r="I174" s="73">
        <v>125230</v>
      </c>
      <c r="J174" s="74">
        <f t="shared" si="43"/>
        <v>-3.9588318301736258E-2</v>
      </c>
      <c r="K174" s="73">
        <f t="shared" si="44"/>
        <v>-5162</v>
      </c>
      <c r="L174" s="57">
        <f t="shared" si="40"/>
        <v>2.2570731116500514E-2</v>
      </c>
    </row>
    <row r="175" spans="2:12" x14ac:dyDescent="0.25">
      <c r="B175" s="284"/>
      <c r="C175" s="286" t="s">
        <v>22</v>
      </c>
      <c r="D175" s="65" t="s">
        <v>46</v>
      </c>
      <c r="E175" s="66">
        <v>13903380</v>
      </c>
      <c r="F175" s="66">
        <v>31405937</v>
      </c>
      <c r="G175" s="66">
        <v>34492002</v>
      </c>
      <c r="H175" s="66">
        <v>36085760</v>
      </c>
      <c r="I175" s="66">
        <v>34978337</v>
      </c>
      <c r="J175" s="67">
        <f t="shared" si="38"/>
        <v>-3.0688642833073265E-2</v>
      </c>
      <c r="K175" s="66">
        <f t="shared" si="39"/>
        <v>-1107423</v>
      </c>
      <c r="L175" s="67">
        <f>I175/$I$175</f>
        <v>1</v>
      </c>
    </row>
    <row r="176" spans="2:12" x14ac:dyDescent="0.25">
      <c r="B176" s="284"/>
      <c r="C176" s="287"/>
      <c r="D176" s="15" t="s">
        <v>47</v>
      </c>
      <c r="E176" s="16">
        <v>5763674</v>
      </c>
      <c r="F176" s="16">
        <v>12632387</v>
      </c>
      <c r="G176" s="16">
        <v>13593290</v>
      </c>
      <c r="H176" s="16">
        <v>13840017</v>
      </c>
      <c r="I176" s="16">
        <v>13113733</v>
      </c>
      <c r="J176" s="18">
        <f t="shared" si="38"/>
        <v>-5.2477103171188255E-2</v>
      </c>
      <c r="K176" s="16">
        <f t="shared" si="39"/>
        <v>-726284</v>
      </c>
      <c r="L176" s="18">
        <f t="shared" ref="L176:L185" si="45">I176/$I$175</f>
        <v>0.37491013366358727</v>
      </c>
    </row>
    <row r="177" spans="2:12" x14ac:dyDescent="0.25">
      <c r="B177" s="284"/>
      <c r="C177" s="287"/>
      <c r="D177" s="19" t="s">
        <v>48</v>
      </c>
      <c r="E177" s="20">
        <v>3367162</v>
      </c>
      <c r="F177" s="20">
        <v>8865243</v>
      </c>
      <c r="G177" s="20">
        <v>9740327</v>
      </c>
      <c r="H177" s="20">
        <v>10013119</v>
      </c>
      <c r="I177" s="20">
        <v>9994134</v>
      </c>
      <c r="J177" s="70">
        <f t="shared" si="38"/>
        <v>-1.8960126210424422E-3</v>
      </c>
      <c r="K177" s="20">
        <f t="shared" si="39"/>
        <v>-18985</v>
      </c>
      <c r="L177" s="70">
        <f t="shared" si="45"/>
        <v>0.28572353225369174</v>
      </c>
    </row>
    <row r="178" spans="2:12" x14ac:dyDescent="0.25">
      <c r="B178" s="284"/>
      <c r="C178" s="287"/>
      <c r="D178" s="19" t="s">
        <v>49</v>
      </c>
      <c r="E178" s="20">
        <v>98762</v>
      </c>
      <c r="F178" s="20">
        <v>168339</v>
      </c>
      <c r="G178" s="20">
        <v>182130</v>
      </c>
      <c r="H178" s="20">
        <v>192892</v>
      </c>
      <c r="I178" s="20">
        <v>197469</v>
      </c>
      <c r="J178" s="70">
        <f t="shared" si="38"/>
        <v>2.3728303921365379E-2</v>
      </c>
      <c r="K178" s="20">
        <f t="shared" si="39"/>
        <v>4577</v>
      </c>
      <c r="L178" s="70">
        <f t="shared" si="45"/>
        <v>5.6454656492102529E-3</v>
      </c>
    </row>
    <row r="179" spans="2:12" x14ac:dyDescent="0.25">
      <c r="B179" s="284"/>
      <c r="C179" s="287"/>
      <c r="D179" s="19" t="s">
        <v>50</v>
      </c>
      <c r="E179" s="20">
        <v>419370</v>
      </c>
      <c r="F179" s="20">
        <v>1014697</v>
      </c>
      <c r="G179" s="20">
        <v>988170</v>
      </c>
      <c r="H179" s="20">
        <v>1361415</v>
      </c>
      <c r="I179" s="20">
        <v>1103359</v>
      </c>
      <c r="J179" s="70">
        <f t="shared" si="38"/>
        <v>-0.1895498433615026</v>
      </c>
      <c r="K179" s="20">
        <f t="shared" si="39"/>
        <v>-258056</v>
      </c>
      <c r="L179" s="70">
        <f t="shared" si="45"/>
        <v>3.1544066831993754E-2</v>
      </c>
    </row>
    <row r="180" spans="2:12" x14ac:dyDescent="0.25">
      <c r="B180" s="284"/>
      <c r="C180" s="287"/>
      <c r="D180" s="19" t="s">
        <v>51</v>
      </c>
      <c r="E180" s="20">
        <v>1967362</v>
      </c>
      <c r="F180" s="20">
        <v>4352393</v>
      </c>
      <c r="G180" s="20">
        <v>5136286</v>
      </c>
      <c r="H180" s="20">
        <v>5762502</v>
      </c>
      <c r="I180" s="20">
        <v>5666416</v>
      </c>
      <c r="J180" s="70">
        <f t="shared" si="38"/>
        <v>-1.6674354299573313E-2</v>
      </c>
      <c r="K180" s="20">
        <f t="shared" si="39"/>
        <v>-96086</v>
      </c>
      <c r="L180" s="70">
        <f t="shared" si="45"/>
        <v>0.16199786742291378</v>
      </c>
    </row>
    <row r="181" spans="2:12" x14ac:dyDescent="0.25">
      <c r="B181" s="284"/>
      <c r="C181" s="287"/>
      <c r="D181" s="19" t="s">
        <v>52</v>
      </c>
      <c r="E181" s="20">
        <v>83402</v>
      </c>
      <c r="F181" s="20">
        <v>137757</v>
      </c>
      <c r="G181" s="20">
        <v>148334</v>
      </c>
      <c r="H181" s="20">
        <v>152300</v>
      </c>
      <c r="I181" s="20">
        <v>152519</v>
      </c>
      <c r="J181" s="70">
        <f t="shared" si="38"/>
        <v>1.4379514116875658E-3</v>
      </c>
      <c r="K181" s="20">
        <f t="shared" si="39"/>
        <v>219</v>
      </c>
      <c r="L181" s="70">
        <f t="shared" si="45"/>
        <v>4.3603845431530947E-3</v>
      </c>
    </row>
    <row r="182" spans="2:12" x14ac:dyDescent="0.25">
      <c r="B182" s="284"/>
      <c r="C182" s="287"/>
      <c r="D182" s="19" t="s">
        <v>53</v>
      </c>
      <c r="E182" s="20">
        <v>749212</v>
      </c>
      <c r="F182" s="20">
        <v>1316064</v>
      </c>
      <c r="G182" s="20">
        <v>1447168</v>
      </c>
      <c r="H182" s="20">
        <v>1453294</v>
      </c>
      <c r="I182" s="20">
        <v>1411233</v>
      </c>
      <c r="J182" s="70">
        <f t="shared" si="38"/>
        <v>-2.8941838334156755E-2</v>
      </c>
      <c r="K182" s="20">
        <f t="shared" si="39"/>
        <v>-42061</v>
      </c>
      <c r="L182" s="70">
        <f t="shared" si="45"/>
        <v>4.0345914672844513E-2</v>
      </c>
    </row>
    <row r="183" spans="2:12" x14ac:dyDescent="0.25">
      <c r="B183" s="284"/>
      <c r="C183" s="287"/>
      <c r="D183" s="19" t="s">
        <v>54</v>
      </c>
      <c r="E183" s="20">
        <v>359169</v>
      </c>
      <c r="F183" s="20">
        <v>543499</v>
      </c>
      <c r="G183" s="20">
        <v>577841</v>
      </c>
      <c r="H183" s="20">
        <v>583363</v>
      </c>
      <c r="I183" s="20">
        <v>615470</v>
      </c>
      <c r="J183" s="70">
        <f t="shared" si="38"/>
        <v>5.5037772364719739E-2</v>
      </c>
      <c r="K183" s="20">
        <f t="shared" si="39"/>
        <v>32107</v>
      </c>
      <c r="L183" s="70">
        <f t="shared" si="45"/>
        <v>1.7595747905339239E-2</v>
      </c>
    </row>
    <row r="184" spans="2:12" x14ac:dyDescent="0.25">
      <c r="B184" s="284"/>
      <c r="C184" s="287"/>
      <c r="D184" s="19" t="s">
        <v>55</v>
      </c>
      <c r="E184" s="20">
        <v>774989</v>
      </c>
      <c r="F184" s="20">
        <v>1753117</v>
      </c>
      <c r="G184" s="20">
        <v>1897228</v>
      </c>
      <c r="H184" s="20">
        <v>1991159</v>
      </c>
      <c r="I184" s="20">
        <v>2013195</v>
      </c>
      <c r="J184" s="22">
        <f t="shared" si="38"/>
        <v>1.1066921325720402E-2</v>
      </c>
      <c r="K184" s="20">
        <f t="shared" si="39"/>
        <v>22036</v>
      </c>
      <c r="L184" s="22">
        <f t="shared" si="45"/>
        <v>5.7555480696523678E-2</v>
      </c>
    </row>
    <row r="185" spans="2:12" x14ac:dyDescent="0.25">
      <c r="B185" s="284"/>
      <c r="C185" s="288"/>
      <c r="D185" s="23" t="s">
        <v>56</v>
      </c>
      <c r="E185" s="71">
        <v>320278</v>
      </c>
      <c r="F185" s="71">
        <v>622441</v>
      </c>
      <c r="G185" s="71">
        <v>781228</v>
      </c>
      <c r="H185" s="71">
        <v>735699</v>
      </c>
      <c r="I185" s="71">
        <v>710809</v>
      </c>
      <c r="J185" s="48">
        <f t="shared" si="38"/>
        <v>-3.3831770873686162E-2</v>
      </c>
      <c r="K185" s="71">
        <f t="shared" si="39"/>
        <v>-24890</v>
      </c>
      <c r="L185" s="48">
        <f t="shared" si="45"/>
        <v>2.0321406360742651E-2</v>
      </c>
    </row>
    <row r="186" spans="2:12" x14ac:dyDescent="0.25">
      <c r="B186" s="284"/>
      <c r="C186" s="289" t="s">
        <v>23</v>
      </c>
      <c r="D186" s="65" t="s">
        <v>46</v>
      </c>
      <c r="E186" s="75">
        <f t="shared" ref="E186:I187" si="46">E175/E153</f>
        <v>5.9532216226677823</v>
      </c>
      <c r="F186" s="75">
        <f t="shared" si="46"/>
        <v>6.6010991064347921</v>
      </c>
      <c r="G186" s="75">
        <f t="shared" si="46"/>
        <v>6.6469938118518526</v>
      </c>
      <c r="H186" s="75">
        <f t="shared" si="46"/>
        <v>6.5810380732891716</v>
      </c>
      <c r="I186" s="75">
        <f t="shared" si="46"/>
        <v>6.4165506080420185</v>
      </c>
      <c r="J186" s="67">
        <f t="shared" si="38"/>
        <v>-2.4994151897520189E-2</v>
      </c>
      <c r="K186" s="75">
        <f t="shared" ref="K186:K187" si="47">(I186-H186)</f>
        <v>-0.16448746524715308</v>
      </c>
      <c r="L186" s="67"/>
    </row>
    <row r="187" spans="2:12" x14ac:dyDescent="0.25">
      <c r="B187" s="284"/>
      <c r="C187" s="290"/>
      <c r="D187" s="26" t="s">
        <v>47</v>
      </c>
      <c r="E187" s="37">
        <f t="shared" si="46"/>
        <v>6.5418610854156141</v>
      </c>
      <c r="F187" s="37">
        <f t="shared" si="46"/>
        <v>7.1895473603752658</v>
      </c>
      <c r="G187" s="37">
        <f t="shared" si="46"/>
        <v>7.1969730260897284</v>
      </c>
      <c r="H187" s="37">
        <f t="shared" si="46"/>
        <v>7.1379699823974985</v>
      </c>
      <c r="I187" s="37">
        <f t="shared" si="46"/>
        <v>7.0570831384801833</v>
      </c>
      <c r="J187" s="82">
        <f t="shared" si="38"/>
        <v>-1.1331911470177869E-2</v>
      </c>
      <c r="K187" s="37">
        <f t="shared" si="47"/>
        <v>-8.0886843917315154E-2</v>
      </c>
      <c r="L187" s="38"/>
    </row>
    <row r="188" spans="2:12" x14ac:dyDescent="0.25">
      <c r="B188" s="284"/>
      <c r="C188" s="290"/>
      <c r="D188" s="4" t="s">
        <v>48</v>
      </c>
      <c r="E188" s="41">
        <f>E177/E155</f>
        <v>6.8402382490482632</v>
      </c>
      <c r="F188" s="41">
        <f>F177/F155</f>
        <v>7.1290659289847085</v>
      </c>
      <c r="G188" s="41">
        <f>G177/G155</f>
        <v>7.3769342975031353</v>
      </c>
      <c r="H188" s="41">
        <f>H177/H155</f>
        <v>7.2151283150609418</v>
      </c>
      <c r="I188" s="41">
        <f>I177/I155</f>
        <v>7.0304533997772856</v>
      </c>
      <c r="J188" s="83">
        <f t="shared" si="38"/>
        <v>-2.5595513651249124E-2</v>
      </c>
      <c r="K188" s="41">
        <f>(I188-H188)</f>
        <v>-0.1846749152836562</v>
      </c>
      <c r="L188" s="77"/>
    </row>
    <row r="189" spans="2:12" x14ac:dyDescent="0.25">
      <c r="B189" s="284"/>
      <c r="C189" s="290"/>
      <c r="D189" s="4" t="s">
        <v>49</v>
      </c>
      <c r="E189" s="41">
        <f t="shared" ref="E189:I196" si="48">E178/E156</f>
        <v>4.8986657407866669</v>
      </c>
      <c r="F189" s="41">
        <f t="shared" si="48"/>
        <v>4.4591931339567168</v>
      </c>
      <c r="G189" s="41">
        <f t="shared" si="48"/>
        <v>3.556462478764328</v>
      </c>
      <c r="H189" s="41">
        <f t="shared" si="48"/>
        <v>4.2816363676721938</v>
      </c>
      <c r="I189" s="41">
        <f t="shared" si="48"/>
        <v>4.4439968493304827</v>
      </c>
      <c r="J189" s="83">
        <f t="shared" si="38"/>
        <v>3.7920193990355067E-2</v>
      </c>
      <c r="K189" s="41">
        <f t="shared" ref="K189:K196" si="49">(I189-H189)</f>
        <v>0.16236048165828887</v>
      </c>
      <c r="L189" s="77"/>
    </row>
    <row r="190" spans="2:12" x14ac:dyDescent="0.25">
      <c r="B190" s="284"/>
      <c r="C190" s="290"/>
      <c r="D190" s="4" t="s">
        <v>50</v>
      </c>
      <c r="E190" s="41">
        <f t="shared" si="48"/>
        <v>5.9650944469731453</v>
      </c>
      <c r="F190" s="41">
        <f t="shared" si="48"/>
        <v>6.2993357337968714</v>
      </c>
      <c r="G190" s="41">
        <f t="shared" si="48"/>
        <v>5.690650050677232</v>
      </c>
      <c r="H190" s="41">
        <f t="shared" si="48"/>
        <v>5.8718126768338967</v>
      </c>
      <c r="I190" s="41">
        <f t="shared" si="48"/>
        <v>5.8479032839364837</v>
      </c>
      <c r="J190" s="83">
        <f t="shared" si="38"/>
        <v>-4.0718929934094872E-3</v>
      </c>
      <c r="K190" s="41">
        <f t="shared" si="49"/>
        <v>-2.3909392897413007E-2</v>
      </c>
      <c r="L190" s="77"/>
    </row>
    <row r="191" spans="2:12" x14ac:dyDescent="0.25">
      <c r="B191" s="284"/>
      <c r="C191" s="290"/>
      <c r="D191" s="4" t="s">
        <v>51</v>
      </c>
      <c r="E191" s="41">
        <f t="shared" si="48"/>
        <v>5.5543189800228117</v>
      </c>
      <c r="F191" s="41">
        <f t="shared" si="48"/>
        <v>6.1281889542046537</v>
      </c>
      <c r="G191" s="41">
        <f t="shared" si="48"/>
        <v>6.4182475011340019</v>
      </c>
      <c r="H191" s="41">
        <f t="shared" si="48"/>
        <v>6.291229510523408</v>
      </c>
      <c r="I191" s="41">
        <f t="shared" si="48"/>
        <v>6.0448476417650596</v>
      </c>
      <c r="J191" s="83">
        <f t="shared" si="38"/>
        <v>-3.9162753217987456E-2</v>
      </c>
      <c r="K191" s="41">
        <f t="shared" si="49"/>
        <v>-0.24638186875834833</v>
      </c>
      <c r="L191" s="77"/>
    </row>
    <row r="192" spans="2:12" x14ac:dyDescent="0.25">
      <c r="B192" s="284"/>
      <c r="C192" s="290"/>
      <c r="D192" s="4" t="s">
        <v>52</v>
      </c>
      <c r="E192" s="41">
        <f t="shared" si="48"/>
        <v>2.4937806482478173</v>
      </c>
      <c r="F192" s="41">
        <f t="shared" si="48"/>
        <v>2.6756725259784404</v>
      </c>
      <c r="G192" s="41">
        <f t="shared" si="48"/>
        <v>2.5505786061867015</v>
      </c>
      <c r="H192" s="41">
        <f t="shared" si="48"/>
        <v>2.6538649194953647</v>
      </c>
      <c r="I192" s="41">
        <f t="shared" si="48"/>
        <v>2.6953963064416366</v>
      </c>
      <c r="J192" s="83">
        <f t="shared" si="38"/>
        <v>1.5649397466005688E-2</v>
      </c>
      <c r="K192" s="41">
        <f t="shared" si="49"/>
        <v>4.1531386946271898E-2</v>
      </c>
      <c r="L192" s="77"/>
    </row>
    <row r="193" spans="2:12" x14ac:dyDescent="0.25">
      <c r="B193" s="284"/>
      <c r="C193" s="290"/>
      <c r="D193" s="4" t="s">
        <v>53</v>
      </c>
      <c r="E193" s="41">
        <f t="shared" si="48"/>
        <v>6.9720730697289195</v>
      </c>
      <c r="F193" s="41">
        <f t="shared" si="48"/>
        <v>6.6176102336667117</v>
      </c>
      <c r="G193" s="41">
        <f t="shared" si="48"/>
        <v>5.729361648217651</v>
      </c>
      <c r="H193" s="41">
        <f t="shared" si="48"/>
        <v>6.0770157142498729</v>
      </c>
      <c r="I193" s="41">
        <f t="shared" si="48"/>
        <v>5.6298889367609748</v>
      </c>
      <c r="J193" s="83">
        <f t="shared" si="38"/>
        <v>-7.3576702531875871E-2</v>
      </c>
      <c r="K193" s="41">
        <f t="shared" si="49"/>
        <v>-0.44712677748889806</v>
      </c>
      <c r="L193" s="77"/>
    </row>
    <row r="194" spans="2:12" x14ac:dyDescent="0.25">
      <c r="B194" s="284"/>
      <c r="C194" s="290"/>
      <c r="D194" s="4" t="s">
        <v>54</v>
      </c>
      <c r="E194" s="41">
        <f t="shared" si="48"/>
        <v>2.1866149593931499</v>
      </c>
      <c r="F194" s="41">
        <f t="shared" si="48"/>
        <v>2.3720011696365835</v>
      </c>
      <c r="G194" s="41">
        <f t="shared" si="48"/>
        <v>2.4072295079235473</v>
      </c>
      <c r="H194" s="41">
        <f t="shared" si="48"/>
        <v>2.3296593146357729</v>
      </c>
      <c r="I194" s="41">
        <f t="shared" si="48"/>
        <v>2.1778762283219097</v>
      </c>
      <c r="J194" s="83">
        <f t="shared" si="38"/>
        <v>-6.5152481893084646E-2</v>
      </c>
      <c r="K194" s="41">
        <f t="shared" si="49"/>
        <v>-0.15178308631386317</v>
      </c>
      <c r="L194" s="77"/>
    </row>
    <row r="195" spans="2:12" x14ac:dyDescent="0.25">
      <c r="B195" s="284"/>
      <c r="C195" s="290"/>
      <c r="D195" s="4" t="s">
        <v>55</v>
      </c>
      <c r="E195" s="41">
        <f t="shared" si="48"/>
        <v>5.5219885141008653</v>
      </c>
      <c r="F195" s="41">
        <f t="shared" si="48"/>
        <v>6.81836284648623</v>
      </c>
      <c r="G195" s="41">
        <f t="shared" si="48"/>
        <v>6.757255964867916</v>
      </c>
      <c r="H195" s="41">
        <f t="shared" si="48"/>
        <v>6.9053546037801281</v>
      </c>
      <c r="I195" s="41">
        <f t="shared" si="48"/>
        <v>6.9984252461204735</v>
      </c>
      <c r="J195" s="31">
        <f t="shared" si="38"/>
        <v>1.3478039533175723E-2</v>
      </c>
      <c r="K195" s="41">
        <f t="shared" si="49"/>
        <v>9.3070642340345344E-2</v>
      </c>
      <c r="L195" s="42"/>
    </row>
    <row r="196" spans="2:12" x14ac:dyDescent="0.25">
      <c r="B196" s="284"/>
      <c r="C196" s="291"/>
      <c r="D196" s="32" t="s">
        <v>56</v>
      </c>
      <c r="E196" s="79">
        <f t="shared" si="48"/>
        <v>4.4508400617018022</v>
      </c>
      <c r="F196" s="79">
        <f t="shared" si="48"/>
        <v>5.585586474869209</v>
      </c>
      <c r="G196" s="79">
        <f t="shared" si="48"/>
        <v>6.3356852059104991</v>
      </c>
      <c r="H196" s="79">
        <f t="shared" si="48"/>
        <v>5.7291629352168396</v>
      </c>
      <c r="I196" s="79">
        <f t="shared" si="48"/>
        <v>5.7575431121767089</v>
      </c>
      <c r="J196" s="74">
        <f t="shared" si="38"/>
        <v>4.9536341138805007E-3</v>
      </c>
      <c r="K196" s="79">
        <f t="shared" si="49"/>
        <v>2.8380176959869274E-2</v>
      </c>
      <c r="L196" s="57"/>
    </row>
    <row r="197" spans="2:12" x14ac:dyDescent="0.25">
      <c r="B197" s="284"/>
      <c r="C197" s="292" t="s">
        <v>37</v>
      </c>
      <c r="D197" s="65" t="s">
        <v>46</v>
      </c>
      <c r="E197" s="67">
        <v>0.46071549284573426</v>
      </c>
      <c r="F197" s="67">
        <v>0.66257277613676679</v>
      </c>
      <c r="G197" s="67">
        <v>0.75278316087982655</v>
      </c>
      <c r="H197" s="67">
        <v>0.72939896587816766</v>
      </c>
      <c r="I197" s="67">
        <v>0.76271640953782749</v>
      </c>
      <c r="J197" s="67">
        <f t="shared" si="38"/>
        <v>4.567794200194264E-2</v>
      </c>
      <c r="K197" s="75">
        <f>(I197-H197)*100</f>
        <v>3.3317443659659829</v>
      </c>
      <c r="L197" s="67"/>
    </row>
    <row r="198" spans="2:12" x14ac:dyDescent="0.25">
      <c r="B198" s="284"/>
      <c r="C198" s="293"/>
      <c r="D198" s="15" t="s">
        <v>47</v>
      </c>
      <c r="E198" s="18">
        <v>0.53007392392769836</v>
      </c>
      <c r="F198" s="18">
        <v>0.75084425784599895</v>
      </c>
      <c r="G198" s="18">
        <v>0.81137456860272439</v>
      </c>
      <c r="H198" s="18">
        <v>0.76364878445084972</v>
      </c>
      <c r="I198" s="18">
        <v>0.79492109395832511</v>
      </c>
      <c r="J198" s="18">
        <f t="shared" si="38"/>
        <v>4.0951167793665366E-2</v>
      </c>
      <c r="K198" s="45">
        <f t="shared" ref="K198" si="50">(I198-H198)*100</f>
        <v>3.1272309507475393</v>
      </c>
      <c r="L198" s="18"/>
    </row>
    <row r="199" spans="2:12" x14ac:dyDescent="0.25">
      <c r="B199" s="284"/>
      <c r="C199" s="293"/>
      <c r="D199" s="19" t="s">
        <v>48</v>
      </c>
      <c r="E199" s="70">
        <v>0.38237984856351559</v>
      </c>
      <c r="F199" s="70">
        <v>0.58966570828384113</v>
      </c>
      <c r="G199" s="70">
        <v>0.7120968992437916</v>
      </c>
      <c r="H199" s="70">
        <v>0.69114669074227841</v>
      </c>
      <c r="I199" s="70">
        <v>0.73569515745498237</v>
      </c>
      <c r="J199" s="70">
        <f t="shared" si="38"/>
        <v>6.4455877904674219E-2</v>
      </c>
      <c r="K199" s="46">
        <f>(I199-H199)*100</f>
        <v>4.4548466712703956</v>
      </c>
      <c r="L199" s="70"/>
    </row>
    <row r="200" spans="2:12" x14ac:dyDescent="0.25">
      <c r="B200" s="284"/>
      <c r="C200" s="293"/>
      <c r="D200" s="19" t="s">
        <v>49</v>
      </c>
      <c r="E200" s="70">
        <v>0.40408330264719122</v>
      </c>
      <c r="F200" s="70">
        <v>0.53629592343863497</v>
      </c>
      <c r="G200" s="70">
        <v>0.55483289211938058</v>
      </c>
      <c r="H200" s="70">
        <v>0.53989028213166146</v>
      </c>
      <c r="I200" s="70">
        <v>0.59322446331044176</v>
      </c>
      <c r="J200" s="70">
        <f t="shared" si="38"/>
        <v>9.8787073862859121E-2</v>
      </c>
      <c r="K200" s="46">
        <f t="shared" ref="K200:K207" si="51">(I200-H200)*100</f>
        <v>5.3334181178780309</v>
      </c>
      <c r="L200" s="70"/>
    </row>
    <row r="201" spans="2:12" x14ac:dyDescent="0.25">
      <c r="B201" s="284"/>
      <c r="C201" s="293"/>
      <c r="D201" s="19" t="s">
        <v>50</v>
      </c>
      <c r="E201" s="70">
        <v>0.28621210694206145</v>
      </c>
      <c r="F201" s="70">
        <v>0.59390060461332261</v>
      </c>
      <c r="G201" s="70">
        <v>0.61609450810074784</v>
      </c>
      <c r="H201" s="70">
        <v>0.78254834111236293</v>
      </c>
      <c r="I201" s="70">
        <v>0.65487464685073948</v>
      </c>
      <c r="J201" s="70">
        <f t="shared" si="38"/>
        <v>-0.16315119150356916</v>
      </c>
      <c r="K201" s="46">
        <f t="shared" si="51"/>
        <v>-12.767369426162345</v>
      </c>
      <c r="L201" s="70"/>
    </row>
    <row r="202" spans="2:12" x14ac:dyDescent="0.25">
      <c r="B202" s="284"/>
      <c r="C202" s="293"/>
      <c r="D202" s="19" t="s">
        <v>51</v>
      </c>
      <c r="E202" s="70">
        <v>0.48615455783025679</v>
      </c>
      <c r="F202" s="70">
        <v>0.62422273216206525</v>
      </c>
      <c r="G202" s="70">
        <v>0.73256253105658276</v>
      </c>
      <c r="H202" s="70">
        <v>0.73648588804063642</v>
      </c>
      <c r="I202" s="70">
        <v>0.77515282700025978</v>
      </c>
      <c r="J202" s="70">
        <f t="shared" si="38"/>
        <v>5.2501941432297805E-2</v>
      </c>
      <c r="K202" s="46">
        <f t="shared" si="51"/>
        <v>3.8666938959623365</v>
      </c>
      <c r="L202" s="70"/>
    </row>
    <row r="203" spans="2:12" x14ac:dyDescent="0.25">
      <c r="B203" s="284"/>
      <c r="C203" s="293"/>
      <c r="D203" s="19" t="s">
        <v>52</v>
      </c>
      <c r="E203" s="70">
        <v>0.42945341263098274</v>
      </c>
      <c r="F203" s="70">
        <v>0.57741590694750078</v>
      </c>
      <c r="G203" s="70">
        <v>0.61259601883208059</v>
      </c>
      <c r="H203" s="70">
        <v>0.57002556319498765</v>
      </c>
      <c r="I203" s="70">
        <v>0.62089193755215866</v>
      </c>
      <c r="J203" s="70">
        <f t="shared" si="38"/>
        <v>8.9235251261479354E-2</v>
      </c>
      <c r="K203" s="46">
        <f t="shared" si="51"/>
        <v>5.0866374357171011</v>
      </c>
      <c r="L203" s="70"/>
    </row>
    <row r="204" spans="2:12" x14ac:dyDescent="0.25">
      <c r="B204" s="284"/>
      <c r="C204" s="293"/>
      <c r="D204" s="19" t="s">
        <v>53</v>
      </c>
      <c r="E204" s="70">
        <v>0.70336128458075009</v>
      </c>
      <c r="F204" s="70">
        <v>0.77576111963529215</v>
      </c>
      <c r="G204" s="70">
        <v>0.82779844332469787</v>
      </c>
      <c r="H204" s="70">
        <v>0.77423661488907958</v>
      </c>
      <c r="I204" s="70">
        <v>0.81840355885878524</v>
      </c>
      <c r="J204" s="70">
        <f t="shared" si="38"/>
        <v>5.7045795975475988E-2</v>
      </c>
      <c r="K204" s="46">
        <f t="shared" si="51"/>
        <v>4.4166943969705663</v>
      </c>
      <c r="L204" s="70"/>
    </row>
    <row r="205" spans="2:12" x14ac:dyDescent="0.25">
      <c r="B205" s="284"/>
      <c r="C205" s="293"/>
      <c r="D205" s="19" t="s">
        <v>54</v>
      </c>
      <c r="E205" s="70">
        <v>0.43287194104141685</v>
      </c>
      <c r="F205" s="70">
        <v>0.55540181632567553</v>
      </c>
      <c r="G205" s="70">
        <v>0.57078552018499329</v>
      </c>
      <c r="H205" s="70">
        <v>0.54033403912807498</v>
      </c>
      <c r="I205" s="70">
        <v>0.63035262548776605</v>
      </c>
      <c r="J205" s="70">
        <f t="shared" si="38"/>
        <v>0.16659802981309868</v>
      </c>
      <c r="K205" s="46">
        <f t="shared" si="51"/>
        <v>9.0018586359691071</v>
      </c>
      <c r="L205" s="70"/>
    </row>
    <row r="206" spans="2:12" x14ac:dyDescent="0.25">
      <c r="B206" s="284"/>
      <c r="C206" s="293"/>
      <c r="D206" s="19" t="s">
        <v>55</v>
      </c>
      <c r="E206" s="70">
        <v>0.48201408869433904</v>
      </c>
      <c r="F206" s="70">
        <v>0.71738538865739221</v>
      </c>
      <c r="G206" s="70">
        <v>0.81783519993171871</v>
      </c>
      <c r="H206" s="70">
        <v>0.796368991363826</v>
      </c>
      <c r="I206" s="70">
        <v>0.84894608892196821</v>
      </c>
      <c r="J206" s="70">
        <f t="shared" si="38"/>
        <v>6.6021025590287108E-2</v>
      </c>
      <c r="K206" s="46">
        <f t="shared" si="51"/>
        <v>5.2577097558142221</v>
      </c>
      <c r="L206" s="22"/>
    </row>
    <row r="207" spans="2:12" x14ac:dyDescent="0.25">
      <c r="B207" s="284"/>
      <c r="C207" s="294"/>
      <c r="D207" s="23" t="s">
        <v>56</v>
      </c>
      <c r="E207" s="70">
        <v>0.30640431884692987</v>
      </c>
      <c r="F207" s="70">
        <v>0.52346567968264468</v>
      </c>
      <c r="G207" s="70">
        <v>0.69664796996638179</v>
      </c>
      <c r="H207" s="70">
        <v>0.60474011018006602</v>
      </c>
      <c r="I207" s="70">
        <v>0.6273074747310724</v>
      </c>
      <c r="J207" s="70">
        <f t="shared" si="38"/>
        <v>3.7317459469137448E-2</v>
      </c>
      <c r="K207" s="46">
        <f t="shared" si="51"/>
        <v>2.2567364551006386</v>
      </c>
      <c r="L207" s="48"/>
    </row>
    <row r="208" spans="2:12" x14ac:dyDescent="0.25">
      <c r="B208" s="284"/>
      <c r="C208" s="295" t="s">
        <v>60</v>
      </c>
      <c r="D208" s="65" t="s">
        <v>46</v>
      </c>
      <c r="E208" s="66">
        <v>82456</v>
      </c>
      <c r="F208" s="66">
        <v>129725</v>
      </c>
      <c r="G208" s="66">
        <v>125536.00000000001</v>
      </c>
      <c r="H208" s="66">
        <v>135046</v>
      </c>
      <c r="I208" s="66">
        <v>125647</v>
      </c>
      <c r="J208" s="67">
        <f t="shared" si="38"/>
        <v>-6.9598507175332891E-2</v>
      </c>
      <c r="K208" s="66">
        <f t="shared" ref="K208:K209" si="52">I208-H208</f>
        <v>-9399</v>
      </c>
      <c r="L208" s="67">
        <f t="shared" ref="L208:L218" si="53">I208/$I$208</f>
        <v>1</v>
      </c>
    </row>
    <row r="209" spans="2:12" x14ac:dyDescent="0.25">
      <c r="B209" s="284"/>
      <c r="C209" s="290"/>
      <c r="D209" s="26" t="s">
        <v>47</v>
      </c>
      <c r="E209" s="27">
        <v>29697.000000000004</v>
      </c>
      <c r="F209" s="27">
        <v>46054</v>
      </c>
      <c r="G209" s="27">
        <v>45902</v>
      </c>
      <c r="H209" s="27">
        <v>49468</v>
      </c>
      <c r="I209" s="27">
        <v>45190.999999999993</v>
      </c>
      <c r="J209" s="36">
        <f t="shared" si="38"/>
        <v>-8.6459933694509772E-2</v>
      </c>
      <c r="K209" s="27">
        <f t="shared" si="52"/>
        <v>-4277.0000000000073</v>
      </c>
      <c r="L209" s="38">
        <f t="shared" si="53"/>
        <v>0.35966636688500314</v>
      </c>
    </row>
    <row r="210" spans="2:12" x14ac:dyDescent="0.25">
      <c r="B210" s="284"/>
      <c r="C210" s="290"/>
      <c r="D210" s="4" t="s">
        <v>48</v>
      </c>
      <c r="E210" s="29">
        <v>24064</v>
      </c>
      <c r="F210" s="29">
        <v>41119</v>
      </c>
      <c r="G210" s="29">
        <v>37475</v>
      </c>
      <c r="H210" s="29">
        <v>39556</v>
      </c>
      <c r="I210" s="29">
        <v>37223</v>
      </c>
      <c r="J210" s="76">
        <f t="shared" si="38"/>
        <v>-5.897967438568108E-2</v>
      </c>
      <c r="K210" s="29">
        <f>I210-H210</f>
        <v>-2333</v>
      </c>
      <c r="L210" s="77">
        <f t="shared" si="53"/>
        <v>0.29625060685889837</v>
      </c>
    </row>
    <row r="211" spans="2:12" x14ac:dyDescent="0.25">
      <c r="B211" s="284"/>
      <c r="C211" s="290"/>
      <c r="D211" s="4" t="s">
        <v>49</v>
      </c>
      <c r="E211" s="29">
        <v>669</v>
      </c>
      <c r="F211" s="29">
        <v>860</v>
      </c>
      <c r="G211" s="29">
        <v>900</v>
      </c>
      <c r="H211" s="29">
        <v>975</v>
      </c>
      <c r="I211" s="29">
        <v>912</v>
      </c>
      <c r="J211" s="76">
        <f t="shared" si="38"/>
        <v>-6.461538461538463E-2</v>
      </c>
      <c r="K211" s="29">
        <f t="shared" ref="K211:K218" si="54">I211-H211</f>
        <v>-63</v>
      </c>
      <c r="L211" s="77">
        <f t="shared" si="53"/>
        <v>7.2584303644336913E-3</v>
      </c>
    </row>
    <row r="212" spans="2:12" x14ac:dyDescent="0.25">
      <c r="B212" s="284"/>
      <c r="C212" s="290"/>
      <c r="D212" s="4" t="s">
        <v>50</v>
      </c>
      <c r="E212" s="29">
        <v>4012</v>
      </c>
      <c r="F212" s="29">
        <v>4679</v>
      </c>
      <c r="G212" s="29">
        <v>4395</v>
      </c>
      <c r="H212" s="29">
        <v>4748</v>
      </c>
      <c r="I212" s="29">
        <v>4616</v>
      </c>
      <c r="J212" s="76">
        <f t="shared" si="38"/>
        <v>-2.780117944397642E-2</v>
      </c>
      <c r="K212" s="29">
        <f t="shared" si="54"/>
        <v>-132</v>
      </c>
      <c r="L212" s="77">
        <f t="shared" si="53"/>
        <v>3.6737844914721401E-2</v>
      </c>
    </row>
    <row r="213" spans="2:12" x14ac:dyDescent="0.25">
      <c r="B213" s="284"/>
      <c r="C213" s="290"/>
      <c r="D213" s="4" t="s">
        <v>51</v>
      </c>
      <c r="E213" s="29">
        <v>11050</v>
      </c>
      <c r="F213" s="29">
        <v>19088</v>
      </c>
      <c r="G213" s="29">
        <v>19209</v>
      </c>
      <c r="H213" s="29">
        <v>21355</v>
      </c>
      <c r="I213" s="29">
        <v>20029</v>
      </c>
      <c r="J213" s="76">
        <f t="shared" si="38"/>
        <v>-6.2093186607351858E-2</v>
      </c>
      <c r="K213" s="29">
        <f t="shared" si="54"/>
        <v>-1326</v>
      </c>
      <c r="L213" s="77">
        <f t="shared" si="53"/>
        <v>0.1594069098346956</v>
      </c>
    </row>
    <row r="214" spans="2:12" x14ac:dyDescent="0.25">
      <c r="B214" s="284"/>
      <c r="C214" s="290"/>
      <c r="D214" s="4" t="s">
        <v>52</v>
      </c>
      <c r="E214" s="29">
        <v>532</v>
      </c>
      <c r="F214" s="29">
        <v>654</v>
      </c>
      <c r="G214" s="29">
        <v>663</v>
      </c>
      <c r="H214" s="29">
        <v>729</v>
      </c>
      <c r="I214" s="29">
        <v>673</v>
      </c>
      <c r="J214" s="76">
        <f t="shared" si="38"/>
        <v>-7.6817558299039801E-2</v>
      </c>
      <c r="K214" s="29">
        <f t="shared" si="54"/>
        <v>-56</v>
      </c>
      <c r="L214" s="77">
        <f t="shared" si="53"/>
        <v>5.3562759158595112E-3</v>
      </c>
    </row>
    <row r="215" spans="2:12" x14ac:dyDescent="0.25">
      <c r="B215" s="284"/>
      <c r="C215" s="290"/>
      <c r="D215" s="4" t="s">
        <v>53</v>
      </c>
      <c r="E215" s="29">
        <v>2908</v>
      </c>
      <c r="F215" s="29">
        <v>4643</v>
      </c>
      <c r="G215" s="29">
        <v>4790.0000000000009</v>
      </c>
      <c r="H215" s="29">
        <v>5123</v>
      </c>
      <c r="I215" s="29">
        <v>4725</v>
      </c>
      <c r="J215" s="76">
        <f t="shared" si="38"/>
        <v>-7.7688854186999778E-2</v>
      </c>
      <c r="K215" s="29">
        <f t="shared" si="54"/>
        <v>-398</v>
      </c>
      <c r="L215" s="77">
        <f t="shared" si="53"/>
        <v>3.7605354684154817E-2</v>
      </c>
    </row>
    <row r="216" spans="2:12" x14ac:dyDescent="0.25">
      <c r="B216" s="284"/>
      <c r="C216" s="290"/>
      <c r="D216" s="4" t="s">
        <v>54</v>
      </c>
      <c r="E216" s="29">
        <v>2270</v>
      </c>
      <c r="F216" s="29">
        <v>2680</v>
      </c>
      <c r="G216" s="29">
        <v>2774</v>
      </c>
      <c r="H216" s="29">
        <v>2946</v>
      </c>
      <c r="I216" s="29">
        <v>2675.0000000000005</v>
      </c>
      <c r="J216" s="76">
        <f t="shared" si="38"/>
        <v>-9.1989137813984878E-2</v>
      </c>
      <c r="K216" s="29">
        <f t="shared" si="54"/>
        <v>-270.99999999999955</v>
      </c>
      <c r="L216" s="77">
        <f t="shared" si="53"/>
        <v>2.1289803974627333E-2</v>
      </c>
    </row>
    <row r="217" spans="2:12" x14ac:dyDescent="0.25">
      <c r="B217" s="284"/>
      <c r="C217" s="290"/>
      <c r="D217" s="4" t="s">
        <v>55</v>
      </c>
      <c r="E217" s="29">
        <v>4393</v>
      </c>
      <c r="F217" s="29">
        <v>6689.9999999999991</v>
      </c>
      <c r="G217" s="29">
        <v>6356</v>
      </c>
      <c r="H217" s="29">
        <v>6825</v>
      </c>
      <c r="I217" s="29">
        <v>6497</v>
      </c>
      <c r="J217" s="40">
        <f t="shared" si="38"/>
        <v>-4.8058608058608066E-2</v>
      </c>
      <c r="K217" s="29">
        <f t="shared" si="54"/>
        <v>-328</v>
      </c>
      <c r="L217" s="42">
        <f t="shared" si="53"/>
        <v>5.1708357541365893E-2</v>
      </c>
    </row>
    <row r="218" spans="2:12" x14ac:dyDescent="0.25">
      <c r="B218" s="285"/>
      <c r="C218" s="291"/>
      <c r="D218" s="32" t="s">
        <v>56</v>
      </c>
      <c r="E218" s="73">
        <v>2862</v>
      </c>
      <c r="F218" s="73">
        <v>3259.0000000000005</v>
      </c>
      <c r="G218" s="73">
        <v>3072</v>
      </c>
      <c r="H218" s="73">
        <v>3320</v>
      </c>
      <c r="I218" s="73">
        <v>3104.9999999999995</v>
      </c>
      <c r="J218" s="63">
        <f t="shared" si="38"/>
        <v>-6.4759036144578452E-2</v>
      </c>
      <c r="K218" s="73">
        <f t="shared" si="54"/>
        <v>-215.00000000000045</v>
      </c>
      <c r="L218" s="57">
        <f t="shared" si="53"/>
        <v>2.4712090221016017E-2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9"/>
    </row>
    <row r="220" spans="2:12" x14ac:dyDescent="0.25">
      <c r="B220" s="282" t="s">
        <v>58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985BA-215E-433E-AD4A-43558927251E}">
  <sheetPr>
    <tabColor rgb="FFF29140"/>
    <pageSetUpPr fitToPage="1"/>
  </sheetPr>
  <dimension ref="A1:P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71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34492002</v>
      </c>
      <c r="H8" s="178">
        <v>36085760</v>
      </c>
      <c r="I8" s="179">
        <f>IFERROR(H8/G8-1,"-")</f>
        <v>4.6206595952302143E-2</v>
      </c>
      <c r="J8" s="179">
        <f>IFERROR(H8/E8-1,"-")</f>
        <v>1.5954667138494378</v>
      </c>
      <c r="K8" s="178">
        <f>H8-G8</f>
        <v>1593758</v>
      </c>
      <c r="L8" s="178">
        <f>H8-E8</f>
        <v>22182380</v>
      </c>
      <c r="M8" s="179">
        <f>H8/H$8</f>
        <v>1</v>
      </c>
      <c r="N8" s="81"/>
    </row>
    <row r="9" spans="1:14" x14ac:dyDescent="0.25">
      <c r="A9" s="1" t="s">
        <v>99</v>
      </c>
      <c r="B9" s="161" t="s">
        <v>100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4262718</v>
      </c>
      <c r="H9" s="162">
        <v>4222283</v>
      </c>
      <c r="I9" s="163">
        <f>IFERROR(H9/G9-1,"-")</f>
        <v>-9.4857318734197227E-3</v>
      </c>
      <c r="J9" s="180">
        <f t="shared" ref="J9:J20" si="0">IFERROR(H9/E9-1,"-")</f>
        <v>0.48073178737808098</v>
      </c>
      <c r="K9" s="162">
        <f t="shared" ref="K9:K19" si="1">H9-G9</f>
        <v>-40435</v>
      </c>
      <c r="L9" s="162">
        <f t="shared" ref="L9:L20" si="2">H9-E9</f>
        <v>1370799</v>
      </c>
      <c r="M9" s="163">
        <f>H9/H$8</f>
        <v>0.11700690244572928</v>
      </c>
      <c r="N9" s="81"/>
    </row>
    <row r="10" spans="1:14" x14ac:dyDescent="0.25">
      <c r="A10" s="164" t="s">
        <v>106</v>
      </c>
      <c r="B10" s="165" t="s">
        <v>106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1323436</v>
      </c>
      <c r="H10" s="166">
        <v>1324542</v>
      </c>
      <c r="I10" s="167">
        <f>IFERROR(H10/G10-1,"-")</f>
        <v>8.357034265351615E-4</v>
      </c>
      <c r="J10" s="181">
        <f t="shared" si="0"/>
        <v>0.18603770307285505</v>
      </c>
      <c r="K10" s="166">
        <f t="shared" si="1"/>
        <v>1106</v>
      </c>
      <c r="L10" s="166">
        <f t="shared" si="2"/>
        <v>207763</v>
      </c>
      <c r="M10" s="167">
        <f>H10/H$8</f>
        <v>3.6705392930618613E-2</v>
      </c>
      <c r="N10" s="81"/>
    </row>
    <row r="11" spans="1:14" x14ac:dyDescent="0.25">
      <c r="A11" s="164" t="s">
        <v>103</v>
      </c>
      <c r="B11" s="165" t="s">
        <v>103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2939282</v>
      </c>
      <c r="H11" s="166">
        <v>2897741</v>
      </c>
      <c r="I11" s="167">
        <f>IFERROR(H11/G11-1,"-")</f>
        <v>-1.4133043375899268E-2</v>
      </c>
      <c r="J11" s="181">
        <f t="shared" si="0"/>
        <v>0.67045174827996701</v>
      </c>
      <c r="K11" s="166">
        <f t="shared" si="1"/>
        <v>-41541</v>
      </c>
      <c r="L11" s="166">
        <f t="shared" si="2"/>
        <v>1163036</v>
      </c>
      <c r="M11" s="167">
        <f>H11/H$8</f>
        <v>8.0301509515110669E-2</v>
      </c>
      <c r="N11" s="81"/>
    </row>
    <row r="12" spans="1:14" x14ac:dyDescent="0.25">
      <c r="A12" s="1"/>
      <c r="B12" s="161" t="s">
        <v>110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30229284</v>
      </c>
      <c r="H12" s="162">
        <v>31863477</v>
      </c>
      <c r="I12" s="163">
        <f>IFERROR(H12/G12-1,"-")</f>
        <v>5.4059930761178432E-2</v>
      </c>
      <c r="J12" s="180">
        <f t="shared" si="0"/>
        <v>1.8830778899837637</v>
      </c>
      <c r="K12" s="162">
        <f t="shared" si="1"/>
        <v>1634193</v>
      </c>
      <c r="L12" s="162">
        <f t="shared" si="2"/>
        <v>20811581</v>
      </c>
      <c r="M12" s="163">
        <f>H12/H$8</f>
        <v>0.88299309755427069</v>
      </c>
      <c r="N12" s="81"/>
    </row>
    <row r="13" spans="1:14" s="58" customFormat="1" x14ac:dyDescent="0.25">
      <c r="B13" s="165" t="s">
        <v>113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13879437</v>
      </c>
      <c r="H13" s="166">
        <v>14676825</v>
      </c>
      <c r="I13" s="167">
        <f t="shared" ref="I13:I20" si="3">IFERROR(H13/G13-1,"-")</f>
        <v>5.7451033496531689E-2</v>
      </c>
      <c r="J13" s="181">
        <f t="shared" si="0"/>
        <v>3.3800984123781861</v>
      </c>
      <c r="K13" s="166">
        <f t="shared" si="1"/>
        <v>797388</v>
      </c>
      <c r="L13" s="166">
        <f t="shared" si="2"/>
        <v>11326027</v>
      </c>
      <c r="M13" s="167">
        <f t="shared" ref="M13:M20" si="4">H13/H$8</f>
        <v>0.40672068428100172</v>
      </c>
      <c r="N13" s="168"/>
    </row>
    <row r="14" spans="1:14" s="58" customFormat="1" x14ac:dyDescent="0.25">
      <c r="B14" s="165" t="s">
        <v>116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3606205</v>
      </c>
      <c r="H14" s="166">
        <v>3758646</v>
      </c>
      <c r="I14" s="167">
        <f t="shared" si="3"/>
        <v>4.227186197124122E-2</v>
      </c>
      <c r="J14" s="181">
        <f t="shared" si="0"/>
        <v>1.080120114868421</v>
      </c>
      <c r="K14" s="166">
        <f t="shared" si="1"/>
        <v>152441</v>
      </c>
      <c r="L14" s="166">
        <f t="shared" si="2"/>
        <v>1951709</v>
      </c>
      <c r="M14" s="167">
        <f t="shared" si="4"/>
        <v>0.10415870415366062</v>
      </c>
      <c r="N14" s="168"/>
    </row>
    <row r="15" spans="1:14" x14ac:dyDescent="0.25">
      <c r="A15" s="1"/>
      <c r="B15" s="165" t="s">
        <v>119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1510103</v>
      </c>
      <c r="H15" s="166">
        <v>1590940</v>
      </c>
      <c r="I15" s="167">
        <f t="shared" si="3"/>
        <v>5.3530785648396195E-2</v>
      </c>
      <c r="J15" s="181">
        <f t="shared" si="0"/>
        <v>0.94991555358364121</v>
      </c>
      <c r="K15" s="166">
        <f t="shared" si="1"/>
        <v>80837</v>
      </c>
      <c r="L15" s="166">
        <f t="shared" si="2"/>
        <v>775038</v>
      </c>
      <c r="M15" s="167">
        <f t="shared" si="4"/>
        <v>4.4087750957718504E-2</v>
      </c>
      <c r="N15" s="81"/>
    </row>
    <row r="16" spans="1:14" x14ac:dyDescent="0.25">
      <c r="A16" s="1"/>
      <c r="B16" s="165" t="s">
        <v>126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1318405</v>
      </c>
      <c r="H16" s="166">
        <v>1376091</v>
      </c>
      <c r="I16" s="167">
        <f t="shared" si="3"/>
        <v>4.3754385033430543E-2</v>
      </c>
      <c r="J16" s="181">
        <f t="shared" si="0"/>
        <v>0.98862541023525208</v>
      </c>
      <c r="K16" s="166">
        <f t="shared" si="1"/>
        <v>57686</v>
      </c>
      <c r="L16" s="166">
        <f t="shared" si="2"/>
        <v>684110</v>
      </c>
      <c r="M16" s="167">
        <f t="shared" si="4"/>
        <v>3.8133906560371737E-2</v>
      </c>
      <c r="N16" s="81"/>
    </row>
    <row r="17" spans="1:14" x14ac:dyDescent="0.25">
      <c r="A17" s="1"/>
      <c r="B17" s="165" t="s">
        <v>122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1170697</v>
      </c>
      <c r="H17" s="166">
        <v>1202943</v>
      </c>
      <c r="I17" s="167">
        <f t="shared" si="3"/>
        <v>2.7544274906316391E-2</v>
      </c>
      <c r="J17" s="181">
        <f t="shared" si="0"/>
        <v>0.6558811343116755</v>
      </c>
      <c r="K17" s="166">
        <f t="shared" si="1"/>
        <v>32246</v>
      </c>
      <c r="L17" s="166">
        <f t="shared" si="2"/>
        <v>476476</v>
      </c>
      <c r="M17" s="167">
        <f t="shared" si="4"/>
        <v>3.3335670358612374E-2</v>
      </c>
      <c r="N17" s="81"/>
    </row>
    <row r="18" spans="1:14" x14ac:dyDescent="0.25">
      <c r="A18" s="1"/>
      <c r="B18" s="165" t="s">
        <v>131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523441</v>
      </c>
      <c r="H18" s="166">
        <v>511222</v>
      </c>
      <c r="I18" s="167">
        <f t="shared" si="3"/>
        <v>-2.3343605105446419E-2</v>
      </c>
      <c r="J18" s="181"/>
      <c r="K18" s="166">
        <f t="shared" si="1"/>
        <v>-12219</v>
      </c>
      <c r="L18" s="166">
        <f t="shared" si="2"/>
        <v>319788</v>
      </c>
      <c r="M18" s="167">
        <f t="shared" si="4"/>
        <v>1.4166862496452895E-2</v>
      </c>
      <c r="N18" s="81"/>
    </row>
    <row r="19" spans="1:14" x14ac:dyDescent="0.25">
      <c r="A19" s="164" t="s">
        <v>147</v>
      </c>
      <c r="B19" s="165" t="s">
        <v>134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543161</v>
      </c>
      <c r="H19" s="166">
        <v>529346</v>
      </c>
      <c r="I19" s="167">
        <f t="shared" si="3"/>
        <v>-2.5434447613138622E-2</v>
      </c>
      <c r="J19" s="181">
        <f t="shared" si="0"/>
        <v>2.0845332230075808</v>
      </c>
      <c r="K19" s="166">
        <f t="shared" si="1"/>
        <v>-13815</v>
      </c>
      <c r="L19" s="166">
        <f t="shared" si="2"/>
        <v>357733</v>
      </c>
      <c r="M19" s="167">
        <f t="shared" si="4"/>
        <v>1.4669110474602724E-2</v>
      </c>
      <c r="N19" s="81"/>
    </row>
    <row r="20" spans="1:14" x14ac:dyDescent="0.25">
      <c r="A20" s="169" t="s">
        <v>148</v>
      </c>
      <c r="B20" s="170" t="s">
        <v>148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7677835</v>
      </c>
      <c r="H20" s="171">
        <f t="shared" si="6"/>
        <v>8217464</v>
      </c>
      <c r="I20" s="172">
        <f t="shared" si="3"/>
        <v>7.0284005842792929E-2</v>
      </c>
      <c r="J20" s="182">
        <f t="shared" si="0"/>
        <v>1.4925848498709642</v>
      </c>
      <c r="K20" s="171">
        <f>H20-G20</f>
        <v>539629</v>
      </c>
      <c r="L20" s="171">
        <f t="shared" si="2"/>
        <v>4920700</v>
      </c>
      <c r="M20" s="172">
        <f t="shared" si="4"/>
        <v>0.22772040827185017</v>
      </c>
      <c r="N20" s="81"/>
    </row>
    <row r="21" spans="1:14" s="148" customFormat="1" x14ac:dyDescent="0.25"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71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13593290</v>
      </c>
      <c r="H22" s="178">
        <v>13840017</v>
      </c>
      <c r="I22" s="179">
        <f>IFERROR(H22/G22-1,"-")</f>
        <v>1.8150646385091562E-2</v>
      </c>
      <c r="J22" s="179">
        <f>IFERROR(H22/E22-1,"-")</f>
        <v>1.4012490990989428</v>
      </c>
      <c r="K22" s="178">
        <f>H22-G22</f>
        <v>246727</v>
      </c>
      <c r="L22" s="178">
        <f>H22-E22</f>
        <v>8076343</v>
      </c>
      <c r="M22" s="179">
        <f>H22/H$8</f>
        <v>0.38353125997623438</v>
      </c>
      <c r="N22" s="81"/>
    </row>
    <row r="23" spans="1:14" x14ac:dyDescent="0.25">
      <c r="A23" s="1" t="s">
        <v>99</v>
      </c>
      <c r="B23" s="161" t="s">
        <v>100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819722</v>
      </c>
      <c r="H23" s="162">
        <v>742797</v>
      </c>
      <c r="I23" s="163">
        <f>IFERROR(H23/G23-1,"-")</f>
        <v>-9.3842790604619641E-2</v>
      </c>
      <c r="J23" s="180">
        <f t="shared" ref="J23:J34" si="7">IFERROR(H23/E23-1,"-")</f>
        <v>-0.19792483268437111</v>
      </c>
      <c r="K23" s="162">
        <f t="shared" ref="K23:K33" si="8">H23-G23</f>
        <v>-76925</v>
      </c>
      <c r="L23" s="162">
        <f t="shared" ref="L23:L34" si="9">H23-E23</f>
        <v>-183297</v>
      </c>
      <c r="M23" s="163">
        <f>H23/H$8</f>
        <v>2.0584213828391033E-2</v>
      </c>
      <c r="N23" s="81"/>
    </row>
    <row r="24" spans="1:14" x14ac:dyDescent="0.25">
      <c r="A24" s="164" t="s">
        <v>106</v>
      </c>
      <c r="B24" s="165" t="s">
        <v>106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258252</v>
      </c>
      <c r="H24" s="166">
        <v>219334</v>
      </c>
      <c r="I24" s="167">
        <f>IFERROR(H24/G24-1,"-")</f>
        <v>-0.15069776807149604</v>
      </c>
      <c r="J24" s="181">
        <f t="shared" si="7"/>
        <v>-0.35847367897652493</v>
      </c>
      <c r="K24" s="166">
        <f t="shared" si="8"/>
        <v>-38918</v>
      </c>
      <c r="L24" s="166">
        <f t="shared" si="9"/>
        <v>-122560</v>
      </c>
      <c r="M24" s="167">
        <f>H24/H$8</f>
        <v>6.0781316508229282E-3</v>
      </c>
      <c r="N24" s="81"/>
    </row>
    <row r="25" spans="1:14" x14ac:dyDescent="0.25">
      <c r="A25" s="164" t="s">
        <v>103</v>
      </c>
      <c r="B25" s="165" t="s">
        <v>12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561470</v>
      </c>
      <c r="H25" s="166">
        <v>523463</v>
      </c>
      <c r="I25" s="167">
        <f>IFERROR(H25/G25-1,"-")</f>
        <v>-6.7691951484496027E-2</v>
      </c>
      <c r="J25" s="181">
        <f t="shared" si="7"/>
        <v>-0.1039661074974324</v>
      </c>
      <c r="K25" s="166">
        <f t="shared" si="8"/>
        <v>-38007</v>
      </c>
      <c r="L25" s="166">
        <f t="shared" si="9"/>
        <v>-60737</v>
      </c>
      <c r="M25" s="167">
        <f>H25/H$8</f>
        <v>1.4506082177568104E-2</v>
      </c>
      <c r="N25" s="81"/>
    </row>
    <row r="26" spans="1:14" x14ac:dyDescent="0.25">
      <c r="A26" s="1"/>
      <c r="B26" s="161" t="s">
        <v>110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12773568</v>
      </c>
      <c r="H26" s="162">
        <v>13097220</v>
      </c>
      <c r="I26" s="163">
        <f>IFERROR(H26/G26-1,"-")</f>
        <v>2.5337634715687951E-2</v>
      </c>
      <c r="J26" s="180">
        <f t="shared" si="7"/>
        <v>1.7073908855254074</v>
      </c>
      <c r="K26" s="162">
        <f t="shared" si="8"/>
        <v>323652</v>
      </c>
      <c r="L26" s="162">
        <f t="shared" si="9"/>
        <v>8259640</v>
      </c>
      <c r="M26" s="163">
        <f>H26/H$8</f>
        <v>0.36294704614784334</v>
      </c>
      <c r="N26" s="81"/>
    </row>
    <row r="27" spans="1:14" s="58" customFormat="1" x14ac:dyDescent="0.25">
      <c r="B27" s="165" t="s">
        <v>113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6457010</v>
      </c>
      <c r="H27" s="166">
        <v>6689570</v>
      </c>
      <c r="I27" s="167">
        <f t="shared" ref="I27:I34" si="10">IFERROR(H27/G27-1,"-")</f>
        <v>3.6016670254498617E-2</v>
      </c>
      <c r="J27" s="181">
        <f t="shared" si="7"/>
        <v>3.2460439116131372</v>
      </c>
      <c r="K27" s="166">
        <f t="shared" si="8"/>
        <v>232560</v>
      </c>
      <c r="L27" s="166">
        <f t="shared" si="9"/>
        <v>5114087</v>
      </c>
      <c r="M27" s="167">
        <f t="shared" ref="M27:M34" si="11">H27/H$8</f>
        <v>0.18537977307392167</v>
      </c>
      <c r="N27" s="168"/>
    </row>
    <row r="28" spans="1:14" s="58" customFormat="1" x14ac:dyDescent="0.25">
      <c r="B28" s="165" t="s">
        <v>116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1496166</v>
      </c>
      <c r="H28" s="166">
        <v>1483358</v>
      </c>
      <c r="I28" s="167">
        <f t="shared" si="10"/>
        <v>-8.5605474258871883E-3</v>
      </c>
      <c r="J28" s="181">
        <f t="shared" si="7"/>
        <v>0.7426811545677654</v>
      </c>
      <c r="K28" s="166">
        <f t="shared" si="8"/>
        <v>-12808</v>
      </c>
      <c r="L28" s="166">
        <f t="shared" si="9"/>
        <v>632165</v>
      </c>
      <c r="M28" s="167">
        <f t="shared" si="11"/>
        <v>4.1106464156498296E-2</v>
      </c>
      <c r="N28" s="168"/>
    </row>
    <row r="29" spans="1:14" x14ac:dyDescent="0.25">
      <c r="A29" s="1"/>
      <c r="B29" s="165" t="s">
        <v>119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535892</v>
      </c>
      <c r="H29" s="166">
        <v>462244</v>
      </c>
      <c r="I29" s="167">
        <f t="shared" si="10"/>
        <v>-0.13743067633030537</v>
      </c>
      <c r="J29" s="181">
        <f t="shared" si="7"/>
        <v>0.43805473545360374</v>
      </c>
      <c r="K29" s="166">
        <f t="shared" si="8"/>
        <v>-73648</v>
      </c>
      <c r="L29" s="166">
        <f t="shared" si="9"/>
        <v>140807</v>
      </c>
      <c r="M29" s="167">
        <f t="shared" si="11"/>
        <v>1.2809595807321226E-2</v>
      </c>
      <c r="N29" s="81"/>
    </row>
    <row r="30" spans="1:14" x14ac:dyDescent="0.25">
      <c r="A30" s="1"/>
      <c r="B30" s="165" t="s">
        <v>126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553144</v>
      </c>
      <c r="H30" s="166">
        <v>562616</v>
      </c>
      <c r="I30" s="167">
        <f t="shared" si="10"/>
        <v>1.7123931562124772E-2</v>
      </c>
      <c r="J30" s="181">
        <f t="shared" si="7"/>
        <v>0.7484818537234208</v>
      </c>
      <c r="K30" s="166">
        <f t="shared" si="8"/>
        <v>9472</v>
      </c>
      <c r="L30" s="166">
        <f t="shared" si="9"/>
        <v>240842</v>
      </c>
      <c r="M30" s="167">
        <f t="shared" si="11"/>
        <v>1.55910808030647E-2</v>
      </c>
      <c r="N30" s="81"/>
    </row>
    <row r="31" spans="1:14" x14ac:dyDescent="0.25">
      <c r="A31" s="1"/>
      <c r="B31" s="165" t="s">
        <v>122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620048</v>
      </c>
      <c r="H31" s="166">
        <v>632422</v>
      </c>
      <c r="I31" s="167">
        <f t="shared" si="10"/>
        <v>1.9956519495264891E-2</v>
      </c>
      <c r="J31" s="181">
        <f t="shared" si="7"/>
        <v>0.52612959584551966</v>
      </c>
      <c r="K31" s="166">
        <f t="shared" si="8"/>
        <v>12374</v>
      </c>
      <c r="L31" s="166">
        <f t="shared" si="9"/>
        <v>218026</v>
      </c>
      <c r="M31" s="167">
        <f t="shared" si="11"/>
        <v>1.7525528075340521E-2</v>
      </c>
      <c r="N31" s="81"/>
    </row>
    <row r="32" spans="1:14" x14ac:dyDescent="0.25">
      <c r="A32" s="1"/>
      <c r="B32" s="165" t="s">
        <v>131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184397</v>
      </c>
      <c r="H32" s="166">
        <v>184792</v>
      </c>
      <c r="I32" s="167">
        <f t="shared" si="10"/>
        <v>2.1421172795652588E-3</v>
      </c>
      <c r="J32" s="181">
        <f t="shared" si="7"/>
        <v>2.1822831459126211</v>
      </c>
      <c r="K32" s="166">
        <f t="shared" si="8"/>
        <v>395</v>
      </c>
      <c r="L32" s="166">
        <f t="shared" si="9"/>
        <v>126723</v>
      </c>
      <c r="M32" s="167">
        <f t="shared" si="11"/>
        <v>5.1209119608399542E-3</v>
      </c>
      <c r="N32" s="81"/>
    </row>
    <row r="33" spans="1:14" x14ac:dyDescent="0.25">
      <c r="A33" s="164" t="s">
        <v>147</v>
      </c>
      <c r="B33" s="165" t="s">
        <v>134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187523</v>
      </c>
      <c r="H33" s="166">
        <v>166807</v>
      </c>
      <c r="I33" s="167">
        <f t="shared" si="10"/>
        <v>-0.11047178212805897</v>
      </c>
      <c r="J33" s="181">
        <f t="shared" si="7"/>
        <v>2.8010892352565855</v>
      </c>
      <c r="K33" s="166">
        <f t="shared" si="8"/>
        <v>-20716</v>
      </c>
      <c r="L33" s="166">
        <f t="shared" si="9"/>
        <v>122923</v>
      </c>
      <c r="M33" s="167">
        <f t="shared" si="11"/>
        <v>4.622515917636209E-3</v>
      </c>
      <c r="N33" s="81"/>
    </row>
    <row r="34" spans="1:14" x14ac:dyDescent="0.25">
      <c r="A34" s="169" t="s">
        <v>148</v>
      </c>
      <c r="B34" s="170" t="s">
        <v>148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2739388</v>
      </c>
      <c r="H34" s="171">
        <f t="shared" si="13"/>
        <v>2915411</v>
      </c>
      <c r="I34" s="172">
        <f t="shared" si="10"/>
        <v>6.4256322945124955E-2</v>
      </c>
      <c r="J34" s="182">
        <f t="shared" si="7"/>
        <v>1.3298237734787555</v>
      </c>
      <c r="K34" s="171">
        <f>H34-G34</f>
        <v>176023</v>
      </c>
      <c r="L34" s="171">
        <f t="shared" si="9"/>
        <v>1664067</v>
      </c>
      <c r="M34" s="172">
        <f t="shared" si="11"/>
        <v>8.0791176353220778E-2</v>
      </c>
      <c r="N34" s="81"/>
    </row>
    <row r="35" spans="1:14" s="148" customFormat="1" x14ac:dyDescent="0.25"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71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9740327</v>
      </c>
      <c r="H36" s="178">
        <v>10013119</v>
      </c>
      <c r="I36" s="179">
        <f>IFERROR(H36/G36-1,"-")</f>
        <v>2.8006451939447174E-2</v>
      </c>
      <c r="J36" s="179">
        <f>IFERROR(H36/E36-1,"-")</f>
        <v>1.973756237448629</v>
      </c>
      <c r="K36" s="178">
        <f>H36-G36</f>
        <v>272792</v>
      </c>
      <c r="L36" s="178">
        <f>H36-E36</f>
        <v>6645957</v>
      </c>
      <c r="M36" s="179">
        <f>H36/H$8</f>
        <v>0.27748117262875993</v>
      </c>
      <c r="N36" s="81"/>
    </row>
    <row r="37" spans="1:14" x14ac:dyDescent="0.25">
      <c r="A37" s="1" t="s">
        <v>99</v>
      </c>
      <c r="B37" s="161" t="s">
        <v>100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578106</v>
      </c>
      <c r="H37" s="162">
        <v>549885</v>
      </c>
      <c r="I37" s="163">
        <f>IFERROR(H37/G37-1,"-")</f>
        <v>-4.8816307044036944E-2</v>
      </c>
      <c r="J37" s="180">
        <f t="shared" ref="J37:J48" si="14">IFERROR(H37/E37-1,"-")</f>
        <v>0.56718651139725362</v>
      </c>
      <c r="K37" s="162">
        <f t="shared" ref="K37:K47" si="15">H37-G37</f>
        <v>-28221</v>
      </c>
      <c r="L37" s="162">
        <f t="shared" ref="L37:L48" si="16">H37-E37</f>
        <v>199011</v>
      </c>
      <c r="M37" s="163">
        <f>H37/H$8</f>
        <v>1.5238282358470488E-2</v>
      </c>
      <c r="N37" s="81"/>
    </row>
    <row r="38" spans="1:14" x14ac:dyDescent="0.25">
      <c r="A38" s="164" t="s">
        <v>106</v>
      </c>
      <c r="B38" s="165" t="s">
        <v>106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219792</v>
      </c>
      <c r="H38" s="166">
        <v>237231</v>
      </c>
      <c r="I38" s="167">
        <f>IFERROR(H38/G38-1,"-")</f>
        <v>7.9343197204629901E-2</v>
      </c>
      <c r="J38" s="181">
        <f t="shared" si="14"/>
        <v>0.81001174980544155</v>
      </c>
      <c r="K38" s="166">
        <f t="shared" si="15"/>
        <v>17439</v>
      </c>
      <c r="L38" s="166">
        <f t="shared" si="16"/>
        <v>106165</v>
      </c>
      <c r="M38" s="167">
        <f>H38/H$8</f>
        <v>6.5740890589528946E-3</v>
      </c>
      <c r="N38" s="81"/>
    </row>
    <row r="39" spans="1:14" x14ac:dyDescent="0.25">
      <c r="A39" s="164" t="s">
        <v>103</v>
      </c>
      <c r="B39" s="165" t="s">
        <v>103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358314</v>
      </c>
      <c r="H39" s="166">
        <v>312654</v>
      </c>
      <c r="I39" s="167">
        <f>IFERROR(H39/G39-1,"-")</f>
        <v>-0.12743013111405077</v>
      </c>
      <c r="J39" s="181">
        <f t="shared" si="14"/>
        <v>0.42239590915708258</v>
      </c>
      <c r="K39" s="166">
        <f t="shared" si="15"/>
        <v>-45660</v>
      </c>
      <c r="L39" s="166">
        <f t="shared" si="16"/>
        <v>92846</v>
      </c>
      <c r="M39" s="167">
        <f>H39/H$8</f>
        <v>8.6641932995175936E-3</v>
      </c>
      <c r="N39" s="81"/>
    </row>
    <row r="40" spans="1:14" x14ac:dyDescent="0.25">
      <c r="A40" s="1"/>
      <c r="B40" s="161" t="s">
        <v>110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9162221</v>
      </c>
      <c r="H40" s="162">
        <v>9463234</v>
      </c>
      <c r="I40" s="163">
        <f>IFERROR(H40/G40-1,"-")</f>
        <v>3.2853715272748829E-2</v>
      </c>
      <c r="J40" s="180">
        <f t="shared" si="14"/>
        <v>2.1373774652818298</v>
      </c>
      <c r="K40" s="162">
        <f t="shared" si="15"/>
        <v>301013</v>
      </c>
      <c r="L40" s="162">
        <f t="shared" si="16"/>
        <v>6446946</v>
      </c>
      <c r="M40" s="163">
        <f>H40/H$8</f>
        <v>0.26224289027028946</v>
      </c>
      <c r="N40" s="81"/>
    </row>
    <row r="41" spans="1:14" s="58" customFormat="1" x14ac:dyDescent="0.25">
      <c r="B41" s="165" t="s">
        <v>113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4628132</v>
      </c>
      <c r="H41" s="166">
        <v>4858902</v>
      </c>
      <c r="I41" s="167">
        <f t="shared" ref="I41:I48" si="17">IFERROR(H41/G41-1,"-")</f>
        <v>4.9862449904194639E-2</v>
      </c>
      <c r="J41" s="181">
        <f t="shared" si="14"/>
        <v>3.5566032693045297</v>
      </c>
      <c r="K41" s="166">
        <f t="shared" si="15"/>
        <v>230770</v>
      </c>
      <c r="L41" s="166">
        <f t="shared" si="16"/>
        <v>3792559</v>
      </c>
      <c r="M41" s="167">
        <f t="shared" ref="M41:M48" si="18">H41/H$8</f>
        <v>0.13464873678703179</v>
      </c>
      <c r="N41" s="168"/>
    </row>
    <row r="42" spans="1:14" s="58" customFormat="1" x14ac:dyDescent="0.25">
      <c r="B42" s="165" t="s">
        <v>116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358364</v>
      </c>
      <c r="H42" s="166">
        <v>358116</v>
      </c>
      <c r="I42" s="167">
        <f t="shared" si="17"/>
        <v>-6.920337980377278E-4</v>
      </c>
      <c r="J42" s="181">
        <f t="shared" si="14"/>
        <v>1.0465993450717508</v>
      </c>
      <c r="K42" s="166">
        <f t="shared" si="15"/>
        <v>-248</v>
      </c>
      <c r="L42" s="166">
        <f t="shared" si="16"/>
        <v>183135</v>
      </c>
      <c r="M42" s="167">
        <f t="shared" si="18"/>
        <v>9.9240254327468778E-3</v>
      </c>
      <c r="N42" s="168"/>
    </row>
    <row r="43" spans="1:14" x14ac:dyDescent="0.25">
      <c r="A43" s="1"/>
      <c r="B43" s="165" t="s">
        <v>119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247768</v>
      </c>
      <c r="H43" s="166">
        <v>245648</v>
      </c>
      <c r="I43" s="167">
        <f t="shared" si="17"/>
        <v>-8.556391462981483E-3</v>
      </c>
      <c r="J43" s="181">
        <f t="shared" si="14"/>
        <v>0.92839031283118101</v>
      </c>
      <c r="K43" s="166">
        <f t="shared" si="15"/>
        <v>-2120</v>
      </c>
      <c r="L43" s="166">
        <f t="shared" si="16"/>
        <v>118263</v>
      </c>
      <c r="M43" s="167">
        <f t="shared" si="18"/>
        <v>6.8073389614074914E-3</v>
      </c>
      <c r="N43" s="81"/>
    </row>
    <row r="44" spans="1:14" x14ac:dyDescent="0.25">
      <c r="A44" s="1"/>
      <c r="B44" s="165" t="s">
        <v>126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501092</v>
      </c>
      <c r="H44" s="166">
        <v>499671</v>
      </c>
      <c r="I44" s="167">
        <f t="shared" si="17"/>
        <v>-2.8358065983891123E-3</v>
      </c>
      <c r="J44" s="181">
        <f t="shared" si="14"/>
        <v>1.0826306773423138</v>
      </c>
      <c r="K44" s="166">
        <f t="shared" si="15"/>
        <v>-1421</v>
      </c>
      <c r="L44" s="166">
        <f t="shared" si="16"/>
        <v>259748</v>
      </c>
      <c r="M44" s="167">
        <f t="shared" si="18"/>
        <v>1.3846763931257094E-2</v>
      </c>
      <c r="N44" s="81"/>
    </row>
    <row r="45" spans="1:14" x14ac:dyDescent="0.25">
      <c r="A45" s="1"/>
      <c r="B45" s="165" t="s">
        <v>122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374926</v>
      </c>
      <c r="H45" s="166">
        <v>372782</v>
      </c>
      <c r="I45" s="167">
        <f t="shared" si="17"/>
        <v>-5.7184617764571843E-3</v>
      </c>
      <c r="J45" s="181">
        <f t="shared" si="14"/>
        <v>1.0237783725386942</v>
      </c>
      <c r="K45" s="166">
        <f t="shared" si="15"/>
        <v>-2144</v>
      </c>
      <c r="L45" s="166">
        <f t="shared" si="16"/>
        <v>188581</v>
      </c>
      <c r="M45" s="167">
        <f t="shared" si="18"/>
        <v>1.0330446137202043E-2</v>
      </c>
      <c r="N45" s="81"/>
    </row>
    <row r="46" spans="1:14" x14ac:dyDescent="0.25">
      <c r="A46" s="1"/>
      <c r="B46" s="165" t="s">
        <v>131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188338</v>
      </c>
      <c r="H46" s="166">
        <v>187108</v>
      </c>
      <c r="I46" s="167">
        <f t="shared" si="17"/>
        <v>-6.5308116259066296E-3</v>
      </c>
      <c r="J46" s="181">
        <f t="shared" si="14"/>
        <v>1.2864614519814745</v>
      </c>
      <c r="K46" s="166">
        <f t="shared" si="15"/>
        <v>-1230</v>
      </c>
      <c r="L46" s="166">
        <f t="shared" si="16"/>
        <v>105275</v>
      </c>
      <c r="M46" s="167">
        <f t="shared" si="18"/>
        <v>5.1850924020998869E-3</v>
      </c>
      <c r="N46" s="81"/>
    </row>
    <row r="47" spans="1:14" x14ac:dyDescent="0.25">
      <c r="A47" s="164" t="s">
        <v>147</v>
      </c>
      <c r="B47" s="165" t="s">
        <v>134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6.0236780380959138E-3</v>
      </c>
      <c r="N47" s="81"/>
    </row>
    <row r="48" spans="1:14" x14ac:dyDescent="0.25">
      <c r="A48" s="169" t="s">
        <v>148</v>
      </c>
      <c r="B48" s="170" t="s">
        <v>148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2639079</v>
      </c>
      <c r="H48" s="171">
        <f t="shared" si="19"/>
        <v>2723638</v>
      </c>
      <c r="I48" s="172">
        <f t="shared" si="17"/>
        <v>3.2041102217857054E-2</v>
      </c>
      <c r="J48" s="182">
        <f t="shared" si="14"/>
        <v>1.5856324534305952</v>
      </c>
      <c r="K48" s="171">
        <f>H48-G48</f>
        <v>84559</v>
      </c>
      <c r="L48" s="171">
        <f t="shared" si="16"/>
        <v>1670264</v>
      </c>
      <c r="M48" s="172">
        <f t="shared" si="18"/>
        <v>7.5476808580448349E-2</v>
      </c>
      <c r="N48" s="81"/>
    </row>
    <row r="49" spans="1:14" s="148" customFormat="1" x14ac:dyDescent="0.25"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71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182130</v>
      </c>
      <c r="H50" s="178">
        <v>192892</v>
      </c>
      <c r="I50" s="179">
        <f>IFERROR(H50/G50-1,"-")</f>
        <v>5.9089661230988799E-2</v>
      </c>
      <c r="J50" s="179">
        <f>IFERROR(H50/E50-1,"-")</f>
        <v>0.95309937020311453</v>
      </c>
      <c r="K50" s="178">
        <f>H50-G50</f>
        <v>10762</v>
      </c>
      <c r="L50" s="178">
        <f>H50-E50</f>
        <v>94130</v>
      </c>
      <c r="M50" s="179">
        <f>H50/H$8</f>
        <v>5.345377234676504E-3</v>
      </c>
      <c r="N50" s="81"/>
    </row>
    <row r="51" spans="1:14" x14ac:dyDescent="0.25">
      <c r="A51" s="1" t="s">
        <v>99</v>
      </c>
      <c r="B51" s="161" t="s">
        <v>100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40330</v>
      </c>
      <c r="H51" s="162">
        <v>27801</v>
      </c>
      <c r="I51" s="163">
        <f>IFERROR(H51/G51-1,"-")</f>
        <v>-0.31066203818497395</v>
      </c>
      <c r="J51" s="180">
        <f t="shared" ref="J51:J62" si="20">IFERROR(H51/E51-1,"-")</f>
        <v>0.60829573064908016</v>
      </c>
      <c r="K51" s="162">
        <f t="shared" ref="K51:K61" si="21">H51-G51</f>
        <v>-12529</v>
      </c>
      <c r="L51" s="162">
        <f t="shared" ref="L51:L62" si="22">H51-E51</f>
        <v>10515</v>
      </c>
      <c r="M51" s="163">
        <f>H51/H$8</f>
        <v>7.7041470097900116E-4</v>
      </c>
      <c r="N51" s="81"/>
    </row>
    <row r="52" spans="1:14" x14ac:dyDescent="0.25">
      <c r="A52" s="164" t="s">
        <v>106</v>
      </c>
      <c r="B52" s="165" t="s">
        <v>106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25259</v>
      </c>
      <c r="H52" s="166">
        <v>15307</v>
      </c>
      <c r="I52" s="167">
        <f>IFERROR(H52/G52-1,"-")</f>
        <v>-0.39399817886693855</v>
      </c>
      <c r="J52" s="181">
        <f t="shared" si="20"/>
        <v>1.1898426323319029</v>
      </c>
      <c r="K52" s="166">
        <f t="shared" si="21"/>
        <v>-9952</v>
      </c>
      <c r="L52" s="166">
        <f t="shared" si="22"/>
        <v>8317</v>
      </c>
      <c r="M52" s="167">
        <f>H52/H$8</f>
        <v>4.2418394402667423E-4</v>
      </c>
      <c r="N52" s="81"/>
    </row>
    <row r="53" spans="1:14" x14ac:dyDescent="0.25">
      <c r="A53" s="164" t="s">
        <v>103</v>
      </c>
      <c r="B53" s="165" t="s">
        <v>103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12494</v>
      </c>
      <c r="I53" s="167">
        <f>IFERROR(H53/G53-1,"-")</f>
        <v>-0.17099064428372368</v>
      </c>
      <c r="J53" s="181">
        <f t="shared" si="20"/>
        <v>0.21348096348096357</v>
      </c>
      <c r="K53" s="166">
        <f t="shared" si="21"/>
        <v>-2577</v>
      </c>
      <c r="L53" s="166">
        <f t="shared" si="22"/>
        <v>2198</v>
      </c>
      <c r="M53" s="167">
        <f>H53/H$8</f>
        <v>3.4623075695232688E-4</v>
      </c>
      <c r="N53" s="81"/>
    </row>
    <row r="54" spans="1:14" x14ac:dyDescent="0.25">
      <c r="A54" s="1"/>
      <c r="B54" s="161" t="s">
        <v>110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165091</v>
      </c>
      <c r="I54" s="163">
        <f>IFERROR(H54/G54-1,"-")</f>
        <v>0.16425246826516227</v>
      </c>
      <c r="J54" s="180">
        <f t="shared" si="20"/>
        <v>1.0262531297560016</v>
      </c>
      <c r="K54" s="162">
        <f t="shared" si="21"/>
        <v>23291</v>
      </c>
      <c r="L54" s="162">
        <f t="shared" si="22"/>
        <v>83615</v>
      </c>
      <c r="M54" s="163">
        <f>H54/H$8</f>
        <v>4.574962533697503E-3</v>
      </c>
      <c r="N54" s="81"/>
    </row>
    <row r="55" spans="1:14" s="58" customFormat="1" x14ac:dyDescent="0.25">
      <c r="B55" s="165" t="s">
        <v>113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69307</v>
      </c>
      <c r="I55" s="167">
        <f t="shared" ref="I55:I62" si="23">IFERROR(H55/G55-1,"-")</f>
        <v>0.24913488573282394</v>
      </c>
      <c r="J55" s="181">
        <f t="shared" si="20"/>
        <v>2.3492968636737062</v>
      </c>
      <c r="K55" s="166">
        <f t="shared" si="21"/>
        <v>13823</v>
      </c>
      <c r="L55" s="166">
        <f t="shared" si="22"/>
        <v>48614</v>
      </c>
      <c r="M55" s="167">
        <f t="shared" ref="M55:M62" si="24">H55/H$8</f>
        <v>1.9206191029370035E-3</v>
      </c>
      <c r="N55" s="168"/>
    </row>
    <row r="56" spans="1:14" s="58" customFormat="1" x14ac:dyDescent="0.25">
      <c r="B56" s="165" t="s">
        <v>116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35877</v>
      </c>
      <c r="I56" s="167">
        <f t="shared" si="23"/>
        <v>4.0969099086029415E-2</v>
      </c>
      <c r="J56" s="181">
        <f t="shared" si="20"/>
        <v>0.14879923150816521</v>
      </c>
      <c r="K56" s="166">
        <f t="shared" si="21"/>
        <v>1412</v>
      </c>
      <c r="L56" s="166">
        <f t="shared" si="22"/>
        <v>4647</v>
      </c>
      <c r="M56" s="167">
        <f t="shared" si="24"/>
        <v>9.9421489252270157E-4</v>
      </c>
      <c r="N56" s="168"/>
    </row>
    <row r="57" spans="1:14" x14ac:dyDescent="0.25">
      <c r="A57" s="1"/>
      <c r="B57" s="165" t="s">
        <v>119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6789</v>
      </c>
      <c r="I57" s="167">
        <f t="shared" si="23"/>
        <v>7.3702830188682178E-4</v>
      </c>
      <c r="J57" s="181">
        <f t="shared" si="20"/>
        <v>0.75290472501936478</v>
      </c>
      <c r="K57" s="166">
        <f t="shared" si="21"/>
        <v>5</v>
      </c>
      <c r="L57" s="166">
        <f t="shared" si="22"/>
        <v>2916</v>
      </c>
      <c r="M57" s="167">
        <f t="shared" si="24"/>
        <v>1.8813515358967082E-4</v>
      </c>
      <c r="N57" s="81"/>
    </row>
    <row r="58" spans="1:14" x14ac:dyDescent="0.25">
      <c r="A58" s="1"/>
      <c r="B58" s="165" t="s">
        <v>126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4663</v>
      </c>
      <c r="I58" s="167">
        <f t="shared" si="23"/>
        <v>0.65884027036641757</v>
      </c>
      <c r="J58" s="181">
        <f t="shared" si="20"/>
        <v>1.1282519397535373</v>
      </c>
      <c r="K58" s="166">
        <f t="shared" si="21"/>
        <v>1852</v>
      </c>
      <c r="L58" s="166">
        <f t="shared" si="22"/>
        <v>2472</v>
      </c>
      <c r="M58" s="167">
        <f t="shared" si="24"/>
        <v>1.2921994714812712E-4</v>
      </c>
      <c r="N58" s="81"/>
    </row>
    <row r="59" spans="1:14" x14ac:dyDescent="0.25">
      <c r="A59" s="1"/>
      <c r="B59" s="165" t="s">
        <v>122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2985</v>
      </c>
      <c r="I59" s="167">
        <f t="shared" si="23"/>
        <v>0.13584474885844755</v>
      </c>
      <c r="J59" s="181">
        <f t="shared" si="20"/>
        <v>1.0459218642906101</v>
      </c>
      <c r="K59" s="166">
        <f t="shared" si="21"/>
        <v>357</v>
      </c>
      <c r="L59" s="166">
        <f t="shared" si="22"/>
        <v>1526</v>
      </c>
      <c r="M59" s="167">
        <f t="shared" si="24"/>
        <v>8.2719610173098753E-5</v>
      </c>
      <c r="N59" s="81"/>
    </row>
    <row r="60" spans="1:14" x14ac:dyDescent="0.25">
      <c r="A60" s="1"/>
      <c r="B60" s="165" t="s">
        <v>131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604</v>
      </c>
      <c r="I60" s="167">
        <f t="shared" si="23"/>
        <v>-0.24875621890547261</v>
      </c>
      <c r="J60" s="181">
        <f t="shared" si="20"/>
        <v>0.35730337078651675</v>
      </c>
      <c r="K60" s="166">
        <f t="shared" si="21"/>
        <v>-200</v>
      </c>
      <c r="L60" s="166">
        <f t="shared" si="22"/>
        <v>159</v>
      </c>
      <c r="M60" s="167">
        <f t="shared" si="24"/>
        <v>1.6737904370034053E-5</v>
      </c>
      <c r="N60" s="81"/>
    </row>
    <row r="61" spans="1:14" x14ac:dyDescent="0.25">
      <c r="A61" s="164" t="s">
        <v>147</v>
      </c>
      <c r="B61" s="165" t="s">
        <v>134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647</v>
      </c>
      <c r="I61" s="167">
        <f t="shared" si="23"/>
        <v>1.8897637795275646E-2</v>
      </c>
      <c r="J61" s="181">
        <f t="shared" si="20"/>
        <v>0.49768518518518512</v>
      </c>
      <c r="K61" s="166">
        <f t="shared" si="21"/>
        <v>12</v>
      </c>
      <c r="L61" s="166">
        <f t="shared" si="22"/>
        <v>215</v>
      </c>
      <c r="M61" s="167">
        <f t="shared" si="24"/>
        <v>1.7929510144721907E-5</v>
      </c>
      <c r="N61" s="81"/>
    </row>
    <row r="62" spans="1:14" x14ac:dyDescent="0.25">
      <c r="A62" s="169" t="s">
        <v>148</v>
      </c>
      <c r="B62" s="170" t="s">
        <v>148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44219</v>
      </c>
      <c r="I62" s="172">
        <f t="shared" si="23"/>
        <v>0.15789887140276004</v>
      </c>
      <c r="J62" s="182">
        <f t="shared" si="20"/>
        <v>1.0904363447265162</v>
      </c>
      <c r="K62" s="171">
        <f>H62-G62</f>
        <v>6030</v>
      </c>
      <c r="L62" s="171">
        <f t="shared" si="22"/>
        <v>23066</v>
      </c>
      <c r="M62" s="172">
        <f t="shared" si="24"/>
        <v>1.2253864128121453E-3</v>
      </c>
      <c r="N62" s="81"/>
    </row>
    <row r="63" spans="1:14" s="148" customFormat="1" x14ac:dyDescent="0.25"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71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988170</v>
      </c>
      <c r="H64" s="178">
        <v>1361415</v>
      </c>
      <c r="I64" s="179">
        <f>IFERROR(H64/G64-1,"-")</f>
        <v>0.37771334891769626</v>
      </c>
      <c r="J64" s="179">
        <f>IFERROR(H64/E64-1,"-")</f>
        <v>2.2463337863938766</v>
      </c>
      <c r="K64" s="178">
        <f>H64-G64</f>
        <v>373245</v>
      </c>
      <c r="L64" s="178">
        <f>H64-E64</f>
        <v>942045</v>
      </c>
      <c r="M64" s="179">
        <f>H64/H$8</f>
        <v>3.7727208738294549E-2</v>
      </c>
      <c r="N64" s="81"/>
    </row>
    <row r="65" spans="1:14" x14ac:dyDescent="0.25">
      <c r="A65" s="1" t="s">
        <v>99</v>
      </c>
      <c r="B65" s="161" t="s">
        <v>100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161549</v>
      </c>
      <c r="H65" s="162">
        <v>256345</v>
      </c>
      <c r="I65" s="163">
        <f>IFERROR(H65/G65-1,"-")</f>
        <v>0.58679409962302453</v>
      </c>
      <c r="J65" s="180">
        <f t="shared" ref="J65:J76" si="26">IFERROR(H65/E65-1,"-")</f>
        <v>2.0607627280542555</v>
      </c>
      <c r="K65" s="162">
        <f t="shared" ref="K65:K75" si="27">H65-G65</f>
        <v>94796</v>
      </c>
      <c r="L65" s="162">
        <f t="shared" ref="L65:L76" si="28">H65-E65</f>
        <v>172593</v>
      </c>
      <c r="M65" s="163">
        <f>H65/H$8</f>
        <v>7.1037716816827468E-3</v>
      </c>
      <c r="N65" s="81"/>
    </row>
    <row r="66" spans="1:14" x14ac:dyDescent="0.25">
      <c r="A66" s="164" t="s">
        <v>106</v>
      </c>
      <c r="B66" s="165" t="s">
        <v>106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83853</v>
      </c>
      <c r="H66" s="166">
        <v>124261</v>
      </c>
      <c r="I66" s="167">
        <f>IFERROR(H66/G66-1,"-")</f>
        <v>0.48189092817191992</v>
      </c>
      <c r="J66" s="181">
        <f t="shared" si="26"/>
        <v>1.094616007012339</v>
      </c>
      <c r="K66" s="166">
        <f t="shared" si="27"/>
        <v>40408</v>
      </c>
      <c r="L66" s="166">
        <f t="shared" si="28"/>
        <v>64937</v>
      </c>
      <c r="M66" s="167">
        <f>H66/H$8</f>
        <v>3.4434912829880817E-3</v>
      </c>
      <c r="N66" s="81"/>
    </row>
    <row r="67" spans="1:14" x14ac:dyDescent="0.25">
      <c r="A67" s="164" t="s">
        <v>103</v>
      </c>
      <c r="B67" s="165" t="s">
        <v>103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77696</v>
      </c>
      <c r="H67" s="166">
        <v>132084</v>
      </c>
      <c r="I67" s="167">
        <f>IFERROR(H67/G67-1,"-")</f>
        <v>0.70001029654036251</v>
      </c>
      <c r="J67" s="181">
        <f t="shared" si="26"/>
        <v>4.4070738496806943</v>
      </c>
      <c r="K67" s="166">
        <f t="shared" si="27"/>
        <v>54388</v>
      </c>
      <c r="L67" s="166">
        <f t="shared" si="28"/>
        <v>107656</v>
      </c>
      <c r="M67" s="167">
        <f>H67/H$8</f>
        <v>3.6602803986946651E-3</v>
      </c>
      <c r="N67" s="81"/>
    </row>
    <row r="68" spans="1:14" x14ac:dyDescent="0.25">
      <c r="A68" s="1"/>
      <c r="B68" s="161" t="s">
        <v>110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826621</v>
      </c>
      <c r="H68" s="162">
        <v>1105070</v>
      </c>
      <c r="I68" s="163">
        <f>IFERROR(H68/G68-1,"-")</f>
        <v>0.33685207610259105</v>
      </c>
      <c r="J68" s="180">
        <f t="shared" si="26"/>
        <v>2.2926422301545211</v>
      </c>
      <c r="K68" s="162">
        <f t="shared" si="27"/>
        <v>278449</v>
      </c>
      <c r="L68" s="162">
        <f t="shared" si="28"/>
        <v>769452</v>
      </c>
      <c r="M68" s="163">
        <f>H68/H$8</f>
        <v>3.0623437056611805E-2</v>
      </c>
      <c r="N68" s="81"/>
    </row>
    <row r="69" spans="1:14" s="58" customFormat="1" x14ac:dyDescent="0.25">
      <c r="B69" s="165" t="s">
        <v>113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314964</v>
      </c>
      <c r="H69" s="166">
        <v>454766</v>
      </c>
      <c r="I69" s="167">
        <f t="shared" ref="I69:I76" si="29">IFERROR(H69/G69-1,"-")</f>
        <v>0.44386660062737326</v>
      </c>
      <c r="J69" s="181">
        <f t="shared" si="26"/>
        <v>4.3242559767719575</v>
      </c>
      <c r="K69" s="166">
        <f t="shared" si="27"/>
        <v>139802</v>
      </c>
      <c r="L69" s="166">
        <f t="shared" si="28"/>
        <v>369352</v>
      </c>
      <c r="M69" s="167">
        <f t="shared" ref="M69:M76" si="30">H69/H$8</f>
        <v>1.2602367249574347E-2</v>
      </c>
      <c r="N69" s="168"/>
    </row>
    <row r="70" spans="1:14" s="58" customFormat="1" x14ac:dyDescent="0.25">
      <c r="B70" s="165" t="s">
        <v>116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89781</v>
      </c>
      <c r="H70" s="166">
        <v>78559</v>
      </c>
      <c r="I70" s="167">
        <f t="shared" si="29"/>
        <v>-0.12499303861618827</v>
      </c>
      <c r="J70" s="181">
        <f t="shared" si="26"/>
        <v>1.1737410071942445</v>
      </c>
      <c r="K70" s="166">
        <f t="shared" si="27"/>
        <v>-11222</v>
      </c>
      <c r="L70" s="166">
        <f t="shared" si="28"/>
        <v>42419</v>
      </c>
      <c r="M70" s="167">
        <f t="shared" si="30"/>
        <v>2.1770083268303065E-3</v>
      </c>
      <c r="N70" s="168"/>
    </row>
    <row r="71" spans="1:14" x14ac:dyDescent="0.25">
      <c r="A71" s="1"/>
      <c r="B71" s="165" t="s">
        <v>119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98989</v>
      </c>
      <c r="H71" s="166">
        <v>131979</v>
      </c>
      <c r="I71" s="167">
        <f t="shared" si="29"/>
        <v>0.33326935316045225</v>
      </c>
      <c r="J71" s="181">
        <f t="shared" si="26"/>
        <v>1.9743757324438835</v>
      </c>
      <c r="K71" s="166">
        <f t="shared" si="27"/>
        <v>32990</v>
      </c>
      <c r="L71" s="166">
        <f t="shared" si="28"/>
        <v>87607</v>
      </c>
      <c r="M71" s="167">
        <f t="shared" si="30"/>
        <v>3.6573706636634506E-3</v>
      </c>
      <c r="N71" s="81"/>
    </row>
    <row r="72" spans="1:14" x14ac:dyDescent="0.25">
      <c r="A72" s="1"/>
      <c r="B72" s="165" t="s">
        <v>126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25283</v>
      </c>
      <c r="H72" s="166">
        <v>47499</v>
      </c>
      <c r="I72" s="167">
        <f t="shared" si="29"/>
        <v>0.87869319305462179</v>
      </c>
      <c r="J72" s="181">
        <f t="shared" si="26"/>
        <v>0.67097023851403637</v>
      </c>
      <c r="K72" s="166">
        <f t="shared" si="27"/>
        <v>22216</v>
      </c>
      <c r="L72" s="166">
        <f t="shared" si="28"/>
        <v>19073</v>
      </c>
      <c r="M72" s="167">
        <f t="shared" si="30"/>
        <v>1.3162809928348469E-3</v>
      </c>
      <c r="N72" s="81"/>
    </row>
    <row r="73" spans="1:14" x14ac:dyDescent="0.25">
      <c r="A73" s="1"/>
      <c r="B73" s="165" t="s">
        <v>122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14330</v>
      </c>
      <c r="H73" s="166">
        <v>27574</v>
      </c>
      <c r="I73" s="167">
        <f t="shared" si="29"/>
        <v>0.924214933705513</v>
      </c>
      <c r="J73" s="181">
        <f t="shared" si="26"/>
        <v>0.63459600450530562</v>
      </c>
      <c r="K73" s="166">
        <f t="shared" si="27"/>
        <v>13244</v>
      </c>
      <c r="L73" s="166">
        <f t="shared" si="28"/>
        <v>10705</v>
      </c>
      <c r="M73" s="167">
        <f t="shared" si="30"/>
        <v>7.6412413095913734E-4</v>
      </c>
      <c r="N73" s="81"/>
    </row>
    <row r="74" spans="1:14" x14ac:dyDescent="0.25">
      <c r="A74" s="1"/>
      <c r="B74" s="165" t="s">
        <v>131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26631</v>
      </c>
      <c r="H74" s="166">
        <v>24320</v>
      </c>
      <c r="I74" s="167">
        <f t="shared" si="29"/>
        <v>-8.677856633246972E-2</v>
      </c>
      <c r="J74" s="181">
        <f t="shared" si="26"/>
        <v>0.68841988336573179</v>
      </c>
      <c r="K74" s="166">
        <f t="shared" si="27"/>
        <v>-2311</v>
      </c>
      <c r="L74" s="166">
        <f t="shared" si="28"/>
        <v>9916</v>
      </c>
      <c r="M74" s="167">
        <f t="shared" si="30"/>
        <v>6.7395005675368897E-4</v>
      </c>
      <c r="N74" s="81"/>
    </row>
    <row r="75" spans="1:14" x14ac:dyDescent="0.25">
      <c r="A75" s="164" t="s">
        <v>147</v>
      </c>
      <c r="B75" s="165" t="s">
        <v>134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7510</v>
      </c>
      <c r="H75" s="166">
        <v>21506</v>
      </c>
      <c r="I75" s="167">
        <f t="shared" si="29"/>
        <v>1.863648468708389</v>
      </c>
      <c r="J75" s="181">
        <f t="shared" si="26"/>
        <v>11.963230861965039</v>
      </c>
      <c r="K75" s="166">
        <f t="shared" si="27"/>
        <v>13996</v>
      </c>
      <c r="L75" s="166">
        <f t="shared" si="28"/>
        <v>19847</v>
      </c>
      <c r="M75" s="167">
        <f t="shared" si="30"/>
        <v>5.9596915791713966E-4</v>
      </c>
      <c r="N75" s="81"/>
    </row>
    <row r="76" spans="1:14" x14ac:dyDescent="0.25">
      <c r="A76" s="169" t="s">
        <v>148</v>
      </c>
      <c r="B76" s="170" t="s">
        <v>148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249133</v>
      </c>
      <c r="H76" s="171">
        <f t="shared" si="31"/>
        <v>318867</v>
      </c>
      <c r="I76" s="172">
        <f t="shared" si="29"/>
        <v>0.27990671649279708</v>
      </c>
      <c r="J76" s="182">
        <f t="shared" si="26"/>
        <v>1.9433695792641275</v>
      </c>
      <c r="K76" s="171">
        <f>H76-G76</f>
        <v>69734</v>
      </c>
      <c r="L76" s="171">
        <f t="shared" si="28"/>
        <v>210533</v>
      </c>
      <c r="M76" s="172">
        <f t="shared" si="30"/>
        <v>8.8363664780788873E-3</v>
      </c>
      <c r="N76" s="81"/>
    </row>
    <row r="77" spans="1:14" s="148" customFormat="1" x14ac:dyDescent="0.25"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71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5136286</v>
      </c>
      <c r="H78" s="178">
        <v>5762502</v>
      </c>
      <c r="I78" s="179">
        <f>IFERROR(H78/G78-1,"-")</f>
        <v>0.12192000211826204</v>
      </c>
      <c r="J78" s="179">
        <f>IFERROR(H78/E78-1,"-")</f>
        <v>1.9290501697196549</v>
      </c>
      <c r="K78" s="178">
        <f>H78-G78</f>
        <v>626216</v>
      </c>
      <c r="L78" s="178">
        <f>H78-E78</f>
        <v>3795140</v>
      </c>
      <c r="M78" s="179">
        <f>H78/H$8</f>
        <v>0.15968908511279795</v>
      </c>
      <c r="N78" s="81"/>
    </row>
    <row r="79" spans="1:14" x14ac:dyDescent="0.25">
      <c r="A79" s="1" t="s">
        <v>99</v>
      </c>
      <c r="B79" s="161" t="s">
        <v>100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1646973</v>
      </c>
      <c r="H79" s="162">
        <v>1680920</v>
      </c>
      <c r="I79" s="163">
        <f>IFERROR(H79/G79-1,"-")</f>
        <v>2.061175259096526E-2</v>
      </c>
      <c r="J79" s="180">
        <f t="shared" ref="J79:J90" si="32">IFERROR(H79/E79-1,"-")</f>
        <v>1.1959548612471944</v>
      </c>
      <c r="K79" s="162">
        <f t="shared" ref="K79:K89" si="33">H79-G79</f>
        <v>33947</v>
      </c>
      <c r="L79" s="162">
        <f t="shared" ref="L79:L90" si="34">H79-E79</f>
        <v>915458</v>
      </c>
      <c r="M79" s="163">
        <f>H79/H$8</f>
        <v>4.6581255320658342E-2</v>
      </c>
      <c r="N79" s="81"/>
    </row>
    <row r="80" spans="1:14" x14ac:dyDescent="0.25">
      <c r="A80" s="164" t="s">
        <v>106</v>
      </c>
      <c r="B80" s="165" t="s">
        <v>106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256845</v>
      </c>
      <c r="H80" s="166">
        <v>287499</v>
      </c>
      <c r="I80" s="167">
        <f>IFERROR(H80/G80-1,"-")</f>
        <v>0.11934824505051678</v>
      </c>
      <c r="J80" s="181">
        <f t="shared" si="32"/>
        <v>0.58044637458083659</v>
      </c>
      <c r="K80" s="166">
        <f t="shared" si="33"/>
        <v>30654</v>
      </c>
      <c r="L80" s="166">
        <f t="shared" si="34"/>
        <v>105589</v>
      </c>
      <c r="M80" s="167">
        <f>H80/H$8</f>
        <v>7.9671039213251981E-3</v>
      </c>
      <c r="N80" s="81"/>
    </row>
    <row r="81" spans="1:14" x14ac:dyDescent="0.25">
      <c r="A81" s="164" t="s">
        <v>103</v>
      </c>
      <c r="B81" s="165" t="s">
        <v>103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1390128</v>
      </c>
      <c r="H81" s="166">
        <v>1393421</v>
      </c>
      <c r="I81" s="167">
        <f>IFERROR(H81/G81-1,"-")</f>
        <v>2.368846609808628E-3</v>
      </c>
      <c r="J81" s="181">
        <f t="shared" si="32"/>
        <v>1.3878266204211451</v>
      </c>
      <c r="K81" s="166">
        <f t="shared" si="33"/>
        <v>3293</v>
      </c>
      <c r="L81" s="166">
        <f t="shared" si="34"/>
        <v>809869</v>
      </c>
      <c r="M81" s="167">
        <f>H81/H$8</f>
        <v>3.8614151399333142E-2</v>
      </c>
      <c r="N81" s="81"/>
    </row>
    <row r="82" spans="1:14" x14ac:dyDescent="0.25">
      <c r="A82" s="1"/>
      <c r="B82" s="161" t="s">
        <v>110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3489313</v>
      </c>
      <c r="H82" s="162">
        <v>4081582</v>
      </c>
      <c r="I82" s="163">
        <f>IFERROR(H82/G82-1,"-")</f>
        <v>0.16973799713582594</v>
      </c>
      <c r="J82" s="180">
        <f t="shared" si="32"/>
        <v>2.3959414260753809</v>
      </c>
      <c r="K82" s="162">
        <f t="shared" si="33"/>
        <v>592269</v>
      </c>
      <c r="L82" s="162">
        <f t="shared" si="34"/>
        <v>2879682</v>
      </c>
      <c r="M82" s="163">
        <f>H82/H$8</f>
        <v>0.11310782979213961</v>
      </c>
      <c r="N82" s="81"/>
    </row>
    <row r="83" spans="1:14" s="58" customFormat="1" x14ac:dyDescent="0.25">
      <c r="B83" s="165" t="s">
        <v>113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669954</v>
      </c>
      <c r="H83" s="166">
        <v>788206</v>
      </c>
      <c r="I83" s="167">
        <f t="shared" ref="I83:I90" si="35">IFERROR(H83/G83-1,"-")</f>
        <v>0.17650764082310122</v>
      </c>
      <c r="J83" s="181">
        <f t="shared" si="32"/>
        <v>5.8958801760264565</v>
      </c>
      <c r="K83" s="166">
        <f t="shared" si="33"/>
        <v>118252</v>
      </c>
      <c r="L83" s="166">
        <f t="shared" si="34"/>
        <v>673905</v>
      </c>
      <c r="M83" s="167">
        <f t="shared" ref="M83:M90" si="36">H83/H$8</f>
        <v>2.1842577238223609E-2</v>
      </c>
      <c r="N83" s="168"/>
    </row>
    <row r="84" spans="1:14" s="58" customFormat="1" x14ac:dyDescent="0.25">
      <c r="B84" s="165" t="s">
        <v>116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1213964</v>
      </c>
      <c r="H84" s="166">
        <v>1379633</v>
      </c>
      <c r="I84" s="167">
        <f t="shared" si="35"/>
        <v>0.13646945049441328</v>
      </c>
      <c r="J84" s="181">
        <f t="shared" si="32"/>
        <v>1.8848311611188593</v>
      </c>
      <c r="K84" s="166">
        <f t="shared" si="33"/>
        <v>165669</v>
      </c>
      <c r="L84" s="166">
        <f t="shared" si="34"/>
        <v>901396</v>
      </c>
      <c r="M84" s="167">
        <f t="shared" si="36"/>
        <v>3.8232061622091376E-2</v>
      </c>
      <c r="N84" s="168"/>
    </row>
    <row r="85" spans="1:14" x14ac:dyDescent="0.25">
      <c r="A85" s="1"/>
      <c r="B85" s="165" t="s">
        <v>119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274030</v>
      </c>
      <c r="H85" s="166">
        <v>384632</v>
      </c>
      <c r="I85" s="167">
        <f t="shared" si="35"/>
        <v>0.40361274313031426</v>
      </c>
      <c r="J85" s="181">
        <f t="shared" si="32"/>
        <v>2.6337801963173955</v>
      </c>
      <c r="K85" s="166">
        <f t="shared" si="33"/>
        <v>110602</v>
      </c>
      <c r="L85" s="166">
        <f t="shared" si="34"/>
        <v>278783</v>
      </c>
      <c r="M85" s="167">
        <f t="shared" si="36"/>
        <v>1.0658830519296255E-2</v>
      </c>
      <c r="N85" s="81"/>
    </row>
    <row r="86" spans="1:14" x14ac:dyDescent="0.25">
      <c r="A86" s="1"/>
      <c r="B86" s="165" t="s">
        <v>126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91057</v>
      </c>
      <c r="H86" s="166">
        <v>134723</v>
      </c>
      <c r="I86" s="167">
        <f t="shared" si="35"/>
        <v>0.47954577901753836</v>
      </c>
      <c r="J86" s="181">
        <f t="shared" si="32"/>
        <v>2.5245657178735872</v>
      </c>
      <c r="K86" s="166">
        <f t="shared" si="33"/>
        <v>43666</v>
      </c>
      <c r="L86" s="166">
        <f t="shared" si="34"/>
        <v>96499</v>
      </c>
      <c r="M86" s="167">
        <f t="shared" si="36"/>
        <v>3.7334117391458568E-3</v>
      </c>
      <c r="N86" s="81"/>
    </row>
    <row r="87" spans="1:14" x14ac:dyDescent="0.25">
      <c r="A87" s="1"/>
      <c r="B87" s="165" t="s">
        <v>122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46238</v>
      </c>
      <c r="H87" s="166">
        <v>58968</v>
      </c>
      <c r="I87" s="167">
        <f t="shared" si="35"/>
        <v>0.2753146762403218</v>
      </c>
      <c r="J87" s="181">
        <f t="shared" si="32"/>
        <v>0.77081081081081071</v>
      </c>
      <c r="K87" s="166">
        <f t="shared" si="33"/>
        <v>12730</v>
      </c>
      <c r="L87" s="166">
        <f t="shared" si="34"/>
        <v>25668</v>
      </c>
      <c r="M87" s="167">
        <f t="shared" si="36"/>
        <v>1.6341071935300794E-3</v>
      </c>
      <c r="N87" s="81"/>
    </row>
    <row r="88" spans="1:14" x14ac:dyDescent="0.25">
      <c r="A88" s="1"/>
      <c r="B88" s="165" t="s">
        <v>131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74920</v>
      </c>
      <c r="H88" s="166">
        <v>68668</v>
      </c>
      <c r="I88" s="167">
        <f t="shared" si="35"/>
        <v>-8.3449012279765089E-2</v>
      </c>
      <c r="J88" s="181">
        <f t="shared" si="32"/>
        <v>2.2901154712280198</v>
      </c>
      <c r="K88" s="166">
        <f t="shared" si="33"/>
        <v>-6252</v>
      </c>
      <c r="L88" s="166">
        <f t="shared" si="34"/>
        <v>47797</v>
      </c>
      <c r="M88" s="167">
        <f t="shared" si="36"/>
        <v>1.9029112868898979E-3</v>
      </c>
      <c r="N88" s="81"/>
    </row>
    <row r="89" spans="1:14" x14ac:dyDescent="0.25">
      <c r="A89" s="164" t="s">
        <v>147</v>
      </c>
      <c r="B89" s="165" t="s">
        <v>134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81787</v>
      </c>
      <c r="H89" s="166">
        <v>80097</v>
      </c>
      <c r="I89" s="167">
        <f t="shared" si="35"/>
        <v>-2.066343061855791E-2</v>
      </c>
      <c r="J89" s="181">
        <f t="shared" si="32"/>
        <v>2.569225970322178</v>
      </c>
      <c r="K89" s="166">
        <f t="shared" si="33"/>
        <v>-1690</v>
      </c>
      <c r="L89" s="166">
        <f t="shared" si="34"/>
        <v>57656</v>
      </c>
      <c r="M89" s="167">
        <f t="shared" si="36"/>
        <v>2.2196290170970489E-3</v>
      </c>
      <c r="N89" s="81"/>
    </row>
    <row r="90" spans="1:14" x14ac:dyDescent="0.25">
      <c r="A90" s="169" t="s">
        <v>148</v>
      </c>
      <c r="B90" s="170" t="s">
        <v>148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1037363</v>
      </c>
      <c r="H90" s="171">
        <f t="shared" si="37"/>
        <v>1186655</v>
      </c>
      <c r="I90" s="172">
        <f t="shared" si="35"/>
        <v>0.14391490731788203</v>
      </c>
      <c r="J90" s="182">
        <f t="shared" si="32"/>
        <v>2.053062054096332</v>
      </c>
      <c r="K90" s="171">
        <f>H90-G90</f>
        <v>149292</v>
      </c>
      <c r="L90" s="171">
        <f t="shared" si="34"/>
        <v>797978</v>
      </c>
      <c r="M90" s="172">
        <f t="shared" si="36"/>
        <v>3.2884301175865494E-2</v>
      </c>
      <c r="N90" s="81"/>
    </row>
    <row r="91" spans="1:14" s="148" customFormat="1" x14ac:dyDescent="0.25"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71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4.2205013833711688E-3</v>
      </c>
      <c r="N92" s="81"/>
    </row>
    <row r="93" spans="1:14" x14ac:dyDescent="0.25">
      <c r="A93" s="1" t="s">
        <v>99</v>
      </c>
      <c r="B93" s="161" t="s">
        <v>100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1.969225533839387E-3</v>
      </c>
      <c r="N93" s="81"/>
    </row>
    <row r="94" spans="1:14" x14ac:dyDescent="0.25">
      <c r="A94" s="164" t="s">
        <v>106</v>
      </c>
      <c r="B94" s="165" t="s">
        <v>106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5.9984880462542569E-4</v>
      </c>
      <c r="N94" s="81"/>
    </row>
    <row r="95" spans="1:14" x14ac:dyDescent="0.25">
      <c r="A95" s="164" t="s">
        <v>103</v>
      </c>
      <c r="B95" s="165" t="s">
        <v>103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1.3693767292139614E-3</v>
      </c>
      <c r="N95" s="81"/>
    </row>
    <row r="96" spans="1:14" x14ac:dyDescent="0.25">
      <c r="A96" s="1"/>
      <c r="B96" s="161" t="s">
        <v>110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2.2512758495317822E-3</v>
      </c>
      <c r="N96" s="81"/>
    </row>
    <row r="97" spans="1:14" s="58" customFormat="1" x14ac:dyDescent="0.25">
      <c r="B97" s="165" t="s">
        <v>113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3.4074382803632236E-4</v>
      </c>
      <c r="N97" s="168"/>
    </row>
    <row r="98" spans="1:14" s="58" customFormat="1" x14ac:dyDescent="0.25">
      <c r="B98" s="165" t="s">
        <v>116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6.9431820197219068E-4</v>
      </c>
      <c r="N98" s="168"/>
    </row>
    <row r="99" spans="1:14" x14ac:dyDescent="0.25">
      <c r="A99" s="1"/>
      <c r="B99" s="165" t="s">
        <v>119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2.7018968146992053E-4</v>
      </c>
      <c r="N99" s="81"/>
    </row>
    <row r="100" spans="1:14" x14ac:dyDescent="0.25">
      <c r="A100" s="1"/>
      <c r="B100" s="165" t="s">
        <v>126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1.053046963677639E-4</v>
      </c>
      <c r="N100" s="81"/>
    </row>
    <row r="101" spans="1:14" x14ac:dyDescent="0.25">
      <c r="A101" s="1"/>
      <c r="B101" s="165" t="s">
        <v>122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6.5344335272417701E-5</v>
      </c>
      <c r="N101" s="81"/>
    </row>
    <row r="102" spans="1:14" x14ac:dyDescent="0.25">
      <c r="A102" s="1"/>
      <c r="B102" s="165" t="s">
        <v>131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2.167059804199773E-5</v>
      </c>
      <c r="N102" s="81"/>
    </row>
    <row r="103" spans="1:14" x14ac:dyDescent="0.25">
      <c r="A103" s="164" t="s">
        <v>147</v>
      </c>
      <c r="B103" s="165" t="s">
        <v>134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3.4473432179341658E-5</v>
      </c>
      <c r="N103" s="81"/>
    </row>
    <row r="104" spans="1:14" x14ac:dyDescent="0.25">
      <c r="A104" s="169" t="s">
        <v>148</v>
      </c>
      <c r="B104" s="170" t="s">
        <v>148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7.1923107619182745E-4</v>
      </c>
      <c r="N104" s="81"/>
    </row>
    <row r="105" spans="1:14" s="148" customFormat="1" x14ac:dyDescent="0.25"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71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4.0273337737656074E-2</v>
      </c>
      <c r="N106" s="81"/>
    </row>
    <row r="107" spans="1:14" x14ac:dyDescent="0.25">
      <c r="A107" s="1" t="s">
        <v>99</v>
      </c>
      <c r="B107" s="161" t="s">
        <v>100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5.759030709066402E-3</v>
      </c>
      <c r="N107" s="81"/>
    </row>
    <row r="108" spans="1:14" x14ac:dyDescent="0.25">
      <c r="A108" s="164" t="s">
        <v>106</v>
      </c>
      <c r="B108" s="165" t="s">
        <v>106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1.6371831991345061E-3</v>
      </c>
      <c r="N108" s="81"/>
    </row>
    <row r="109" spans="1:14" x14ac:dyDescent="0.25">
      <c r="A109" s="164" t="s">
        <v>103</v>
      </c>
      <c r="B109" s="165" t="s">
        <v>103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4.1218475099318959E-3</v>
      </c>
      <c r="N109" s="81"/>
    </row>
    <row r="110" spans="1:14" x14ac:dyDescent="0.25">
      <c r="A110" s="1"/>
      <c r="B110" s="161" t="s">
        <v>110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3.4514307028589673E-2</v>
      </c>
      <c r="N110" s="81"/>
    </row>
    <row r="111" spans="1:14" s="58" customFormat="1" x14ac:dyDescent="0.25">
      <c r="B111" s="165" t="s">
        <v>113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2.1108631216302496E-2</v>
      </c>
      <c r="N111" s="168"/>
    </row>
    <row r="112" spans="1:14" s="58" customFormat="1" x14ac:dyDescent="0.25">
      <c r="B112" s="165" t="s">
        <v>116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1.6836558243473326E-3</v>
      </c>
      <c r="N112" s="168"/>
    </row>
    <row r="113" spans="1:14" x14ac:dyDescent="0.25">
      <c r="A113" s="1"/>
      <c r="B113" s="165" t="s">
        <v>119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2.3618457807179343E-3</v>
      </c>
      <c r="N113" s="81"/>
    </row>
    <row r="114" spans="1:14" x14ac:dyDescent="0.25">
      <c r="A114" s="1"/>
      <c r="B114" s="165" t="s">
        <v>126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1.1466295846339386E-3</v>
      </c>
      <c r="N114" s="81"/>
    </row>
    <row r="115" spans="1:14" x14ac:dyDescent="0.25">
      <c r="A115" s="1"/>
      <c r="B115" s="165" t="s">
        <v>122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9.199473698212259E-4</v>
      </c>
      <c r="N115" s="81"/>
    </row>
    <row r="116" spans="1:14" x14ac:dyDescent="0.25">
      <c r="A116" s="1"/>
      <c r="B116" s="165" t="s">
        <v>131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3.2237092969636779E-4</v>
      </c>
      <c r="N116" s="81"/>
    </row>
    <row r="117" spans="1:14" x14ac:dyDescent="0.25">
      <c r="A117" s="164" t="s">
        <v>147</v>
      </c>
      <c r="B117" s="165" t="s">
        <v>134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3.0438599602724176E-4</v>
      </c>
      <c r="N117" s="81"/>
    </row>
    <row r="118" spans="1:14" x14ac:dyDescent="0.25">
      <c r="A118" s="169" t="s">
        <v>148</v>
      </c>
      <c r="B118" s="170" t="s">
        <v>148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6.6668403270431324E-3</v>
      </c>
      <c r="N118" s="81"/>
    </row>
    <row r="119" spans="1:14" s="148" customFormat="1" x14ac:dyDescent="0.25"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71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577841</v>
      </c>
      <c r="H120" s="178">
        <v>583363</v>
      </c>
      <c r="I120" s="179">
        <f>IFERROR(H120/G120-1,"-")</f>
        <v>9.5562620167140011E-3</v>
      </c>
      <c r="J120" s="179">
        <f>IFERROR(H120/E120-1,"-")</f>
        <v>0.62420197734214256</v>
      </c>
      <c r="K120" s="178">
        <f>H120-G120</f>
        <v>5522</v>
      </c>
      <c r="L120" s="178">
        <f>H120-E120</f>
        <v>224194</v>
      </c>
      <c r="M120" s="179">
        <f>H120/H$8</f>
        <v>1.6166016733470488E-2</v>
      </c>
      <c r="N120" s="81"/>
    </row>
    <row r="121" spans="1:14" x14ac:dyDescent="0.25">
      <c r="A121" s="1" t="s">
        <v>99</v>
      </c>
      <c r="B121" s="161" t="s">
        <v>100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303323</v>
      </c>
      <c r="H121" s="162">
        <v>307279</v>
      </c>
      <c r="I121" s="163">
        <f>IFERROR(H121/G121-1,"-")</f>
        <v>1.3042202536569958E-2</v>
      </c>
      <c r="J121" s="180">
        <f t="shared" ref="J121:J132" si="50">IFERROR(H121/E121-1,"-")</f>
        <v>0.48709051400806258</v>
      </c>
      <c r="K121" s="162">
        <f t="shared" ref="K121:K131" si="51">H121-G121</f>
        <v>3956</v>
      </c>
      <c r="L121" s="162">
        <f t="shared" ref="L121:L132" si="52">H121-E121</f>
        <v>100648</v>
      </c>
      <c r="M121" s="163">
        <f>H121/H$8</f>
        <v>8.5152425776816119E-3</v>
      </c>
      <c r="N121" s="81"/>
    </row>
    <row r="122" spans="1:14" x14ac:dyDescent="0.25">
      <c r="A122" s="164" t="s">
        <v>106</v>
      </c>
      <c r="B122" s="165" t="s">
        <v>106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122170</v>
      </c>
      <c r="H122" s="166">
        <v>132724</v>
      </c>
      <c r="I122" s="167">
        <f>IFERROR(H122/G122-1,"-")</f>
        <v>8.6387820250470648E-2</v>
      </c>
      <c r="J122" s="181">
        <f t="shared" si="50"/>
        <v>0.37582021167421664</v>
      </c>
      <c r="K122" s="166">
        <f t="shared" si="51"/>
        <v>10554</v>
      </c>
      <c r="L122" s="166">
        <f t="shared" si="52"/>
        <v>36255</v>
      </c>
      <c r="M122" s="167">
        <f>H122/H$8</f>
        <v>3.6780159265039727E-3</v>
      </c>
      <c r="N122" s="81"/>
    </row>
    <row r="123" spans="1:14" x14ac:dyDescent="0.25">
      <c r="A123" s="164" t="s">
        <v>103</v>
      </c>
      <c r="B123" s="165" t="s">
        <v>103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181153</v>
      </c>
      <c r="H123" s="166">
        <v>174555</v>
      </c>
      <c r="I123" s="167">
        <f>IFERROR(H123/G123-1,"-")</f>
        <v>-3.6422250804568512E-2</v>
      </c>
      <c r="J123" s="181">
        <f t="shared" si="50"/>
        <v>0.58453005573609773</v>
      </c>
      <c r="K123" s="166">
        <f t="shared" si="51"/>
        <v>-6598</v>
      </c>
      <c r="L123" s="166">
        <f t="shared" si="52"/>
        <v>64393</v>
      </c>
      <c r="M123" s="167">
        <f>H123/H$8</f>
        <v>4.8372266511776387E-3</v>
      </c>
      <c r="N123" s="81"/>
    </row>
    <row r="124" spans="1:14" x14ac:dyDescent="0.25">
      <c r="A124" s="1"/>
      <c r="B124" s="161" t="s">
        <v>110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274518</v>
      </c>
      <c r="H124" s="162">
        <v>276084</v>
      </c>
      <c r="I124" s="163">
        <f>IFERROR(H124/G124-1,"-")</f>
        <v>5.7045439643301776E-3</v>
      </c>
      <c r="J124" s="180">
        <f t="shared" si="50"/>
        <v>0.80993588482869838</v>
      </c>
      <c r="K124" s="162">
        <f t="shared" si="51"/>
        <v>1566</v>
      </c>
      <c r="L124" s="162">
        <f t="shared" si="52"/>
        <v>123546</v>
      </c>
      <c r="M124" s="163">
        <f>H124/H$8</f>
        <v>7.6507741557888765E-3</v>
      </c>
      <c r="N124" s="81"/>
    </row>
    <row r="125" spans="1:14" s="58" customFormat="1" x14ac:dyDescent="0.25">
      <c r="B125" s="165" t="s">
        <v>113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40285</v>
      </c>
      <c r="H125" s="166">
        <v>36563</v>
      </c>
      <c r="I125" s="167">
        <f t="shared" ref="I125:I132" si="53">IFERROR(H125/G125-1,"-")</f>
        <v>-9.2391709072855877E-2</v>
      </c>
      <c r="J125" s="181">
        <f t="shared" si="50"/>
        <v>2.2889268687595576</v>
      </c>
      <c r="K125" s="166">
        <f t="shared" si="51"/>
        <v>-3722</v>
      </c>
      <c r="L125" s="166">
        <f t="shared" si="52"/>
        <v>25446</v>
      </c>
      <c r="M125" s="167">
        <f t="shared" ref="M125:M132" si="54">H125/H$8</f>
        <v>1.013225161393303E-3</v>
      </c>
      <c r="N125" s="168"/>
    </row>
    <row r="126" spans="1:14" s="58" customFormat="1" x14ac:dyDescent="0.25">
      <c r="B126" s="165" t="s">
        <v>116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43431</v>
      </c>
      <c r="H126" s="166">
        <v>42207</v>
      </c>
      <c r="I126" s="167">
        <f t="shared" si="53"/>
        <v>-2.8182634523727268E-2</v>
      </c>
      <c r="J126" s="181">
        <f t="shared" si="50"/>
        <v>0.80156223322520059</v>
      </c>
      <c r="K126" s="166">
        <f t="shared" si="51"/>
        <v>-1224</v>
      </c>
      <c r="L126" s="166">
        <f t="shared" si="52"/>
        <v>18779</v>
      </c>
      <c r="M126" s="167">
        <f t="shared" si="54"/>
        <v>1.1696303472616344E-3</v>
      </c>
      <c r="N126" s="168"/>
    </row>
    <row r="127" spans="1:14" x14ac:dyDescent="0.25">
      <c r="A127" s="1"/>
      <c r="B127" s="165" t="s">
        <v>119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26766</v>
      </c>
      <c r="H127" s="166">
        <v>26411</v>
      </c>
      <c r="I127" s="167">
        <f t="shared" si="53"/>
        <v>-1.3263094971232126E-2</v>
      </c>
      <c r="J127" s="181">
        <f t="shared" si="50"/>
        <v>0.44717808219178079</v>
      </c>
      <c r="K127" s="166">
        <f t="shared" si="51"/>
        <v>-355</v>
      </c>
      <c r="L127" s="166">
        <f t="shared" si="52"/>
        <v>8161</v>
      </c>
      <c r="M127" s="167">
        <f t="shared" si="54"/>
        <v>7.3189535151816114E-4</v>
      </c>
      <c r="N127" s="81"/>
    </row>
    <row r="128" spans="1:14" x14ac:dyDescent="0.25">
      <c r="A128" s="1"/>
      <c r="B128" s="165" t="s">
        <v>126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7409</v>
      </c>
      <c r="H128" s="166">
        <v>7428</v>
      </c>
      <c r="I128" s="167">
        <f t="shared" si="53"/>
        <v>2.5644486435416614E-3</v>
      </c>
      <c r="J128" s="181">
        <f t="shared" si="50"/>
        <v>1.0195758564437196</v>
      </c>
      <c r="K128" s="166">
        <f t="shared" si="51"/>
        <v>19</v>
      </c>
      <c r="L128" s="166">
        <f t="shared" si="52"/>
        <v>3750</v>
      </c>
      <c r="M128" s="167">
        <f t="shared" si="54"/>
        <v>2.0584296963677639E-4</v>
      </c>
      <c r="N128" s="81"/>
    </row>
    <row r="129" spans="1:14" x14ac:dyDescent="0.25">
      <c r="A129" s="1"/>
      <c r="B129" s="165" t="s">
        <v>122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6010</v>
      </c>
      <c r="H129" s="166">
        <v>5932</v>
      </c>
      <c r="I129" s="167">
        <f t="shared" si="53"/>
        <v>-1.2978369384359367E-2</v>
      </c>
      <c r="J129" s="181">
        <f t="shared" si="50"/>
        <v>0.71942028985507256</v>
      </c>
      <c r="K129" s="166">
        <f t="shared" si="51"/>
        <v>-78</v>
      </c>
      <c r="L129" s="166">
        <f t="shared" si="52"/>
        <v>2482</v>
      </c>
      <c r="M129" s="167">
        <f t="shared" si="54"/>
        <v>1.6438617338251986E-4</v>
      </c>
      <c r="N129" s="81"/>
    </row>
    <row r="130" spans="1:14" x14ac:dyDescent="0.25">
      <c r="A130" s="1"/>
      <c r="B130" s="165" t="s">
        <v>131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3507</v>
      </c>
      <c r="H130" s="166">
        <v>3870</v>
      </c>
      <c r="I130" s="167">
        <f t="shared" si="53"/>
        <v>0.10350727117194181</v>
      </c>
      <c r="J130" s="181">
        <f t="shared" si="50"/>
        <v>1.6837725381414703</v>
      </c>
      <c r="K130" s="166">
        <f t="shared" si="51"/>
        <v>363</v>
      </c>
      <c r="L130" s="166">
        <f t="shared" si="52"/>
        <v>2428</v>
      </c>
      <c r="M130" s="167">
        <f t="shared" si="54"/>
        <v>1.0724451972190693E-4</v>
      </c>
      <c r="N130" s="81"/>
    </row>
    <row r="131" spans="1:14" x14ac:dyDescent="0.25">
      <c r="A131" s="164" t="s">
        <v>147</v>
      </c>
      <c r="B131" s="165" t="s">
        <v>134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5426</v>
      </c>
      <c r="I131" s="167">
        <f t="shared" si="53"/>
        <v>0.10464169381107502</v>
      </c>
      <c r="J131" s="181">
        <f t="shared" si="50"/>
        <v>1.6995024875621891</v>
      </c>
      <c r="K131" s="166">
        <f t="shared" si="51"/>
        <v>514</v>
      </c>
      <c r="L131" s="166">
        <f t="shared" si="52"/>
        <v>3416</v>
      </c>
      <c r="M131" s="167">
        <f t="shared" si="54"/>
        <v>1.5036402170828605E-4</v>
      </c>
      <c r="N131" s="81"/>
    </row>
    <row r="132" spans="1:14" x14ac:dyDescent="0.25">
      <c r="A132" s="169" t="s">
        <v>148</v>
      </c>
      <c r="B132" s="170" t="s">
        <v>148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142198</v>
      </c>
      <c r="H132" s="171">
        <f t="shared" si="55"/>
        <v>148247</v>
      </c>
      <c r="I132" s="172">
        <f t="shared" si="53"/>
        <v>4.2539276220481259E-2</v>
      </c>
      <c r="J132" s="182">
        <f t="shared" si="50"/>
        <v>0.66265154828796691</v>
      </c>
      <c r="K132" s="171">
        <f>H132-G132</f>
        <v>6049</v>
      </c>
      <c r="L132" s="171">
        <f t="shared" si="52"/>
        <v>59084</v>
      </c>
      <c r="M132" s="172">
        <f t="shared" si="54"/>
        <v>4.108185611166288E-3</v>
      </c>
      <c r="N132" s="81"/>
    </row>
    <row r="133" spans="1:14" s="148" customFormat="1" x14ac:dyDescent="0.25"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71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1897228</v>
      </c>
      <c r="H134" s="178">
        <v>1991159</v>
      </c>
      <c r="I134" s="179">
        <f>IFERROR(H134/G134-1,"-")</f>
        <v>4.9509600322154235E-2</v>
      </c>
      <c r="J134" s="179">
        <f>IFERROR(H134/E134-1,"-")</f>
        <v>1.569273886468066</v>
      </c>
      <c r="K134" s="178">
        <f>H134-G134</f>
        <v>93931</v>
      </c>
      <c r="L134" s="178">
        <f>H134-E134</f>
        <v>1216170</v>
      </c>
      <c r="M134" s="179">
        <f>H134/H$8</f>
        <v>5.5178524714457999E-2</v>
      </c>
      <c r="N134" s="81"/>
    </row>
    <row r="135" spans="1:14" x14ac:dyDescent="0.25">
      <c r="A135" s="1" t="s">
        <v>99</v>
      </c>
      <c r="B135" s="161" t="s">
        <v>100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121724</v>
      </c>
      <c r="H135" s="162">
        <v>103793</v>
      </c>
      <c r="I135" s="163">
        <f>IFERROR(H135/G135-1,"-")</f>
        <v>-0.14730866550556998</v>
      </c>
      <c r="J135" s="180">
        <f t="shared" ref="J135:J146" si="56">IFERROR(H135/E135-1,"-")</f>
        <v>-0.26902734641848547</v>
      </c>
      <c r="K135" s="162">
        <f t="shared" ref="K135:K145" si="57">H135-G135</f>
        <v>-17931</v>
      </c>
      <c r="L135" s="162">
        <f t="shared" ref="L135:L146" si="58">H135-E135</f>
        <v>-38200</v>
      </c>
      <c r="M135" s="163">
        <f>H135/H$8</f>
        <v>2.8762869342366629E-3</v>
      </c>
      <c r="N135" s="81"/>
    </row>
    <row r="136" spans="1:14" x14ac:dyDescent="0.25">
      <c r="A136" s="164" t="s">
        <v>106</v>
      </c>
      <c r="B136" s="165" t="s">
        <v>106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67596</v>
      </c>
      <c r="H136" s="166">
        <v>47888</v>
      </c>
      <c r="I136" s="167">
        <f>IFERROR(H136/G136-1,"-")</f>
        <v>-0.29155571335581987</v>
      </c>
      <c r="J136" s="181">
        <f t="shared" si="56"/>
        <v>-0.44597799553431983</v>
      </c>
      <c r="K136" s="166">
        <f t="shared" si="57"/>
        <v>-19708</v>
      </c>
      <c r="L136" s="166">
        <f t="shared" si="58"/>
        <v>-38549</v>
      </c>
      <c r="M136" s="167">
        <f>H136/H$8</f>
        <v>1.3270608683314416E-3</v>
      </c>
      <c r="N136" s="81"/>
    </row>
    <row r="137" spans="1:14" x14ac:dyDescent="0.25">
      <c r="A137" s="164" t="s">
        <v>103</v>
      </c>
      <c r="B137" s="165" t="s">
        <v>103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54128</v>
      </c>
      <c r="H137" s="166">
        <v>55905</v>
      </c>
      <c r="I137" s="167">
        <f>IFERROR(H137/G137-1,"-")</f>
        <v>3.2829589122080893E-2</v>
      </c>
      <c r="J137" s="181">
        <f t="shared" si="56"/>
        <v>6.2819497444019934E-3</v>
      </c>
      <c r="K137" s="166">
        <f t="shared" si="57"/>
        <v>1777</v>
      </c>
      <c r="L137" s="166">
        <f t="shared" si="58"/>
        <v>349</v>
      </c>
      <c r="M137" s="167">
        <f>H137/H$8</f>
        <v>1.5492260659052213E-3</v>
      </c>
      <c r="N137" s="81"/>
    </row>
    <row r="138" spans="1:14" x14ac:dyDescent="0.25">
      <c r="A138" s="1"/>
      <c r="B138" s="161" t="s">
        <v>110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1775504</v>
      </c>
      <c r="H138" s="162">
        <v>1887366</v>
      </c>
      <c r="I138" s="163">
        <f>IFERROR(H138/G138-1,"-")</f>
        <v>6.3002955780443237E-2</v>
      </c>
      <c r="J138" s="180">
        <f t="shared" si="56"/>
        <v>1.981639694405652</v>
      </c>
      <c r="K138" s="162">
        <f t="shared" si="57"/>
        <v>111862</v>
      </c>
      <c r="L138" s="162">
        <f t="shared" si="58"/>
        <v>1254370</v>
      </c>
      <c r="M138" s="163">
        <f>H138/H$8</f>
        <v>5.230223778022134E-2</v>
      </c>
      <c r="N138" s="81"/>
    </row>
    <row r="139" spans="1:14" s="58" customFormat="1" x14ac:dyDescent="0.25">
      <c r="B139" s="165" t="s">
        <v>113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747598</v>
      </c>
      <c r="H139" s="166">
        <v>859363</v>
      </c>
      <c r="I139" s="167">
        <f t="shared" ref="I139:I146" si="59">IFERROR(H139/G139-1,"-")</f>
        <v>0.1494987948068347</v>
      </c>
      <c r="J139" s="181">
        <f t="shared" si="56"/>
        <v>3.6963832903423253</v>
      </c>
      <c r="K139" s="166">
        <f t="shared" si="57"/>
        <v>111765</v>
      </c>
      <c r="L139" s="166">
        <f t="shared" si="58"/>
        <v>676379</v>
      </c>
      <c r="M139" s="167">
        <f t="shared" ref="M139:M146" si="60">H139/H$8</f>
        <v>2.3814463101234393E-2</v>
      </c>
      <c r="N139" s="168"/>
    </row>
    <row r="140" spans="1:14" s="58" customFormat="1" x14ac:dyDescent="0.25">
      <c r="B140" s="165" t="s">
        <v>116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181835</v>
      </c>
      <c r="H140" s="166">
        <v>190230</v>
      </c>
      <c r="I140" s="167">
        <f t="shared" si="59"/>
        <v>4.6168229438776853E-2</v>
      </c>
      <c r="J140" s="181">
        <f t="shared" si="56"/>
        <v>1.7440317345834835</v>
      </c>
      <c r="K140" s="166">
        <f t="shared" si="57"/>
        <v>8395</v>
      </c>
      <c r="L140" s="166">
        <f t="shared" si="58"/>
        <v>120905</v>
      </c>
      <c r="M140" s="167">
        <f t="shared" si="60"/>
        <v>5.2716085236946654E-3</v>
      </c>
      <c r="N140" s="168"/>
    </row>
    <row r="141" spans="1:14" x14ac:dyDescent="0.25">
      <c r="A141" s="1"/>
      <c r="B141" s="165" t="s">
        <v>119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162480</v>
      </c>
      <c r="H141" s="166">
        <v>166493</v>
      </c>
      <c r="I141" s="167">
        <f t="shared" si="59"/>
        <v>2.4698424421467191E-2</v>
      </c>
      <c r="J141" s="181">
        <f t="shared" si="56"/>
        <v>0.77090069775357395</v>
      </c>
      <c r="K141" s="166">
        <f t="shared" si="57"/>
        <v>4013</v>
      </c>
      <c r="L141" s="166">
        <f t="shared" si="58"/>
        <v>72477</v>
      </c>
      <c r="M141" s="167">
        <f t="shared" si="60"/>
        <v>4.6138144243047675E-3</v>
      </c>
      <c r="N141" s="81"/>
    </row>
    <row r="142" spans="1:14" x14ac:dyDescent="0.25">
      <c r="A142" s="1"/>
      <c r="B142" s="165" t="s">
        <v>126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79292</v>
      </c>
      <c r="H142" s="166">
        <v>59046</v>
      </c>
      <c r="I142" s="167">
        <f t="shared" si="59"/>
        <v>-0.25533471220299653</v>
      </c>
      <c r="J142" s="181">
        <f t="shared" si="56"/>
        <v>1.6410520195017222</v>
      </c>
      <c r="K142" s="166">
        <f t="shared" si="57"/>
        <v>-20246</v>
      </c>
      <c r="L142" s="166">
        <f t="shared" si="58"/>
        <v>36689</v>
      </c>
      <c r="M142" s="167">
        <f t="shared" si="60"/>
        <v>1.6362687109818389E-3</v>
      </c>
      <c r="N142" s="81"/>
    </row>
    <row r="143" spans="1:14" x14ac:dyDescent="0.25">
      <c r="A143" s="1"/>
      <c r="B143" s="165" t="s">
        <v>122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41049</v>
      </c>
      <c r="H143" s="166">
        <v>42057</v>
      </c>
      <c r="I143" s="167">
        <f t="shared" si="59"/>
        <v>2.4556018417013714E-2</v>
      </c>
      <c r="J143" s="181">
        <f t="shared" si="56"/>
        <v>1.0211937716262978</v>
      </c>
      <c r="K143" s="166">
        <f t="shared" si="57"/>
        <v>1008</v>
      </c>
      <c r="L143" s="166">
        <f t="shared" si="58"/>
        <v>21249</v>
      </c>
      <c r="M143" s="167">
        <f t="shared" si="60"/>
        <v>1.165473582931328E-3</v>
      </c>
      <c r="N143" s="81"/>
    </row>
    <row r="144" spans="1:14" x14ac:dyDescent="0.25">
      <c r="A144" s="1"/>
      <c r="B144" s="165" t="s">
        <v>131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28175</v>
      </c>
      <c r="H144" s="166">
        <v>26046</v>
      </c>
      <c r="I144" s="167">
        <f t="shared" si="59"/>
        <v>-7.5563442768411759E-2</v>
      </c>
      <c r="J144" s="181">
        <f t="shared" si="56"/>
        <v>1.6155854589274954</v>
      </c>
      <c r="K144" s="166">
        <f t="shared" si="57"/>
        <v>-2129</v>
      </c>
      <c r="L144" s="166">
        <f t="shared" si="58"/>
        <v>16088</v>
      </c>
      <c r="M144" s="167">
        <f t="shared" si="60"/>
        <v>7.2178055831441542E-4</v>
      </c>
      <c r="N144" s="81"/>
    </row>
    <row r="145" spans="1:14" x14ac:dyDescent="0.25">
      <c r="A145" s="164" t="s">
        <v>147</v>
      </c>
      <c r="B145" s="165" t="s">
        <v>134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21389</v>
      </c>
      <c r="H145" s="166">
        <v>19939</v>
      </c>
      <c r="I145" s="167">
        <f t="shared" si="59"/>
        <v>-6.7791855626723962E-2</v>
      </c>
      <c r="J145" s="181">
        <f t="shared" si="56"/>
        <v>2.1360490720352314</v>
      </c>
      <c r="K145" s="166">
        <f t="shared" si="57"/>
        <v>-1450</v>
      </c>
      <c r="L145" s="166">
        <f t="shared" si="58"/>
        <v>13581</v>
      </c>
      <c r="M145" s="167">
        <f t="shared" si="60"/>
        <v>5.52544826546538E-4</v>
      </c>
      <c r="N145" s="81"/>
    </row>
    <row r="146" spans="1:14" x14ac:dyDescent="0.25">
      <c r="A146" s="169" t="s">
        <v>148</v>
      </c>
      <c r="B146" s="170" t="s">
        <v>148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513686</v>
      </c>
      <c r="H146" s="171">
        <f t="shared" si="61"/>
        <v>524192</v>
      </c>
      <c r="I146" s="172">
        <f t="shared" si="59"/>
        <v>2.0452182851002254E-2</v>
      </c>
      <c r="J146" s="182">
        <f t="shared" si="56"/>
        <v>1.3072846516131871</v>
      </c>
      <c r="K146" s="171">
        <f>H146-G146</f>
        <v>10506</v>
      </c>
      <c r="L146" s="171">
        <f t="shared" si="58"/>
        <v>297002</v>
      </c>
      <c r="M146" s="172">
        <f t="shared" si="60"/>
        <v>1.4526284052213394E-2</v>
      </c>
      <c r="N146" s="81"/>
    </row>
    <row r="147" spans="1:14" s="148" customFormat="1" x14ac:dyDescent="0.25"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71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781228</v>
      </c>
      <c r="H148" s="178">
        <v>735699</v>
      </c>
      <c r="I148" s="179">
        <f>IFERROR(H148/G148-1,"-")</f>
        <v>-5.827876112991337E-2</v>
      </c>
      <c r="J148" s="179">
        <f>IFERROR(H148/E148-1,"-")</f>
        <v>1.2970638008230351</v>
      </c>
      <c r="K148" s="178">
        <f>H148-G148</f>
        <v>-45529</v>
      </c>
      <c r="L148" s="178">
        <f>H148-E148</f>
        <v>415421</v>
      </c>
      <c r="M148" s="179">
        <f>H148/H$8</f>
        <v>2.0387515740280932E-2</v>
      </c>
      <c r="N148" s="81"/>
    </row>
    <row r="149" spans="1:14" x14ac:dyDescent="0.25">
      <c r="A149" s="1" t="s">
        <v>99</v>
      </c>
      <c r="B149" s="161" t="s">
        <v>100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299463</v>
      </c>
      <c r="H149" s="162">
        <v>274583</v>
      </c>
      <c r="I149" s="163">
        <f>IFERROR(H149/G149-1,"-")</f>
        <v>-8.3082050203197033E-2</v>
      </c>
      <c r="J149" s="180">
        <f t="shared" ref="J149:J160" si="62">IFERROR(H149/E149-1,"-")</f>
        <v>1.3205635278806009</v>
      </c>
      <c r="K149" s="162">
        <f t="shared" ref="K149:K159" si="63">H149-G149</f>
        <v>-24880</v>
      </c>
      <c r="L149" s="162">
        <f t="shared" ref="L149:L160" si="64">H149-E149</f>
        <v>156257</v>
      </c>
      <c r="M149" s="163">
        <f>H149/H$8</f>
        <v>7.6091788007236092E-3</v>
      </c>
      <c r="N149" s="81"/>
    </row>
    <row r="150" spans="1:14" x14ac:dyDescent="0.25">
      <c r="A150" s="164" t="s">
        <v>106</v>
      </c>
      <c r="B150" s="165" t="s">
        <v>106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212644</v>
      </c>
      <c r="H150" s="166">
        <v>179573</v>
      </c>
      <c r="I150" s="167">
        <f>IFERROR(H150/G150-1,"-")</f>
        <v>-0.15552284569515251</v>
      </c>
      <c r="J150" s="181">
        <f t="shared" si="62"/>
        <v>1.0730885120236433</v>
      </c>
      <c r="K150" s="166">
        <f t="shared" si="63"/>
        <v>-33071</v>
      </c>
      <c r="L150" s="166">
        <f t="shared" si="64"/>
        <v>92952</v>
      </c>
      <c r="M150" s="167">
        <f>H150/H$8</f>
        <v>4.9762842739074914E-3</v>
      </c>
      <c r="N150" s="81"/>
    </row>
    <row r="151" spans="1:14" x14ac:dyDescent="0.25">
      <c r="A151" s="164" t="s">
        <v>103</v>
      </c>
      <c r="B151" s="165" t="s">
        <v>103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2.6328945268161178E-3</v>
      </c>
      <c r="N151" s="81"/>
    </row>
    <row r="152" spans="1:14" x14ac:dyDescent="0.25">
      <c r="A152" s="1"/>
      <c r="B152" s="161" t="s">
        <v>110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1.2778336939557322E-2</v>
      </c>
      <c r="N152" s="81"/>
    </row>
    <row r="153" spans="1:14" s="58" customFormat="1" x14ac:dyDescent="0.25">
      <c r="B153" s="165" t="s">
        <v>113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4.0495475223467654E-3</v>
      </c>
      <c r="N153" s="168"/>
    </row>
    <row r="154" spans="1:14" s="58" customFormat="1" x14ac:dyDescent="0.25">
      <c r="B154" s="165" t="s">
        <v>116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2.9057168256952327E-3</v>
      </c>
      <c r="N154" s="168"/>
    </row>
    <row r="155" spans="1:14" x14ac:dyDescent="0.25">
      <c r="A155" s="1"/>
      <c r="B155" s="165" t="s">
        <v>119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1.9887346144296255E-3</v>
      </c>
      <c r="N155" s="81"/>
    </row>
    <row r="156" spans="1:14" x14ac:dyDescent="0.25">
      <c r="A156" s="1"/>
      <c r="B156" s="165" t="s">
        <v>126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4.2310318530079454E-4</v>
      </c>
      <c r="N156" s="81"/>
    </row>
    <row r="157" spans="1:14" x14ac:dyDescent="0.25">
      <c r="A157" s="1"/>
      <c r="B157" s="165" t="s">
        <v>122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6.8359374999999996E-4</v>
      </c>
      <c r="N157" s="81"/>
    </row>
    <row r="158" spans="1:14" x14ac:dyDescent="0.25">
      <c r="A158" s="1"/>
      <c r="B158" s="165" t="s">
        <v>131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9.4192279724744611E-5</v>
      </c>
      <c r="N158" s="81"/>
    </row>
    <row r="159" spans="1:14" x14ac:dyDescent="0.25">
      <c r="A159" s="164" t="s">
        <v>147</v>
      </c>
      <c r="B159" s="165" t="s">
        <v>134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1.4762055725028376E-4</v>
      </c>
      <c r="N159" s="81"/>
    </row>
    <row r="160" spans="1:14" x14ac:dyDescent="0.25">
      <c r="A160" s="169" t="s">
        <v>148</v>
      </c>
      <c r="B160" s="170" t="s">
        <v>148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2.485828204809875E-3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14468-2FC4-4B6B-A08F-05519B224C6A}">
  <sheetPr>
    <tabColor theme="3" tint="0.39997558519241921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7275E-80BB-493F-BAD3-4A25B583689F}">
  <sheetPr>
    <tabColor theme="4" tint="0.79998168889431442"/>
  </sheetPr>
  <dimension ref="A1:O290"/>
  <sheetViews>
    <sheetView showGridLines="0" topLeftCell="F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298</v>
      </c>
      <c r="E1" t="s">
        <v>298</v>
      </c>
      <c r="G1" t="s">
        <v>298</v>
      </c>
    </row>
    <row r="4" spans="1:15" ht="48.75" customHeight="1" thickBot="1" x14ac:dyDescent="0.3">
      <c r="B4" s="283" t="s">
        <v>299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CONCATENATE("dif ",RIGHT(M7,2),"/",RIGHT(K7,2))</f>
        <v>dif 25/24</v>
      </c>
    </row>
    <row r="9" spans="1:15" x14ac:dyDescent="0.25">
      <c r="A9" s="1" t="s">
        <v>73</v>
      </c>
      <c r="B9" s="119" t="s">
        <v>74</v>
      </c>
      <c r="C9" s="189">
        <v>8.049077653275921</v>
      </c>
      <c r="D9" s="190">
        <v>-0.46923937694151263</v>
      </c>
      <c r="E9" s="189">
        <v>6.4407994786009128</v>
      </c>
      <c r="F9" s="190">
        <f t="shared" ref="F9:J21" si="0">IFERROR(E9-C9,"-")</f>
        <v>-1.6082781746750081</v>
      </c>
      <c r="G9" s="189">
        <v>7.2707658219083227</v>
      </c>
      <c r="H9" s="190">
        <f t="shared" si="0"/>
        <v>0.82996634330740982</v>
      </c>
      <c r="I9" s="189">
        <v>7.6495140460657698</v>
      </c>
      <c r="J9" s="190">
        <f t="shared" si="0"/>
        <v>0.37874822415744713</v>
      </c>
      <c r="K9" s="189">
        <v>7.4606177080338361</v>
      </c>
      <c r="L9" s="190">
        <f t="shared" ref="L9:L21" si="1">IFERROR(K9-I9,"-")</f>
        <v>-0.18889633803193373</v>
      </c>
      <c r="M9" s="189">
        <v>7.5668246445497633</v>
      </c>
      <c r="N9" s="190">
        <f t="shared" ref="N9:N20" si="2">IFERROR(M9-K9,"-")</f>
        <v>0.10620693651592727</v>
      </c>
    </row>
    <row r="10" spans="1:15" x14ac:dyDescent="0.25">
      <c r="A10" s="1" t="s">
        <v>75</v>
      </c>
      <c r="B10" s="119" t="s">
        <v>76</v>
      </c>
      <c r="C10" s="189">
        <v>7.4743507451034814</v>
      </c>
      <c r="D10" s="190">
        <v>-0.73241368877153423</v>
      </c>
      <c r="E10" s="189">
        <v>4.1890667960536954</v>
      </c>
      <c r="F10" s="190">
        <f t="shared" si="0"/>
        <v>-3.285283949049786</v>
      </c>
      <c r="G10" s="189">
        <v>5.9475019322618365</v>
      </c>
      <c r="H10" s="190">
        <f t="shared" si="0"/>
        <v>1.7584351362081412</v>
      </c>
      <c r="I10" s="189">
        <v>7.1207352712306973</v>
      </c>
      <c r="J10" s="190">
        <f t="shared" si="0"/>
        <v>1.1732333389688607</v>
      </c>
      <c r="K10" s="189">
        <v>7.130149994765886</v>
      </c>
      <c r="L10" s="190">
        <f t="shared" si="1"/>
        <v>9.4147235351886849E-3</v>
      </c>
      <c r="M10" s="189">
        <v>6.9672563150615128</v>
      </c>
      <c r="N10" s="190">
        <f t="shared" si="2"/>
        <v>-0.16289367970437318</v>
      </c>
    </row>
    <row r="11" spans="1:15" x14ac:dyDescent="0.25">
      <c r="A11" s="1" t="s">
        <v>77</v>
      </c>
      <c r="B11" s="119" t="s">
        <v>78</v>
      </c>
      <c r="C11" s="189">
        <v>9.3527138440398492</v>
      </c>
      <c r="D11" s="190">
        <v>2.4588482731563737</v>
      </c>
      <c r="E11" s="189">
        <v>4.3917310759416024</v>
      </c>
      <c r="F11" s="190">
        <f t="shared" si="0"/>
        <v>-4.9609827680982468</v>
      </c>
      <c r="G11" s="189">
        <v>6.4008498583569402</v>
      </c>
      <c r="H11" s="190">
        <f t="shared" si="0"/>
        <v>2.0091187824153378</v>
      </c>
      <c r="I11" s="189">
        <v>6.5608761101911783</v>
      </c>
      <c r="J11" s="190">
        <f t="shared" si="0"/>
        <v>0.16002625183423813</v>
      </c>
      <c r="K11" s="189">
        <v>6.5438265292744955</v>
      </c>
      <c r="L11" s="190">
        <f t="shared" si="1"/>
        <v>-1.7049580916682849E-2</v>
      </c>
      <c r="M11" s="189">
        <v>6.312627201132643</v>
      </c>
      <c r="N11" s="190">
        <f t="shared" si="2"/>
        <v>-0.23119932814185251</v>
      </c>
    </row>
    <row r="12" spans="1:15" x14ac:dyDescent="0.25">
      <c r="A12" s="1" t="s">
        <v>79</v>
      </c>
      <c r="B12" s="119" t="s">
        <v>80</v>
      </c>
      <c r="C12" s="189" t="s">
        <v>298</v>
      </c>
      <c r="D12" s="190" t="s">
        <v>298</v>
      </c>
      <c r="E12" s="189">
        <v>4.1749260355029589</v>
      </c>
      <c r="F12" s="190" t="str">
        <f t="shared" si="0"/>
        <v>-</v>
      </c>
      <c r="G12" s="189">
        <v>5.741822968081606</v>
      </c>
      <c r="H12" s="190">
        <f t="shared" si="0"/>
        <v>1.566896932578647</v>
      </c>
      <c r="I12" s="189">
        <v>5.8235402468226196</v>
      </c>
      <c r="J12" s="190">
        <f t="shared" si="0"/>
        <v>8.1717278741013644E-2</v>
      </c>
      <c r="K12" s="189">
        <v>6.1835149147193631</v>
      </c>
      <c r="L12" s="190">
        <f t="shared" si="1"/>
        <v>0.35997466789674348</v>
      </c>
      <c r="M12" s="189">
        <v>5.5082925680801527</v>
      </c>
      <c r="N12" s="190">
        <f t="shared" si="2"/>
        <v>-0.67522234663921044</v>
      </c>
    </row>
    <row r="13" spans="1:15" x14ac:dyDescent="0.25">
      <c r="A13" s="1" t="s">
        <v>81</v>
      </c>
      <c r="B13" s="119" t="s">
        <v>82</v>
      </c>
      <c r="C13" s="189" t="s">
        <v>298</v>
      </c>
      <c r="D13" s="190" t="s">
        <v>298</v>
      </c>
      <c r="E13" s="189">
        <v>3.6363131593559133</v>
      </c>
      <c r="F13" s="190" t="str">
        <f t="shared" si="0"/>
        <v>-</v>
      </c>
      <c r="G13" s="189">
        <v>5.7990297602388283</v>
      </c>
      <c r="H13" s="190">
        <f t="shared" si="0"/>
        <v>2.1627166008829151</v>
      </c>
      <c r="I13" s="189">
        <v>5.8624737512478911</v>
      </c>
      <c r="J13" s="190">
        <f t="shared" si="0"/>
        <v>6.3443991009062728E-2</v>
      </c>
      <c r="K13" s="189">
        <v>5.2644131577239994</v>
      </c>
      <c r="L13" s="190">
        <f t="shared" si="1"/>
        <v>-0.59806059352389163</v>
      </c>
      <c r="M13" s="189">
        <v>5.2597598182408305</v>
      </c>
      <c r="N13" s="190">
        <f t="shared" si="2"/>
        <v>-4.6533394831689279E-3</v>
      </c>
    </row>
    <row r="14" spans="1:15" x14ac:dyDescent="0.25">
      <c r="A14" s="1" t="s">
        <v>83</v>
      </c>
      <c r="B14" s="119" t="s">
        <v>84</v>
      </c>
      <c r="C14" s="189" t="s">
        <v>298</v>
      </c>
      <c r="D14" s="190" t="s">
        <v>298</v>
      </c>
      <c r="E14" s="189">
        <v>4.4208528154098232</v>
      </c>
      <c r="F14" s="190" t="str">
        <f t="shared" si="0"/>
        <v>-</v>
      </c>
      <c r="G14" s="189">
        <v>5.7599316531396836</v>
      </c>
      <c r="H14" s="190">
        <f t="shared" si="0"/>
        <v>1.3390788377298604</v>
      </c>
      <c r="I14" s="189">
        <v>5.5192868356133662</v>
      </c>
      <c r="J14" s="190">
        <f t="shared" si="0"/>
        <v>-0.24064481752631739</v>
      </c>
      <c r="K14" s="189">
        <v>5.5214346527886038</v>
      </c>
      <c r="L14" s="190">
        <f t="shared" si="1"/>
        <v>2.1478171752375985E-3</v>
      </c>
      <c r="M14" s="189">
        <v>5.5668871429126163</v>
      </c>
      <c r="N14" s="190">
        <f t="shared" si="2"/>
        <v>4.5452490124012535E-2</v>
      </c>
    </row>
    <row r="15" spans="1:15" x14ac:dyDescent="0.25">
      <c r="A15" s="1" t="s">
        <v>85</v>
      </c>
      <c r="B15" s="119" t="s">
        <v>86</v>
      </c>
      <c r="C15" s="189" t="s">
        <v>298</v>
      </c>
      <c r="D15" s="190" t="s">
        <v>298</v>
      </c>
      <c r="E15" s="189">
        <v>5.4281900180396869</v>
      </c>
      <c r="F15" s="190" t="str">
        <f t="shared" si="0"/>
        <v>-</v>
      </c>
      <c r="G15" s="189">
        <v>5.6479330349294781</v>
      </c>
      <c r="H15" s="190">
        <f t="shared" si="0"/>
        <v>0.21974301688979114</v>
      </c>
      <c r="I15" s="189">
        <v>6.0877924243213668</v>
      </c>
      <c r="J15" s="190">
        <f t="shared" si="0"/>
        <v>0.43985938939188873</v>
      </c>
      <c r="K15" s="189">
        <v>5.9086820362473347</v>
      </c>
      <c r="L15" s="190">
        <f t="shared" si="1"/>
        <v>-0.17911038807403212</v>
      </c>
      <c r="M15" s="189">
        <v>5.6119565217391303</v>
      </c>
      <c r="N15" s="190">
        <f t="shared" si="2"/>
        <v>-0.29672551450820439</v>
      </c>
    </row>
    <row r="16" spans="1:15" x14ac:dyDescent="0.25">
      <c r="A16" s="1" t="s">
        <v>87</v>
      </c>
      <c r="B16" s="119" t="s">
        <v>88</v>
      </c>
      <c r="C16" s="189">
        <v>5.3355448053443908</v>
      </c>
      <c r="D16" s="190">
        <v>-1.4035250476934404</v>
      </c>
      <c r="E16" s="189">
        <v>5.6756335438484289</v>
      </c>
      <c r="F16" s="190">
        <f t="shared" si="0"/>
        <v>0.34008873850403809</v>
      </c>
      <c r="G16" s="189">
        <v>6.327599318610452</v>
      </c>
      <c r="H16" s="190">
        <f t="shared" si="0"/>
        <v>0.65196577476202311</v>
      </c>
      <c r="I16" s="189">
        <v>6.5705482072584172</v>
      </c>
      <c r="J16" s="190">
        <f t="shared" si="0"/>
        <v>0.24294888864796516</v>
      </c>
      <c r="K16" s="189">
        <v>6.1984073500011228</v>
      </c>
      <c r="L16" s="190">
        <f t="shared" si="1"/>
        <v>-0.3721408572572944</v>
      </c>
      <c r="M16" s="189">
        <v>5.8762391361601267</v>
      </c>
      <c r="N16" s="190">
        <f t="shared" si="2"/>
        <v>-0.32216821384099603</v>
      </c>
    </row>
    <row r="17" spans="1:15" x14ac:dyDescent="0.25">
      <c r="A17" s="1" t="s">
        <v>89</v>
      </c>
      <c r="B17" s="119" t="s">
        <v>90</v>
      </c>
      <c r="C17" s="189">
        <v>4.5957519503445132</v>
      </c>
      <c r="D17" s="190">
        <v>-2.2245685801087749</v>
      </c>
      <c r="E17" s="189">
        <v>5.8120697473102769</v>
      </c>
      <c r="F17" s="190">
        <f t="shared" si="0"/>
        <v>1.2163177969657637</v>
      </c>
      <c r="G17" s="189">
        <v>6.0842648738198255</v>
      </c>
      <c r="H17" s="190">
        <f t="shared" si="0"/>
        <v>0.27219512650954858</v>
      </c>
      <c r="I17" s="189">
        <v>6.1392882492936769</v>
      </c>
      <c r="J17" s="190">
        <f t="shared" si="0"/>
        <v>5.5023375473851388E-2</v>
      </c>
      <c r="K17" s="189">
        <v>6.305475355743452</v>
      </c>
      <c r="L17" s="190">
        <f t="shared" si="1"/>
        <v>0.16618710644977508</v>
      </c>
      <c r="M17" s="189">
        <v>5.7627999292053298</v>
      </c>
      <c r="N17" s="190">
        <f t="shared" si="2"/>
        <v>-0.54267542653812217</v>
      </c>
    </row>
    <row r="18" spans="1:15" x14ac:dyDescent="0.25">
      <c r="A18" s="1" t="s">
        <v>91</v>
      </c>
      <c r="B18" s="119" t="s">
        <v>92</v>
      </c>
      <c r="C18" s="189">
        <v>3.774981495188749</v>
      </c>
      <c r="D18" s="190">
        <v>-2.4913677158993073</v>
      </c>
      <c r="E18" s="189">
        <v>5.4833505174323136</v>
      </c>
      <c r="F18" s="190">
        <f t="shared" si="0"/>
        <v>1.7083690222435646</v>
      </c>
      <c r="G18" s="189">
        <v>5.8589082295741068</v>
      </c>
      <c r="H18" s="190">
        <f t="shared" si="0"/>
        <v>0.37555771214179323</v>
      </c>
      <c r="I18" s="189">
        <v>6.0482481494536486</v>
      </c>
      <c r="J18" s="190"/>
      <c r="K18" s="189">
        <v>5.9983995699607835</v>
      </c>
      <c r="L18" s="190">
        <f t="shared" si="1"/>
        <v>-4.9848579492865142E-2</v>
      </c>
      <c r="M18" s="189">
        <v>5.7099185433636803</v>
      </c>
      <c r="N18" s="190">
        <f t="shared" si="2"/>
        <v>-0.28848102659710317</v>
      </c>
    </row>
    <row r="19" spans="1:15" x14ac:dyDescent="0.25">
      <c r="A19" s="1" t="s">
        <v>93</v>
      </c>
      <c r="B19" s="119" t="s">
        <v>94</v>
      </c>
      <c r="C19" s="189">
        <v>5.968881685575365</v>
      </c>
      <c r="D19" s="190">
        <v>-0.9826427320880935</v>
      </c>
      <c r="E19" s="189">
        <v>6.385712479986517</v>
      </c>
      <c r="F19" s="190">
        <f t="shared" si="0"/>
        <v>0.41683079441115201</v>
      </c>
      <c r="G19" s="189">
        <v>6.5084693613162328</v>
      </c>
      <c r="H19" s="190">
        <f t="shared" si="0"/>
        <v>0.12275688132971574</v>
      </c>
      <c r="I19" s="189">
        <v>6.9049731284535616</v>
      </c>
      <c r="J19" s="190">
        <f t="shared" si="0"/>
        <v>0.39650376713732882</v>
      </c>
      <c r="K19" s="189">
        <v>6.5895340110527396</v>
      </c>
      <c r="L19" s="190">
        <f t="shared" si="1"/>
        <v>-0.31543911740082198</v>
      </c>
      <c r="M19" s="189">
        <v>6.4341745633142331</v>
      </c>
      <c r="N19" s="190">
        <f t="shared" si="2"/>
        <v>-0.15535944773850652</v>
      </c>
    </row>
    <row r="20" spans="1:15" x14ac:dyDescent="0.25">
      <c r="A20" s="1" t="s">
        <v>95</v>
      </c>
      <c r="B20" s="119" t="s">
        <v>96</v>
      </c>
      <c r="C20" s="189">
        <v>5.0320915619389588</v>
      </c>
      <c r="D20" s="190">
        <v>-2.4022549671265896</v>
      </c>
      <c r="E20" s="189">
        <v>6.4343276482978871</v>
      </c>
      <c r="F20" s="190">
        <f t="shared" si="0"/>
        <v>1.4022360863589283</v>
      </c>
      <c r="G20" s="189">
        <v>6.7109165302782321</v>
      </c>
      <c r="H20" s="190">
        <f t="shared" si="0"/>
        <v>0.27658888198034504</v>
      </c>
      <c r="I20" s="189">
        <v>7.0489614480564127</v>
      </c>
      <c r="J20" s="190">
        <f t="shared" si="0"/>
        <v>0.33804491777818058</v>
      </c>
      <c r="K20" s="189">
        <v>6.903225806451613</v>
      </c>
      <c r="L20" s="190">
        <f t="shared" si="1"/>
        <v>-0.14573564160479968</v>
      </c>
      <c r="M20" s="189">
        <v>6.5183910671959335</v>
      </c>
      <c r="N20" s="190">
        <f t="shared" si="2"/>
        <v>-0.38483473925567946</v>
      </c>
    </row>
    <row r="21" spans="1:15" ht="15.75" x14ac:dyDescent="0.25">
      <c r="A21" s="1" t="s">
        <v>0</v>
      </c>
      <c r="B21" s="122" t="s">
        <v>33</v>
      </c>
      <c r="C21" s="191">
        <v>6.8485442911860428</v>
      </c>
      <c r="D21" s="192">
        <v>-8.8938736294597476E-2</v>
      </c>
      <c r="E21" s="191">
        <v>5.5543189800228117</v>
      </c>
      <c r="F21" s="192">
        <f t="shared" si="0"/>
        <v>-1.2942253111632311</v>
      </c>
      <c r="G21" s="191">
        <v>6.1281889542046537</v>
      </c>
      <c r="H21" s="192">
        <f t="shared" si="0"/>
        <v>0.57386997418184205</v>
      </c>
      <c r="I21" s="191">
        <v>6.4182475011340019</v>
      </c>
      <c r="J21" s="192">
        <f t="shared" si="0"/>
        <v>0.29005854692934818</v>
      </c>
      <c r="K21" s="191">
        <v>6.291229510523408</v>
      </c>
      <c r="L21" s="192">
        <f t="shared" si="1"/>
        <v>-0.12701799061059393</v>
      </c>
      <c r="M21" s="191">
        <v>6.0448476417650596</v>
      </c>
      <c r="N21" s="192">
        <v>-0.24638186875834833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5" spans="1:15" x14ac:dyDescent="0.25">
      <c r="B25" t="s">
        <v>12</v>
      </c>
    </row>
    <row r="26" spans="1:15" ht="59.25" customHeight="1" thickBot="1" x14ac:dyDescent="0.3">
      <c r="B26" s="283" t="s">
        <v>300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CONCATENATE("dif ",RIGHT(M29,2),"/",RIGHT(K29,2))</f>
        <v>dif 25/24</v>
      </c>
    </row>
    <row r="31" spans="1:15" x14ac:dyDescent="0.25">
      <c r="B31" s="119" t="s">
        <v>74</v>
      </c>
      <c r="C31" s="189">
        <v>5.4739395758303324</v>
      </c>
      <c r="D31" s="190">
        <v>-0.42080077481295763</v>
      </c>
      <c r="E31" s="189">
        <v>3.4723782771535578</v>
      </c>
      <c r="F31" s="190">
        <f t="shared" ref="F31:J43" si="3">IFERROR(E31-C31,"-")</f>
        <v>-2.0015612986767746</v>
      </c>
      <c r="G31" s="189">
        <v>4.8944480309877338</v>
      </c>
      <c r="H31" s="190">
        <f t="shared" si="3"/>
        <v>1.422069753834176</v>
      </c>
      <c r="I31" s="189">
        <v>5.7280874899973329</v>
      </c>
      <c r="J31" s="190">
        <f t="shared" si="3"/>
        <v>0.83363945900959902</v>
      </c>
      <c r="K31" s="189">
        <v>4.8703927318728075</v>
      </c>
      <c r="L31" s="190">
        <f t="shared" ref="L31:N43" si="4">IFERROR(K31-I31,"-")</f>
        <v>-0.85769475812452534</v>
      </c>
      <c r="M31" s="189">
        <v>4.7021208053691277</v>
      </c>
      <c r="N31" s="190">
        <f t="shared" si="4"/>
        <v>-0.16827192650367984</v>
      </c>
    </row>
    <row r="32" spans="1:15" x14ac:dyDescent="0.25">
      <c r="B32" s="119" t="s">
        <v>76</v>
      </c>
      <c r="C32" s="189">
        <v>5.024451507074021</v>
      </c>
      <c r="D32" s="190">
        <v>-0.3528986506546854</v>
      </c>
      <c r="E32" s="189">
        <v>2.488191632928475</v>
      </c>
      <c r="F32" s="190">
        <f t="shared" si="3"/>
        <v>-2.536259874145546</v>
      </c>
      <c r="G32" s="189">
        <v>4.4331975662493086</v>
      </c>
      <c r="H32" s="190">
        <f t="shared" si="3"/>
        <v>1.9450059333208336</v>
      </c>
      <c r="I32" s="189">
        <v>5.1648424179088055</v>
      </c>
      <c r="J32" s="190">
        <f t="shared" si="3"/>
        <v>0.73164485165949689</v>
      </c>
      <c r="K32" s="189">
        <v>4.4075798940099569</v>
      </c>
      <c r="L32" s="190">
        <f t="shared" si="4"/>
        <v>-0.75726252389884863</v>
      </c>
      <c r="M32" s="189">
        <v>4.334629123765497</v>
      </c>
      <c r="N32" s="190">
        <f t="shared" si="4"/>
        <v>-7.2950770244459839E-2</v>
      </c>
    </row>
    <row r="33" spans="2:15" x14ac:dyDescent="0.25">
      <c r="B33" s="119" t="s">
        <v>78</v>
      </c>
      <c r="C33" s="189">
        <v>5.9779100529100528</v>
      </c>
      <c r="D33" s="190">
        <v>1.1937905296600952</v>
      </c>
      <c r="E33" s="189">
        <v>2.9100028661507595</v>
      </c>
      <c r="F33" s="190">
        <f t="shared" si="3"/>
        <v>-3.0679071867592933</v>
      </c>
      <c r="G33" s="189">
        <v>5.2166392844103688</v>
      </c>
      <c r="H33" s="190">
        <f t="shared" si="3"/>
        <v>2.3066364182596093</v>
      </c>
      <c r="I33" s="189">
        <v>4.8057324840764331</v>
      </c>
      <c r="J33" s="190">
        <f t="shared" si="3"/>
        <v>-0.41090680033393578</v>
      </c>
      <c r="K33" s="189">
        <v>4.4979477983662086</v>
      </c>
      <c r="L33" s="190">
        <f t="shared" si="4"/>
        <v>-0.30778468571022444</v>
      </c>
      <c r="M33" s="189">
        <v>4.2489102357119792</v>
      </c>
      <c r="N33" s="190">
        <f t="shared" si="4"/>
        <v>-0.24903756265422938</v>
      </c>
    </row>
    <row r="34" spans="2:15" x14ac:dyDescent="0.25">
      <c r="B34" s="119" t="s">
        <v>80</v>
      </c>
      <c r="C34" s="189" t="s">
        <v>298</v>
      </c>
      <c r="D34" s="190" t="s">
        <v>298</v>
      </c>
      <c r="E34" s="189">
        <v>3.0249394673123486</v>
      </c>
      <c r="F34" s="190" t="str">
        <f>IFERROR(E34-C34,"-")</f>
        <v>-</v>
      </c>
      <c r="G34" s="189">
        <v>4.3756004165127136</v>
      </c>
      <c r="H34" s="190">
        <f>IFERROR(G34-E34,"-")</f>
        <v>1.3506609492003649</v>
      </c>
      <c r="I34" s="189">
        <v>4.627993543499028</v>
      </c>
      <c r="J34" s="190">
        <f>IFERROR(I34-G34,"-")</f>
        <v>0.25239312698631444</v>
      </c>
      <c r="K34" s="189">
        <v>4.3052337329920514</v>
      </c>
      <c r="L34" s="190">
        <f>IFERROR(K34-I34,"-")</f>
        <v>-0.32275981050697666</v>
      </c>
      <c r="M34" s="189">
        <v>3.9724943164276292</v>
      </c>
      <c r="N34" s="190">
        <f t="shared" si="4"/>
        <v>-0.33273941656442219</v>
      </c>
    </row>
    <row r="35" spans="2:15" x14ac:dyDescent="0.25">
      <c r="B35" s="119" t="s">
        <v>82</v>
      </c>
      <c r="C35" s="189" t="s">
        <v>298</v>
      </c>
      <c r="D35" s="190" t="s">
        <v>298</v>
      </c>
      <c r="E35" s="189">
        <v>2.9146412037037037</v>
      </c>
      <c r="F35" s="190" t="str">
        <f t="shared" si="3"/>
        <v>-</v>
      </c>
      <c r="G35" s="189">
        <v>5.0685692273121248</v>
      </c>
      <c r="H35" s="190">
        <f t="shared" si="3"/>
        <v>2.1539280236084211</v>
      </c>
      <c r="I35" s="189">
        <v>4.7284747061829329</v>
      </c>
      <c r="J35" s="190">
        <f t="shared" si="3"/>
        <v>-0.34009452112919192</v>
      </c>
      <c r="K35" s="189">
        <v>3.8798555087296811</v>
      </c>
      <c r="L35" s="190">
        <f t="shared" si="4"/>
        <v>-0.84861919745325176</v>
      </c>
      <c r="M35" s="189">
        <v>4.0481245069210354</v>
      </c>
      <c r="N35" s="190">
        <f t="shared" si="4"/>
        <v>0.16826899819135432</v>
      </c>
    </row>
    <row r="36" spans="2:15" x14ac:dyDescent="0.25">
      <c r="B36" s="119" t="s">
        <v>84</v>
      </c>
      <c r="C36" s="189" t="s">
        <v>298</v>
      </c>
      <c r="D36" s="190" t="s">
        <v>298</v>
      </c>
      <c r="E36" s="189">
        <v>3.6037055458841083</v>
      </c>
      <c r="F36" s="190" t="str">
        <f t="shared" si="3"/>
        <v>-</v>
      </c>
      <c r="G36" s="189">
        <v>4.9961056730870439</v>
      </c>
      <c r="H36" s="190">
        <f t="shared" si="3"/>
        <v>1.3924001272029356</v>
      </c>
      <c r="I36" s="189">
        <v>4.4609144365774629</v>
      </c>
      <c r="J36" s="190">
        <f t="shared" si="3"/>
        <v>-0.535191236509581</v>
      </c>
      <c r="K36" s="189">
        <v>4.1407330029115643</v>
      </c>
      <c r="L36" s="190">
        <f t="shared" si="4"/>
        <v>-0.32018143366589857</v>
      </c>
      <c r="M36" s="189">
        <v>4.4572676534821642</v>
      </c>
      <c r="N36" s="190">
        <f t="shared" si="4"/>
        <v>0.31653465057059993</v>
      </c>
    </row>
    <row r="37" spans="2:15" x14ac:dyDescent="0.25">
      <c r="B37" s="119" t="s">
        <v>86</v>
      </c>
      <c r="C37" s="189" t="s">
        <v>298</v>
      </c>
      <c r="D37" s="190" t="s">
        <v>298</v>
      </c>
      <c r="E37" s="189">
        <v>4.6267460747157552</v>
      </c>
      <c r="F37" s="190" t="str">
        <f t="shared" si="3"/>
        <v>-</v>
      </c>
      <c r="G37" s="189">
        <v>4.5895429000477801</v>
      </c>
      <c r="H37" s="190">
        <f t="shared" si="3"/>
        <v>-3.720317466797507E-2</v>
      </c>
      <c r="I37" s="189">
        <v>4.9556460304155188</v>
      </c>
      <c r="J37" s="190">
        <f t="shared" si="3"/>
        <v>0.36610313036773867</v>
      </c>
      <c r="K37" s="189">
        <v>4.4755482786849932</v>
      </c>
      <c r="L37" s="190">
        <f t="shared" si="4"/>
        <v>-0.4800977517305256</v>
      </c>
      <c r="M37" s="189">
        <v>4.3448173506945817</v>
      </c>
      <c r="N37" s="190">
        <f t="shared" si="4"/>
        <v>-0.13073092799041142</v>
      </c>
    </row>
    <row r="38" spans="2:15" x14ac:dyDescent="0.25">
      <c r="B38" s="119" t="s">
        <v>88</v>
      </c>
      <c r="C38" s="189">
        <v>4.5545680033071516</v>
      </c>
      <c r="D38" s="190">
        <v>-0.89435920161366056</v>
      </c>
      <c r="E38" s="189">
        <v>4.9319738243798508</v>
      </c>
      <c r="F38" s="190">
        <f t="shared" si="3"/>
        <v>0.37740582107269915</v>
      </c>
      <c r="G38" s="189">
        <v>5.2425426702823419</v>
      </c>
      <c r="H38" s="190">
        <f t="shared" si="3"/>
        <v>0.31056884590249112</v>
      </c>
      <c r="I38" s="189">
        <v>5.4587207891970566</v>
      </c>
      <c r="J38" s="190">
        <f t="shared" si="3"/>
        <v>0.21617811891471472</v>
      </c>
      <c r="K38" s="189">
        <v>4.8243098561981732</v>
      </c>
      <c r="L38" s="190">
        <f t="shared" si="4"/>
        <v>-0.6344109329988834</v>
      </c>
      <c r="M38" s="189">
        <v>4.6135209520486882</v>
      </c>
      <c r="N38" s="190">
        <f t="shared" si="4"/>
        <v>-0.21078890414948503</v>
      </c>
    </row>
    <row r="39" spans="2:15" x14ac:dyDescent="0.25">
      <c r="B39" s="119" t="s">
        <v>90</v>
      </c>
      <c r="C39" s="189">
        <v>3.8732029049948125</v>
      </c>
      <c r="D39" s="190">
        <v>-1.4111616744790672</v>
      </c>
      <c r="E39" s="189">
        <v>4.798402462260003</v>
      </c>
      <c r="F39" s="190">
        <f t="shared" si="3"/>
        <v>0.92519955726519054</v>
      </c>
      <c r="G39" s="189">
        <v>4.8405082669932638</v>
      </c>
      <c r="H39" s="190">
        <f t="shared" si="3"/>
        <v>4.2105804733260754E-2</v>
      </c>
      <c r="I39" s="189">
        <v>4.589631135637525</v>
      </c>
      <c r="J39" s="190">
        <f t="shared" si="3"/>
        <v>-0.25087713135573875</v>
      </c>
      <c r="K39" s="189">
        <v>4.6177703269069577</v>
      </c>
      <c r="L39" s="190">
        <f t="shared" si="4"/>
        <v>2.8139191269432651E-2</v>
      </c>
      <c r="M39" s="189">
        <v>4.3209409787859689</v>
      </c>
      <c r="N39" s="190">
        <f t="shared" si="4"/>
        <v>-0.29682934812098871</v>
      </c>
    </row>
    <row r="40" spans="2:15" x14ac:dyDescent="0.25">
      <c r="B40" s="119" t="s">
        <v>92</v>
      </c>
      <c r="C40" s="189">
        <v>3.3712446351931331</v>
      </c>
      <c r="D40" s="190">
        <v>-1.0553686888632243</v>
      </c>
      <c r="E40" s="189">
        <v>3.9725920447074294</v>
      </c>
      <c r="F40" s="190">
        <f t="shared" si="3"/>
        <v>0.60134740951429633</v>
      </c>
      <c r="G40" s="189">
        <v>4.6055787364063479</v>
      </c>
      <c r="H40" s="190">
        <f t="shared" si="3"/>
        <v>0.63298669169891841</v>
      </c>
      <c r="I40" s="189">
        <v>4.3497144962239824</v>
      </c>
      <c r="J40" s="190">
        <f t="shared" si="3"/>
        <v>-0.25586424018236542</v>
      </c>
      <c r="K40" s="189">
        <v>4.2488214401033257</v>
      </c>
      <c r="L40" s="190">
        <f t="shared" si="4"/>
        <v>-0.10089305612065669</v>
      </c>
      <c r="M40" s="189">
        <v>3.9980711196839125</v>
      </c>
      <c r="N40" s="190">
        <f t="shared" si="4"/>
        <v>-0.25075032041941325</v>
      </c>
    </row>
    <row r="41" spans="2:15" x14ac:dyDescent="0.25">
      <c r="B41" s="119" t="s">
        <v>94</v>
      </c>
      <c r="C41" s="189">
        <v>4.3412578994884141</v>
      </c>
      <c r="D41" s="190">
        <v>-0.7254743920500788</v>
      </c>
      <c r="E41" s="189">
        <v>4.2890680747823602</v>
      </c>
      <c r="F41" s="190">
        <f t="shared" si="3"/>
        <v>-5.2189824706053933E-2</v>
      </c>
      <c r="G41" s="189">
        <v>4.9321918120132979</v>
      </c>
      <c r="H41" s="190">
        <f t="shared" si="3"/>
        <v>0.64312373723093774</v>
      </c>
      <c r="I41" s="189">
        <v>4.389671618880544</v>
      </c>
      <c r="J41" s="190">
        <f t="shared" si="3"/>
        <v>-0.5425201931327539</v>
      </c>
      <c r="K41" s="189">
        <v>4.2966355962715523</v>
      </c>
      <c r="L41" s="190">
        <f t="shared" si="4"/>
        <v>-9.3036022608991686E-2</v>
      </c>
      <c r="M41" s="189">
        <v>4.458546241311053</v>
      </c>
      <c r="N41" s="190">
        <f t="shared" si="4"/>
        <v>0.1619106450395007</v>
      </c>
    </row>
    <row r="42" spans="2:15" x14ac:dyDescent="0.25">
      <c r="B42" s="119" t="s">
        <v>96</v>
      </c>
      <c r="C42" s="189">
        <v>2.8936170212765959</v>
      </c>
      <c r="D42" s="190">
        <v>-1.9914096009475499</v>
      </c>
      <c r="E42" s="189">
        <v>3.7914828431372549</v>
      </c>
      <c r="F42" s="190">
        <f t="shared" si="3"/>
        <v>0.897865821860659</v>
      </c>
      <c r="G42" s="189">
        <v>4.8552090245520905</v>
      </c>
      <c r="H42" s="190">
        <f t="shared" si="3"/>
        <v>1.0637261814148355</v>
      </c>
      <c r="I42" s="189">
        <v>4.4141855027279817</v>
      </c>
      <c r="J42" s="190">
        <f t="shared" si="3"/>
        <v>-0.44102352182410876</v>
      </c>
      <c r="K42" s="189">
        <v>4.3754952311078501</v>
      </c>
      <c r="L42" s="190">
        <f t="shared" si="4"/>
        <v>-3.8690271620131611E-2</v>
      </c>
      <c r="M42" s="189">
        <v>4.2591141910213919</v>
      </c>
      <c r="N42" s="190">
        <f t="shared" si="4"/>
        <v>-0.11638104008645822</v>
      </c>
    </row>
    <row r="43" spans="2:15" ht="15.75" x14ac:dyDescent="0.25">
      <c r="B43" s="122" t="s">
        <v>33</v>
      </c>
      <c r="C43" s="191">
        <v>4.5783308931185944</v>
      </c>
      <c r="D43" s="192">
        <v>-0.6743081606673007</v>
      </c>
      <c r="E43" s="191">
        <v>4.2129416102986905</v>
      </c>
      <c r="F43" s="192">
        <f t="shared" si="3"/>
        <v>-0.3653892828199039</v>
      </c>
      <c r="G43" s="191">
        <v>4.838387231519266</v>
      </c>
      <c r="H43" s="192">
        <f t="shared" si="3"/>
        <v>0.62544562122057545</v>
      </c>
      <c r="I43" s="191">
        <v>4.7975164362053846</v>
      </c>
      <c r="J43" s="192">
        <f t="shared" si="3"/>
        <v>-4.0870795313881381E-2</v>
      </c>
      <c r="K43" s="191">
        <v>4.3952630354121833</v>
      </c>
      <c r="L43" s="192">
        <f t="shared" si="4"/>
        <v>-0.40225340079320127</v>
      </c>
      <c r="M43" s="191">
        <v>4.3079990964309021</v>
      </c>
      <c r="N43" s="192">
        <v>-8.7263938981281264E-2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301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74</v>
      </c>
      <c r="C53" s="189">
        <v>6.1083348531825639</v>
      </c>
      <c r="D53" s="190">
        <v>-0.31327854103357033</v>
      </c>
      <c r="E53" s="189">
        <v>3.663768115942029</v>
      </c>
      <c r="F53" s="190">
        <f t="shared" ref="F53:J65" si="5">IFERROR(E53-C53,"-")</f>
        <v>-2.4445667372405349</v>
      </c>
      <c r="G53" s="189">
        <v>5.6583729987018607</v>
      </c>
      <c r="H53" s="190">
        <f t="shared" si="5"/>
        <v>1.9946048827598317</v>
      </c>
      <c r="I53" s="189">
        <v>6.2374595201903373</v>
      </c>
      <c r="J53" s="190">
        <f t="shared" si="5"/>
        <v>0.57908652148847661</v>
      </c>
      <c r="K53" s="189">
        <v>5.4805724508050089</v>
      </c>
      <c r="L53" s="190">
        <f t="shared" ref="L53:N65" si="6">IFERROR(K53-I53,"-")</f>
        <v>-0.75688706938532846</v>
      </c>
      <c r="M53" s="189">
        <v>5.2001080205238992</v>
      </c>
      <c r="N53" s="190">
        <f t="shared" si="6"/>
        <v>-0.28046443028110968</v>
      </c>
    </row>
    <row r="54" spans="1:15" x14ac:dyDescent="0.25">
      <c r="A54" s="1">
        <v>2</v>
      </c>
      <c r="B54" s="119" t="s">
        <v>76</v>
      </c>
      <c r="C54" s="189">
        <v>5.8070107610026422</v>
      </c>
      <c r="D54" s="190">
        <v>-3.9318468363522818E-2</v>
      </c>
      <c r="E54" s="189">
        <v>3.2065894924309886</v>
      </c>
      <c r="F54" s="190">
        <f t="shared" si="5"/>
        <v>-2.6004212685716537</v>
      </c>
      <c r="G54" s="189">
        <v>5.3711325473383349</v>
      </c>
      <c r="H54" s="190">
        <f t="shared" si="5"/>
        <v>2.1645430549073463</v>
      </c>
      <c r="I54" s="189">
        <v>5.6372102238953836</v>
      </c>
      <c r="J54" s="190">
        <f t="shared" si="5"/>
        <v>0.26607767655704873</v>
      </c>
      <c r="K54" s="189">
        <v>4.8943406194281183</v>
      </c>
      <c r="L54" s="190">
        <f t="shared" si="6"/>
        <v>-0.74286960446726535</v>
      </c>
      <c r="M54" s="189">
        <v>4.8194248298883045</v>
      </c>
      <c r="N54" s="190">
        <f t="shared" si="6"/>
        <v>-7.4915789539813815E-2</v>
      </c>
    </row>
    <row r="55" spans="1:15" x14ac:dyDescent="0.25">
      <c r="A55" s="1">
        <v>3</v>
      </c>
      <c r="B55" s="119" t="s">
        <v>78</v>
      </c>
      <c r="C55" s="189">
        <v>6.3170347003154577</v>
      </c>
      <c r="D55" s="190">
        <v>1.1054991348317973</v>
      </c>
      <c r="E55" s="189">
        <v>3.3458049886621315</v>
      </c>
      <c r="F55" s="190">
        <f t="shared" si="5"/>
        <v>-2.9712297116533262</v>
      </c>
      <c r="G55" s="189">
        <v>6.1517091436163787</v>
      </c>
      <c r="H55" s="190">
        <f t="shared" si="5"/>
        <v>2.8059041549542472</v>
      </c>
      <c r="I55" s="189">
        <v>5.3723351015914327</v>
      </c>
      <c r="J55" s="190">
        <f t="shared" si="5"/>
        <v>-0.77937404202494598</v>
      </c>
      <c r="K55" s="189">
        <v>5.1427301720081564</v>
      </c>
      <c r="L55" s="190">
        <f t="shared" si="6"/>
        <v>-0.22960492958327627</v>
      </c>
      <c r="M55" s="189">
        <v>4.7134794658604182</v>
      </c>
      <c r="N55" s="190">
        <f t="shared" si="6"/>
        <v>-0.42925070614773819</v>
      </c>
    </row>
    <row r="56" spans="1:15" x14ac:dyDescent="0.25">
      <c r="A56" s="1">
        <v>4</v>
      </c>
      <c r="B56" s="119" t="s">
        <v>80</v>
      </c>
      <c r="C56" s="189" t="s">
        <v>298</v>
      </c>
      <c r="D56" s="190" t="s">
        <v>298</v>
      </c>
      <c r="E56" s="189">
        <v>3.1482662415304903</v>
      </c>
      <c r="F56" s="190" t="str">
        <f>IFERROR(E56-C56,"-")</f>
        <v>-</v>
      </c>
      <c r="G56" s="189">
        <v>5.4527805864509604</v>
      </c>
      <c r="H56" s="190">
        <f>IFERROR(G56-E56,"-")</f>
        <v>2.3045143449204701</v>
      </c>
      <c r="I56" s="189">
        <v>5.3310610690611631</v>
      </c>
      <c r="J56" s="190">
        <f>IFERROR(I56-G56,"-")</f>
        <v>-0.12171951738979736</v>
      </c>
      <c r="K56" s="189">
        <v>5.0093518219929054</v>
      </c>
      <c r="L56" s="190">
        <f>IFERROR(K56-I56,"-")</f>
        <v>-0.32170924706825765</v>
      </c>
      <c r="M56" s="189">
        <v>4.4740068927988395</v>
      </c>
      <c r="N56" s="190">
        <f t="shared" si="6"/>
        <v>-0.53534492919406595</v>
      </c>
    </row>
    <row r="57" spans="1:15" x14ac:dyDescent="0.25">
      <c r="A57" s="1">
        <v>5</v>
      </c>
      <c r="B57" s="119" t="s">
        <v>82</v>
      </c>
      <c r="C57" s="189" t="s">
        <v>298</v>
      </c>
      <c r="D57" s="190" t="s">
        <v>298</v>
      </c>
      <c r="E57" s="189">
        <v>3.5667828106852495</v>
      </c>
      <c r="F57" s="190" t="str">
        <f t="shared" si="5"/>
        <v>-</v>
      </c>
      <c r="G57" s="189">
        <v>6.1356766100793401</v>
      </c>
      <c r="H57" s="190">
        <f t="shared" si="5"/>
        <v>2.5688937993940906</v>
      </c>
      <c r="I57" s="189">
        <v>5.4834025823169368</v>
      </c>
      <c r="J57" s="190">
        <f t="shared" si="5"/>
        <v>-0.65227402776240329</v>
      </c>
      <c r="K57" s="189">
        <v>4.6308490942752387</v>
      </c>
      <c r="L57" s="190">
        <f t="shared" si="6"/>
        <v>-0.85255348804169806</v>
      </c>
      <c r="M57" s="189">
        <v>4.749269243260799</v>
      </c>
      <c r="N57" s="190">
        <f t="shared" si="6"/>
        <v>0.1184201489855603</v>
      </c>
    </row>
    <row r="58" spans="1:15" x14ac:dyDescent="0.25">
      <c r="A58" s="1">
        <v>6</v>
      </c>
      <c r="B58" s="119" t="s">
        <v>84</v>
      </c>
      <c r="C58" s="189" t="s">
        <v>298</v>
      </c>
      <c r="D58" s="190" t="s">
        <v>298</v>
      </c>
      <c r="E58" s="189">
        <v>4.3549618320610683</v>
      </c>
      <c r="F58" s="190" t="str">
        <f t="shared" si="5"/>
        <v>-</v>
      </c>
      <c r="G58" s="189">
        <v>5.7055414580618615</v>
      </c>
      <c r="H58" s="190">
        <f t="shared" si="5"/>
        <v>1.3505796260007932</v>
      </c>
      <c r="I58" s="189">
        <v>5.2554716587215982</v>
      </c>
      <c r="J58" s="190">
        <f t="shared" si="5"/>
        <v>-0.45006979934026337</v>
      </c>
      <c r="K58" s="189">
        <v>4.9124615540609051</v>
      </c>
      <c r="L58" s="190">
        <f t="shared" si="6"/>
        <v>-0.34301010466069304</v>
      </c>
      <c r="M58" s="189">
        <v>5.0789356702864037</v>
      </c>
      <c r="N58" s="190">
        <f t="shared" si="6"/>
        <v>0.16647411622549857</v>
      </c>
    </row>
    <row r="59" spans="1:15" x14ac:dyDescent="0.25">
      <c r="A59" s="1">
        <v>7</v>
      </c>
      <c r="B59" s="119" t="s">
        <v>86</v>
      </c>
      <c r="C59" s="189" t="s">
        <v>298</v>
      </c>
      <c r="D59" s="190" t="s">
        <v>298</v>
      </c>
      <c r="E59" s="189">
        <v>5.4743217595176956</v>
      </c>
      <c r="F59" s="190" t="str">
        <f t="shared" si="5"/>
        <v>-</v>
      </c>
      <c r="G59" s="189">
        <v>5.5952645341548157</v>
      </c>
      <c r="H59" s="190">
        <f t="shared" si="5"/>
        <v>0.12094277463712011</v>
      </c>
      <c r="I59" s="189">
        <v>5.9675313026943639</v>
      </c>
      <c r="J59" s="190">
        <f t="shared" si="5"/>
        <v>0.37226676853954821</v>
      </c>
      <c r="K59" s="189">
        <v>5.2138678430996448</v>
      </c>
      <c r="L59" s="190">
        <f t="shared" si="6"/>
        <v>-0.75366345959471914</v>
      </c>
      <c r="M59" s="189">
        <v>5.1054000221312386</v>
      </c>
      <c r="N59" s="190">
        <f t="shared" si="6"/>
        <v>-0.10846782096840624</v>
      </c>
    </row>
    <row r="60" spans="1:15" x14ac:dyDescent="0.25">
      <c r="A60" s="1">
        <v>8</v>
      </c>
      <c r="B60" s="119" t="s">
        <v>88</v>
      </c>
      <c r="C60" s="189">
        <v>5.2078397380333241</v>
      </c>
      <c r="D60" s="190">
        <v>-1.0317183408373216</v>
      </c>
      <c r="E60" s="189">
        <v>5.6290259655815165</v>
      </c>
      <c r="F60" s="190">
        <f t="shared" si="5"/>
        <v>0.42118622754819235</v>
      </c>
      <c r="G60" s="189">
        <v>6.177176185759877</v>
      </c>
      <c r="H60" s="190">
        <f t="shared" si="5"/>
        <v>0.54815022017836057</v>
      </c>
      <c r="I60" s="189">
        <v>6.3328700238782565</v>
      </c>
      <c r="J60" s="190">
        <f t="shared" si="5"/>
        <v>0.15569383811837945</v>
      </c>
      <c r="K60" s="189">
        <v>5.4583598772224473</v>
      </c>
      <c r="L60" s="190">
        <f t="shared" si="6"/>
        <v>-0.87451014665580917</v>
      </c>
      <c r="M60" s="189">
        <v>5.4754989430916625</v>
      </c>
      <c r="N60" s="190">
        <f t="shared" si="6"/>
        <v>1.7139065869215209E-2</v>
      </c>
    </row>
    <row r="61" spans="1:15" x14ac:dyDescent="0.25">
      <c r="A61" s="1">
        <v>9</v>
      </c>
      <c r="B61" s="119" t="s">
        <v>90</v>
      </c>
      <c r="C61" s="189">
        <v>4.3924625098658252</v>
      </c>
      <c r="D61" s="190">
        <v>-1.5357306611743269</v>
      </c>
      <c r="E61" s="189">
        <v>5.7059638650535627</v>
      </c>
      <c r="F61" s="190">
        <f t="shared" si="5"/>
        <v>1.3135013551877375</v>
      </c>
      <c r="G61" s="189">
        <v>5.623027303338878</v>
      </c>
      <c r="H61" s="190">
        <f t="shared" si="5"/>
        <v>-8.2936561714684665E-2</v>
      </c>
      <c r="I61" s="189">
        <v>5.4833519745332531</v>
      </c>
      <c r="J61" s="190">
        <f t="shared" si="5"/>
        <v>-0.13967532880562494</v>
      </c>
      <c r="K61" s="189">
        <v>5.1576278825208446</v>
      </c>
      <c r="L61" s="190">
        <f t="shared" si="6"/>
        <v>-0.32572409201240848</v>
      </c>
      <c r="M61" s="189">
        <v>5.0877483443708611</v>
      </c>
      <c r="N61" s="190">
        <f t="shared" si="6"/>
        <v>-6.9879538149983489E-2</v>
      </c>
    </row>
    <row r="62" spans="1:15" x14ac:dyDescent="0.25">
      <c r="A62" s="1">
        <v>10</v>
      </c>
      <c r="B62" s="119" t="s">
        <v>92</v>
      </c>
      <c r="C62" s="189">
        <v>4.20913576317046</v>
      </c>
      <c r="D62" s="190">
        <v>-0.8276401685762842</v>
      </c>
      <c r="E62" s="189">
        <v>5.0291377740421659</v>
      </c>
      <c r="F62" s="190">
        <f t="shared" si="5"/>
        <v>0.82000201087170588</v>
      </c>
      <c r="G62" s="189">
        <v>5.7005808131383935</v>
      </c>
      <c r="H62" s="190">
        <f t="shared" si="5"/>
        <v>0.6714430390962276</v>
      </c>
      <c r="I62" s="189">
        <v>5.0361657474742545</v>
      </c>
      <c r="J62" s="190">
        <f t="shared" si="5"/>
        <v>-0.66441506566413899</v>
      </c>
      <c r="K62" s="189">
        <v>4.7908964073944889</v>
      </c>
      <c r="L62" s="190">
        <f t="shared" si="6"/>
        <v>-0.24526934007976564</v>
      </c>
      <c r="M62" s="189">
        <v>4.9387354485277335</v>
      </c>
      <c r="N62" s="190">
        <f t="shared" si="6"/>
        <v>0.14783904113324464</v>
      </c>
    </row>
    <row r="63" spans="1:15" x14ac:dyDescent="0.25">
      <c r="A63" s="1">
        <v>11</v>
      </c>
      <c r="B63" s="119" t="s">
        <v>94</v>
      </c>
      <c r="C63" s="189">
        <v>6.0644346178142765</v>
      </c>
      <c r="D63" s="190">
        <v>0.38829914099205087</v>
      </c>
      <c r="E63" s="189">
        <v>5.1465581051073279</v>
      </c>
      <c r="F63" s="190">
        <f t="shared" si="5"/>
        <v>-0.91787651270694859</v>
      </c>
      <c r="G63" s="189">
        <v>5.5842795787491912</v>
      </c>
      <c r="H63" s="190">
        <f t="shared" si="5"/>
        <v>0.43772147364186331</v>
      </c>
      <c r="I63" s="189">
        <v>5.0292923433874712</v>
      </c>
      <c r="J63" s="190">
        <f t="shared" si="5"/>
        <v>-0.55498723536172001</v>
      </c>
      <c r="K63" s="189">
        <v>4.8597580732260504</v>
      </c>
      <c r="L63" s="190">
        <f t="shared" si="6"/>
        <v>-0.16953427016142086</v>
      </c>
      <c r="M63" s="189">
        <v>5.237037971489845</v>
      </c>
      <c r="N63" s="190">
        <f t="shared" si="6"/>
        <v>0.3772798982637946</v>
      </c>
    </row>
    <row r="64" spans="1:15" x14ac:dyDescent="0.25">
      <c r="A64" s="1">
        <v>12</v>
      </c>
      <c r="B64" s="119" t="s">
        <v>96</v>
      </c>
      <c r="C64" s="189">
        <v>3.5715015321756893</v>
      </c>
      <c r="D64" s="190">
        <v>0.64593848885044114</v>
      </c>
      <c r="E64" s="189">
        <v>4.657102587335145</v>
      </c>
      <c r="F64" s="190">
        <f t="shared" si="5"/>
        <v>1.0856010551594557</v>
      </c>
      <c r="G64" s="189">
        <v>5.6213217845277645</v>
      </c>
      <c r="H64" s="190">
        <f t="shared" si="5"/>
        <v>0.9642191971926195</v>
      </c>
      <c r="I64" s="189">
        <v>5.014239843640933</v>
      </c>
      <c r="J64" s="190">
        <f t="shared" si="5"/>
        <v>-0.60708194088683154</v>
      </c>
      <c r="K64" s="189">
        <v>4.9085414452709886</v>
      </c>
      <c r="L64" s="190">
        <f t="shared" si="6"/>
        <v>-0.10569839836994444</v>
      </c>
      <c r="M64" s="189">
        <v>5.2620608609599211</v>
      </c>
      <c r="N64" s="190">
        <f t="shared" si="6"/>
        <v>0.35351941568893253</v>
      </c>
    </row>
    <row r="65" spans="1:15" ht="15.75" x14ac:dyDescent="0.25">
      <c r="B65" s="122" t="s">
        <v>33</v>
      </c>
      <c r="C65" s="191">
        <v>5.355219012738428</v>
      </c>
      <c r="D65" s="192">
        <v>-0.49726797792722088</v>
      </c>
      <c r="E65" s="191">
        <v>5.0874598967777933</v>
      </c>
      <c r="F65" s="192">
        <f t="shared" si="5"/>
        <v>-0.26775911596063473</v>
      </c>
      <c r="G65" s="191">
        <v>5.7510246905516187</v>
      </c>
      <c r="H65" s="192">
        <f t="shared" si="5"/>
        <v>0.66356479377382538</v>
      </c>
      <c r="I65" s="191">
        <v>5.5509200102223355</v>
      </c>
      <c r="J65" s="192">
        <f t="shared" si="5"/>
        <v>-0.20010468032928319</v>
      </c>
      <c r="K65" s="191">
        <v>5.0479500936468664</v>
      </c>
      <c r="L65" s="192">
        <f t="shared" si="6"/>
        <v>-0.50296991657546908</v>
      </c>
      <c r="M65" s="191">
        <v>5.0168291605802224</v>
      </c>
      <c r="N65" s="192">
        <v>-3.1120933066643985E-2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302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74</v>
      </c>
      <c r="C75" s="189">
        <v>2.528648038385549</v>
      </c>
      <c r="D75" s="190">
        <v>-0.75411606010531695</v>
      </c>
      <c r="E75" s="189">
        <v>3.2924613987284288</v>
      </c>
      <c r="F75" s="190">
        <f t="shared" ref="F75:J77" si="7">IFERROR(E75-C75,"-")</f>
        <v>0.76381336034287983</v>
      </c>
      <c r="G75" s="189">
        <v>2.6512071156289707</v>
      </c>
      <c r="H75" s="190">
        <f t="shared" si="7"/>
        <v>-0.64125428309945809</v>
      </c>
      <c r="I75" s="189">
        <v>3.5954620918649693</v>
      </c>
      <c r="J75" s="190">
        <f t="shared" si="7"/>
        <v>0.94425497623599863</v>
      </c>
      <c r="K75" s="189">
        <v>2.3741217798594847</v>
      </c>
      <c r="L75" s="190">
        <f t="shared" ref="L75:L77" si="8">IFERROR(K75-I75,"-")</f>
        <v>-1.2213403120054847</v>
      </c>
      <c r="M75" s="189">
        <v>2.7676370312090217</v>
      </c>
      <c r="N75" s="190">
        <f t="shared" ref="N75:N86" si="9">IFERROR(M75-K75,"-")</f>
        <v>0.39351525134953702</v>
      </c>
    </row>
    <row r="76" spans="1:15" x14ac:dyDescent="0.25">
      <c r="A76" s="1">
        <v>2</v>
      </c>
      <c r="B76" s="119" t="s">
        <v>76</v>
      </c>
      <c r="C76" s="189">
        <v>1.9799448483329156</v>
      </c>
      <c r="D76" s="190">
        <v>-1.1051220164516313</v>
      </c>
      <c r="E76" s="189">
        <v>2.0499728408473654</v>
      </c>
      <c r="F76" s="190">
        <f t="shared" si="7"/>
        <v>7.0027992514449799E-2</v>
      </c>
      <c r="G76" s="189">
        <v>2.2053632043448745</v>
      </c>
      <c r="H76" s="190">
        <f t="shared" si="7"/>
        <v>0.15539036349750912</v>
      </c>
      <c r="I76" s="189">
        <v>2.8121710526315788</v>
      </c>
      <c r="J76" s="190">
        <f t="shared" si="7"/>
        <v>0.60680784828670431</v>
      </c>
      <c r="K76" s="189">
        <v>2.3241944601469755</v>
      </c>
      <c r="L76" s="190">
        <f t="shared" si="8"/>
        <v>-0.48797659248460334</v>
      </c>
      <c r="M76" s="189">
        <v>2.1506651243493349</v>
      </c>
      <c r="N76" s="190">
        <f t="shared" si="9"/>
        <v>-0.17352933579764063</v>
      </c>
    </row>
    <row r="77" spans="1:15" x14ac:dyDescent="0.25">
      <c r="A77" s="1">
        <v>3</v>
      </c>
      <c r="B77" s="119" t="s">
        <v>78</v>
      </c>
      <c r="C77" s="189">
        <v>4.2155737704918037</v>
      </c>
      <c r="D77" s="190">
        <v>1.6107618943720188</v>
      </c>
      <c r="E77" s="189">
        <v>2.4643478260869567</v>
      </c>
      <c r="F77" s="190">
        <f t="shared" si="7"/>
        <v>-1.751225944404847</v>
      </c>
      <c r="G77" s="189">
        <v>2.324803884945835</v>
      </c>
      <c r="H77" s="190">
        <f t="shared" si="7"/>
        <v>-0.13954394114112167</v>
      </c>
      <c r="I77" s="189">
        <v>2.6021798365122617</v>
      </c>
      <c r="J77" s="190">
        <f t="shared" si="7"/>
        <v>0.27737595156642669</v>
      </c>
      <c r="K77" s="189">
        <v>2.4314678284182305</v>
      </c>
      <c r="L77" s="190">
        <f t="shared" si="8"/>
        <v>-0.1707120080940312</v>
      </c>
      <c r="M77" s="189">
        <v>2.379233421212736</v>
      </c>
      <c r="N77" s="190">
        <f t="shared" si="9"/>
        <v>-5.2234407205494549E-2</v>
      </c>
    </row>
    <row r="78" spans="1:15" x14ac:dyDescent="0.25">
      <c r="A78" s="1">
        <v>4</v>
      </c>
      <c r="B78" s="119" t="s">
        <v>80</v>
      </c>
      <c r="C78" s="189" t="s">
        <v>298</v>
      </c>
      <c r="D78" s="190" t="s">
        <v>298</v>
      </c>
      <c r="E78" s="189">
        <v>2.8340530536705737</v>
      </c>
      <c r="F78" s="190" t="str">
        <f>IFERROR(E78-C78,"-")</f>
        <v>-</v>
      </c>
      <c r="G78" s="189">
        <v>2.2430187168451607</v>
      </c>
      <c r="H78" s="190">
        <f>IFERROR(G78-E78,"-")</f>
        <v>-0.59103433682541295</v>
      </c>
      <c r="I78" s="189">
        <v>2.982060312568787</v>
      </c>
      <c r="J78" s="190">
        <f>IFERROR(I78-G78,"-")</f>
        <v>0.73904159572362627</v>
      </c>
      <c r="K78" s="189">
        <v>2.3911083281152159</v>
      </c>
      <c r="L78" s="190">
        <f>IFERROR(K78-I78,"-")</f>
        <v>-0.59095198445357111</v>
      </c>
      <c r="M78" s="189">
        <v>2.2581845238095237</v>
      </c>
      <c r="N78" s="190">
        <f t="shared" si="9"/>
        <v>-0.13292380430569217</v>
      </c>
    </row>
    <row r="79" spans="1:15" x14ac:dyDescent="0.25">
      <c r="A79" s="1">
        <v>5</v>
      </c>
      <c r="B79" s="119" t="s">
        <v>82</v>
      </c>
      <c r="C79" s="189" t="s">
        <v>298</v>
      </c>
      <c r="D79" s="190" t="s">
        <v>298</v>
      </c>
      <c r="E79" s="189">
        <v>2.2670126874279122</v>
      </c>
      <c r="F79" s="190" t="str">
        <f t="shared" ref="F79:J87" si="10">IFERROR(E79-C79,"-")</f>
        <v>-</v>
      </c>
      <c r="G79" s="189">
        <v>2.2658905704307335</v>
      </c>
      <c r="H79" s="190">
        <f t="shared" si="10"/>
        <v>-1.1221169971786793E-3</v>
      </c>
      <c r="I79" s="189">
        <v>2.8360398700862359</v>
      </c>
      <c r="J79" s="190">
        <f t="shared" si="10"/>
        <v>0.57014929965550243</v>
      </c>
      <c r="K79" s="189">
        <v>2.3998426098154244</v>
      </c>
      <c r="L79" s="190">
        <f t="shared" ref="L79:L87" si="11">IFERROR(K79-I79,"-")</f>
        <v>-0.43619726027081152</v>
      </c>
      <c r="M79" s="189">
        <v>2.0924902617990759</v>
      </c>
      <c r="N79" s="190">
        <f t="shared" si="9"/>
        <v>-0.30735234801634848</v>
      </c>
    </row>
    <row r="80" spans="1:15" x14ac:dyDescent="0.25">
      <c r="A80" s="1">
        <v>6</v>
      </c>
      <c r="B80" s="119" t="s">
        <v>84</v>
      </c>
      <c r="C80" s="189" t="s">
        <v>298</v>
      </c>
      <c r="D80" s="190" t="s">
        <v>298</v>
      </c>
      <c r="E80" s="189">
        <v>2.4640062597809078</v>
      </c>
      <c r="F80" s="190" t="str">
        <f t="shared" si="10"/>
        <v>-</v>
      </c>
      <c r="G80" s="189">
        <v>2.6562994797557113</v>
      </c>
      <c r="H80" s="190">
        <f t="shared" si="10"/>
        <v>0.19229321997480353</v>
      </c>
      <c r="I80" s="189">
        <v>2.6943369952034657</v>
      </c>
      <c r="J80" s="190">
        <f t="shared" si="10"/>
        <v>3.8037515447754355E-2</v>
      </c>
      <c r="K80" s="189">
        <v>2.658639491107361</v>
      </c>
      <c r="L80" s="190">
        <f t="shared" si="11"/>
        <v>-3.5697504096104726E-2</v>
      </c>
      <c r="M80" s="189">
        <v>2.442157266364759</v>
      </c>
      <c r="N80" s="190">
        <f t="shared" si="9"/>
        <v>-0.21648222474260193</v>
      </c>
    </row>
    <row r="81" spans="1:15" x14ac:dyDescent="0.25">
      <c r="A81" s="1">
        <v>7</v>
      </c>
      <c r="B81" s="119" t="s">
        <v>86</v>
      </c>
      <c r="C81" s="189" t="s">
        <v>298</v>
      </c>
      <c r="D81" s="190" t="s">
        <v>298</v>
      </c>
      <c r="E81" s="189">
        <v>3.0759881523848431</v>
      </c>
      <c r="F81" s="190" t="str">
        <f t="shared" si="10"/>
        <v>-</v>
      </c>
      <c r="G81" s="189">
        <v>2.8384682549582139</v>
      </c>
      <c r="H81" s="190">
        <f t="shared" si="10"/>
        <v>-0.23751989742662927</v>
      </c>
      <c r="I81" s="189">
        <v>2.9239302694136291</v>
      </c>
      <c r="J81" s="190">
        <f t="shared" si="10"/>
        <v>8.5462014455415236E-2</v>
      </c>
      <c r="K81" s="189">
        <v>2.9497919006408138</v>
      </c>
      <c r="L81" s="190">
        <f t="shared" si="11"/>
        <v>2.5861631227184656E-2</v>
      </c>
      <c r="M81" s="189">
        <v>2.4336855275962743</v>
      </c>
      <c r="N81" s="190">
        <f t="shared" si="9"/>
        <v>-0.51610637304453943</v>
      </c>
    </row>
    <row r="82" spans="1:15" x14ac:dyDescent="0.25">
      <c r="A82" s="1">
        <v>8</v>
      </c>
      <c r="B82" s="119" t="s">
        <v>88</v>
      </c>
      <c r="C82" s="189">
        <v>2.9126119583635925</v>
      </c>
      <c r="D82" s="190">
        <v>0.42185526988041433</v>
      </c>
      <c r="E82" s="189">
        <v>3.288779889638259</v>
      </c>
      <c r="F82" s="190">
        <f t="shared" si="10"/>
        <v>0.37616793127466641</v>
      </c>
      <c r="G82" s="189">
        <v>2.7815126050420167</v>
      </c>
      <c r="H82" s="190">
        <f t="shared" si="10"/>
        <v>-0.50726728459624226</v>
      </c>
      <c r="I82" s="189">
        <v>2.7460738774607387</v>
      </c>
      <c r="J82" s="190">
        <f t="shared" si="10"/>
        <v>-3.5438727581277973E-2</v>
      </c>
      <c r="K82" s="189">
        <v>3.1529654224868331</v>
      </c>
      <c r="L82" s="190">
        <f t="shared" si="11"/>
        <v>0.40689154502609437</v>
      </c>
      <c r="M82" s="189">
        <v>2.5432847629722422</v>
      </c>
      <c r="N82" s="190">
        <f t="shared" si="9"/>
        <v>-0.60968065951459094</v>
      </c>
    </row>
    <row r="83" spans="1:15" x14ac:dyDescent="0.25">
      <c r="A83" s="1">
        <v>9</v>
      </c>
      <c r="B83" s="119" t="s">
        <v>90</v>
      </c>
      <c r="C83" s="189">
        <v>2.3058368076235856</v>
      </c>
      <c r="D83" s="190">
        <v>-0.67877640525049676</v>
      </c>
      <c r="E83" s="189">
        <v>2.8018525032242936</v>
      </c>
      <c r="F83" s="190">
        <f t="shared" si="10"/>
        <v>0.49601569560070802</v>
      </c>
      <c r="G83" s="189">
        <v>2.4327799275995505</v>
      </c>
      <c r="H83" s="190">
        <f t="shared" si="10"/>
        <v>-0.36907257562474305</v>
      </c>
      <c r="I83" s="189">
        <v>2.7320278969957084</v>
      </c>
      <c r="J83" s="190">
        <f t="shared" si="10"/>
        <v>0.29924796939615783</v>
      </c>
      <c r="K83" s="189">
        <v>2.8144523899134364</v>
      </c>
      <c r="L83" s="190">
        <f t="shared" si="11"/>
        <v>8.2424492917728021E-2</v>
      </c>
      <c r="M83" s="189">
        <v>2.2532996894409938</v>
      </c>
      <c r="N83" s="190">
        <f t="shared" si="9"/>
        <v>-0.56115270047244259</v>
      </c>
    </row>
    <row r="84" spans="1:15" x14ac:dyDescent="0.25">
      <c r="A84" s="1">
        <v>10</v>
      </c>
      <c r="B84" s="119" t="s">
        <v>92</v>
      </c>
      <c r="C84" s="189">
        <v>2.1842164599774523</v>
      </c>
      <c r="D84" s="190">
        <v>-0.14381442805343569</v>
      </c>
      <c r="E84" s="189">
        <v>2.4730092454518342</v>
      </c>
      <c r="F84" s="190">
        <f t="shared" si="10"/>
        <v>0.28879278547438192</v>
      </c>
      <c r="G84" s="189">
        <v>2.5158146201624461</v>
      </c>
      <c r="H84" s="190">
        <f t="shared" si="10"/>
        <v>4.2805374710611854E-2</v>
      </c>
      <c r="I84" s="189">
        <v>2.2366286057692308</v>
      </c>
      <c r="J84" s="190">
        <f t="shared" si="10"/>
        <v>-0.27918601439321522</v>
      </c>
      <c r="K84" s="189">
        <v>2.7012696041822255</v>
      </c>
      <c r="L84" s="190">
        <f t="shared" si="11"/>
        <v>0.46464099841299467</v>
      </c>
      <c r="M84" s="189">
        <v>1.9854463762453605</v>
      </c>
      <c r="N84" s="190">
        <f t="shared" si="9"/>
        <v>-0.71582322793686504</v>
      </c>
    </row>
    <row r="85" spans="1:15" x14ac:dyDescent="0.25">
      <c r="A85" s="1">
        <v>11</v>
      </c>
      <c r="B85" s="119" t="s">
        <v>94</v>
      </c>
      <c r="C85" s="189">
        <v>2.7735632183908048</v>
      </c>
      <c r="D85" s="190">
        <v>-2.3142207965784589E-2</v>
      </c>
      <c r="E85" s="189">
        <v>2.5095457537853849</v>
      </c>
      <c r="F85" s="190">
        <f t="shared" si="10"/>
        <v>-0.26401746460541986</v>
      </c>
      <c r="G85" s="189">
        <v>2.6985086658605399</v>
      </c>
      <c r="H85" s="190">
        <f t="shared" si="10"/>
        <v>0.18896291207515503</v>
      </c>
      <c r="I85" s="189">
        <v>2.4068329961789168</v>
      </c>
      <c r="J85" s="190">
        <f t="shared" si="10"/>
        <v>-0.29167566968162317</v>
      </c>
      <c r="K85" s="189">
        <v>2.6871430776354375</v>
      </c>
      <c r="L85" s="190">
        <f t="shared" si="11"/>
        <v>0.2803100814565207</v>
      </c>
      <c r="M85" s="189">
        <v>2.3555972056568408</v>
      </c>
      <c r="N85" s="190">
        <f t="shared" si="9"/>
        <v>-0.33154587197859664</v>
      </c>
    </row>
    <row r="86" spans="1:15" x14ac:dyDescent="0.25">
      <c r="A86" s="1">
        <v>12</v>
      </c>
      <c r="B86" s="119" t="s">
        <v>96</v>
      </c>
      <c r="C86" s="189">
        <v>2.4477662075915352</v>
      </c>
      <c r="D86" s="190">
        <v>0.25954012152537942</v>
      </c>
      <c r="E86" s="189">
        <v>2.4452794739314232</v>
      </c>
      <c r="F86" s="190">
        <f t="shared" si="10"/>
        <v>-2.4867336601119838E-3</v>
      </c>
      <c r="G86" s="189">
        <v>2.6089754739954776</v>
      </c>
      <c r="H86" s="190">
        <f t="shared" si="10"/>
        <v>0.16369600006405438</v>
      </c>
      <c r="I86" s="189">
        <v>2.6665989022158976</v>
      </c>
      <c r="J86" s="190">
        <f t="shared" si="10"/>
        <v>5.7623428220419992E-2</v>
      </c>
      <c r="K86" s="189">
        <v>2.8862497680460195</v>
      </c>
      <c r="L86" s="190">
        <f t="shared" si="11"/>
        <v>0.21965086583012194</v>
      </c>
      <c r="M86" s="189">
        <v>1.9639065817409767</v>
      </c>
      <c r="N86" s="190">
        <f t="shared" si="9"/>
        <v>-0.92234318630504286</v>
      </c>
    </row>
    <row r="87" spans="1:15" ht="15.75" x14ac:dyDescent="0.25">
      <c r="B87" s="122" t="s">
        <v>33</v>
      </c>
      <c r="C87" s="191">
        <v>2.5260240112994352</v>
      </c>
      <c r="D87" s="192">
        <v>-0.36082656596521856</v>
      </c>
      <c r="E87" s="191">
        <v>2.7155204585827524</v>
      </c>
      <c r="F87" s="192">
        <f t="shared" si="10"/>
        <v>0.18949644728331716</v>
      </c>
      <c r="G87" s="191">
        <v>2.5429762503722109</v>
      </c>
      <c r="H87" s="192">
        <f t="shared" si="10"/>
        <v>-0.17254420821054151</v>
      </c>
      <c r="I87" s="191">
        <v>2.7657890486189629</v>
      </c>
      <c r="J87" s="192">
        <f t="shared" si="10"/>
        <v>0.22281279824675204</v>
      </c>
      <c r="K87" s="191">
        <v>2.702007481062386</v>
      </c>
      <c r="L87" s="192">
        <f t="shared" si="11"/>
        <v>-6.3781567556576935E-2</v>
      </c>
      <c r="M87" s="191">
        <v>2.3026333493512734</v>
      </c>
      <c r="N87" s="192">
        <v>-0.39937413171111258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303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CONCATENATE("dif ",RIGHT(M95,2),"/",RIGHT(K95,2))</f>
        <v>dif 25/24</v>
      </c>
    </row>
    <row r="97" spans="2:14" x14ac:dyDescent="0.25">
      <c r="B97" s="119" t="s">
        <v>74</v>
      </c>
      <c r="C97" s="189">
        <v>9.2950458626781867</v>
      </c>
      <c r="D97" s="190">
        <v>-0.15258105585782289</v>
      </c>
      <c r="E97" s="189">
        <v>9.0109444669639238</v>
      </c>
      <c r="F97" s="190">
        <f t="shared" ref="F97:J99" si="12">IFERROR(E97-C97,"-")</f>
        <v>-0.28410139571426285</v>
      </c>
      <c r="G97" s="189">
        <v>8.512588031881247</v>
      </c>
      <c r="H97" s="190">
        <f t="shared" si="12"/>
        <v>-0.4983564350826768</v>
      </c>
      <c r="I97" s="189">
        <v>8.5206927412137485</v>
      </c>
      <c r="J97" s="190">
        <f t="shared" si="12"/>
        <v>8.104709332501514E-3</v>
      </c>
      <c r="K97" s="189">
        <v>8.3857512527725291</v>
      </c>
      <c r="L97" s="190">
        <f t="shared" ref="L97:L99" si="13">IFERROR(K97-I97,"-")</f>
        <v>-0.13494148844121945</v>
      </c>
      <c r="M97" s="189">
        <v>8.7072565993373949</v>
      </c>
      <c r="N97" s="190">
        <f t="shared" ref="N97:N108" si="14">IFERROR(M97-K97,"-")</f>
        <v>0.32150534656486585</v>
      </c>
    </row>
    <row r="98" spans="2:14" x14ac:dyDescent="0.25">
      <c r="B98" s="119" t="s">
        <v>76</v>
      </c>
      <c r="C98" s="189">
        <v>8.7275993182116167</v>
      </c>
      <c r="D98" s="190">
        <v>-0.68688375614273056</v>
      </c>
      <c r="E98" s="189">
        <v>5.75520347934141</v>
      </c>
      <c r="F98" s="190">
        <f t="shared" si="12"/>
        <v>-2.9723958388702068</v>
      </c>
      <c r="G98" s="189">
        <v>6.9325526625670548</v>
      </c>
      <c r="H98" s="190">
        <f t="shared" si="12"/>
        <v>1.1773491832256449</v>
      </c>
      <c r="I98" s="189">
        <v>8.0176301452784511</v>
      </c>
      <c r="J98" s="190">
        <f t="shared" si="12"/>
        <v>1.0850774827113963</v>
      </c>
      <c r="K98" s="189">
        <v>8.1856063750311279</v>
      </c>
      <c r="L98" s="190">
        <f t="shared" si="13"/>
        <v>0.16797622975267679</v>
      </c>
      <c r="M98" s="189">
        <v>7.9766359846119759</v>
      </c>
      <c r="N98" s="190">
        <f t="shared" si="14"/>
        <v>-0.208970390419152</v>
      </c>
    </row>
    <row r="99" spans="2:14" x14ac:dyDescent="0.25">
      <c r="B99" s="119" t="s">
        <v>78</v>
      </c>
      <c r="C99" s="189">
        <v>10.97488555442523</v>
      </c>
      <c r="D99" s="190">
        <v>2.9465410879150298</v>
      </c>
      <c r="E99" s="189">
        <v>5.500643500643501</v>
      </c>
      <c r="F99" s="190">
        <f t="shared" si="12"/>
        <v>-5.4742420537817287</v>
      </c>
      <c r="G99" s="189">
        <v>7.1364744571072176</v>
      </c>
      <c r="H99" s="190">
        <f t="shared" si="12"/>
        <v>1.6358309564637166</v>
      </c>
      <c r="I99" s="189">
        <v>7.6281529895908982</v>
      </c>
      <c r="J99" s="190">
        <f t="shared" si="12"/>
        <v>0.49167853248368054</v>
      </c>
      <c r="K99" s="189">
        <v>7.5469198757399916</v>
      </c>
      <c r="L99" s="190">
        <f t="shared" si="13"/>
        <v>-8.1233113850906591E-2</v>
      </c>
      <c r="M99" s="189">
        <v>7.2537225525022544</v>
      </c>
      <c r="N99" s="190">
        <f t="shared" si="14"/>
        <v>-0.29319732323773717</v>
      </c>
    </row>
    <row r="100" spans="2:14" x14ac:dyDescent="0.25">
      <c r="B100" s="119" t="s">
        <v>80</v>
      </c>
      <c r="C100" s="189" t="s">
        <v>298</v>
      </c>
      <c r="D100" s="190" t="s">
        <v>298</v>
      </c>
      <c r="E100" s="189">
        <v>5.3676544450025112</v>
      </c>
      <c r="F100" s="190" t="str">
        <f>IFERROR(E100-C100,"-")</f>
        <v>-</v>
      </c>
      <c r="G100" s="189">
        <v>7.0535005966009869</v>
      </c>
      <c r="H100" s="190">
        <f>IFERROR(G100-E100,"-")</f>
        <v>1.6858461515984757</v>
      </c>
      <c r="I100" s="189">
        <v>6.86671840418499</v>
      </c>
      <c r="J100" s="190">
        <f>IFERROR(I100-G100,"-")</f>
        <v>-0.18678219241599692</v>
      </c>
      <c r="K100" s="189">
        <v>7.6968225110574444</v>
      </c>
      <c r="L100" s="190">
        <f>IFERROR(K100-I100,"-")</f>
        <v>0.83010410687245439</v>
      </c>
      <c r="M100" s="189">
        <v>6.8486221677893449</v>
      </c>
      <c r="N100" s="190">
        <f t="shared" si="14"/>
        <v>-0.84820034326809957</v>
      </c>
    </row>
    <row r="101" spans="2:14" x14ac:dyDescent="0.25">
      <c r="B101" s="119" t="s">
        <v>82</v>
      </c>
      <c r="C101" s="189" t="s">
        <v>298</v>
      </c>
      <c r="D101" s="190" t="s">
        <v>298</v>
      </c>
      <c r="E101" s="189">
        <v>4.6154148128762102</v>
      </c>
      <c r="F101" s="190" t="str">
        <f t="shared" ref="F101:J109" si="15">IFERROR(E101-C101,"-")</f>
        <v>-</v>
      </c>
      <c r="G101" s="189">
        <v>6.8128675815362678</v>
      </c>
      <c r="H101" s="190">
        <f t="shared" si="15"/>
        <v>2.1974527686600576</v>
      </c>
      <c r="I101" s="189">
        <v>7.1880833271111779</v>
      </c>
      <c r="J101" s="190">
        <f t="shared" si="15"/>
        <v>0.37521574557491011</v>
      </c>
      <c r="K101" s="189">
        <v>6.8821328081035453</v>
      </c>
      <c r="L101" s="190">
        <f t="shared" ref="L101:L109" si="16">IFERROR(K101-I101,"-")</f>
        <v>-0.30595051900763259</v>
      </c>
      <c r="M101" s="189">
        <v>6.6997386066598477</v>
      </c>
      <c r="N101" s="190">
        <f t="shared" si="14"/>
        <v>-0.18239420144369767</v>
      </c>
    </row>
    <row r="102" spans="2:14" x14ac:dyDescent="0.25">
      <c r="B102" s="119" t="s">
        <v>84</v>
      </c>
      <c r="C102" s="189" t="s">
        <v>298</v>
      </c>
      <c r="D102" s="190" t="s">
        <v>298</v>
      </c>
      <c r="E102" s="189">
        <v>5.8911511354737662</v>
      </c>
      <c r="F102" s="190" t="str">
        <f t="shared" si="15"/>
        <v>-</v>
      </c>
      <c r="G102" s="189">
        <v>6.9117168591040752</v>
      </c>
      <c r="H102" s="190">
        <f t="shared" si="15"/>
        <v>1.020565723630309</v>
      </c>
      <c r="I102" s="189">
        <v>7.0050877724990732</v>
      </c>
      <c r="J102" s="190">
        <f t="shared" si="15"/>
        <v>9.3370913394998034E-2</v>
      </c>
      <c r="K102" s="189">
        <v>7.1391927083333337</v>
      </c>
      <c r="L102" s="190">
        <f t="shared" si="16"/>
        <v>0.13410493583426053</v>
      </c>
      <c r="M102" s="189">
        <v>6.8354370682719781</v>
      </c>
      <c r="N102" s="190">
        <f t="shared" si="14"/>
        <v>-0.30375564006135569</v>
      </c>
    </row>
    <row r="103" spans="2:14" x14ac:dyDescent="0.25">
      <c r="B103" s="119" t="s">
        <v>86</v>
      </c>
      <c r="C103" s="189" t="s">
        <v>298</v>
      </c>
      <c r="D103" s="190" t="s">
        <v>298</v>
      </c>
      <c r="E103" s="189">
        <v>7.0290555155010814</v>
      </c>
      <c r="F103" s="190" t="str">
        <f t="shared" si="15"/>
        <v>-</v>
      </c>
      <c r="G103" s="189">
        <v>7.1986132408827253</v>
      </c>
      <c r="H103" s="190">
        <f t="shared" si="15"/>
        <v>0.16955772538164382</v>
      </c>
      <c r="I103" s="189">
        <v>7.4377873604249363</v>
      </c>
      <c r="J103" s="190">
        <f t="shared" si="15"/>
        <v>0.23917411954221102</v>
      </c>
      <c r="K103" s="189">
        <v>7.4333944533577814</v>
      </c>
      <c r="L103" s="190">
        <f t="shared" si="16"/>
        <v>-4.3929070671548942E-3</v>
      </c>
      <c r="M103" s="189">
        <v>7.0905879092966329</v>
      </c>
      <c r="N103" s="190">
        <f t="shared" si="14"/>
        <v>-0.34280654406114852</v>
      </c>
    </row>
    <row r="104" spans="2:14" x14ac:dyDescent="0.25">
      <c r="B104" s="119" t="s">
        <v>88</v>
      </c>
      <c r="C104" s="189">
        <v>6.9118342372409955</v>
      </c>
      <c r="D104" s="190">
        <v>-1.3590110761575094</v>
      </c>
      <c r="E104" s="189">
        <v>7.0977242302543511</v>
      </c>
      <c r="F104" s="190">
        <f t="shared" si="15"/>
        <v>0.18588999301335551</v>
      </c>
      <c r="G104" s="189">
        <v>7.778275396317623</v>
      </c>
      <c r="H104" s="190">
        <f t="shared" si="15"/>
        <v>0.68055116606327193</v>
      </c>
      <c r="I104" s="189">
        <v>7.7137433140259954</v>
      </c>
      <c r="J104" s="190">
        <f t="shared" si="15"/>
        <v>-6.4532082291627546E-2</v>
      </c>
      <c r="K104" s="189">
        <v>7.7794874272325423</v>
      </c>
      <c r="L104" s="190">
        <f t="shared" si="16"/>
        <v>6.5744113206546828E-2</v>
      </c>
      <c r="M104" s="189">
        <v>7.3797512173732436</v>
      </c>
      <c r="N104" s="190">
        <f t="shared" si="14"/>
        <v>-0.3997362098592987</v>
      </c>
    </row>
    <row r="105" spans="2:14" x14ac:dyDescent="0.25">
      <c r="B105" s="119" t="s">
        <v>90</v>
      </c>
      <c r="C105" s="189">
        <v>6.9931153184165229</v>
      </c>
      <c r="D105" s="190">
        <v>-1.1832510438568864</v>
      </c>
      <c r="E105" s="189">
        <v>7.1154244794120416</v>
      </c>
      <c r="F105" s="190">
        <f t="shared" si="15"/>
        <v>0.1223091609955187</v>
      </c>
      <c r="G105" s="189">
        <v>7.4606444617626133</v>
      </c>
      <c r="H105" s="190">
        <f t="shared" si="15"/>
        <v>0.34521998235057172</v>
      </c>
      <c r="I105" s="189">
        <v>7.5650837764891374</v>
      </c>
      <c r="J105" s="190">
        <f t="shared" si="15"/>
        <v>0.10443931472652412</v>
      </c>
      <c r="K105" s="189">
        <v>7.6637820736501734</v>
      </c>
      <c r="L105" s="190">
        <f t="shared" si="16"/>
        <v>9.8698297161035953E-2</v>
      </c>
      <c r="M105" s="189">
        <v>7.1017945091919836</v>
      </c>
      <c r="N105" s="190">
        <f t="shared" si="14"/>
        <v>-0.56198756445818976</v>
      </c>
    </row>
    <row r="106" spans="2:14" x14ac:dyDescent="0.25">
      <c r="B106" s="119" t="s">
        <v>92</v>
      </c>
      <c r="C106" s="189">
        <v>4.8194545015689112</v>
      </c>
      <c r="D106" s="190">
        <v>-2.8296068381790365</v>
      </c>
      <c r="E106" s="189">
        <v>6.7946358513446041</v>
      </c>
      <c r="F106" s="190">
        <f t="shared" si="15"/>
        <v>1.9751813497756929</v>
      </c>
      <c r="G106" s="189">
        <v>6.9897432857058162</v>
      </c>
      <c r="H106" s="190">
        <f t="shared" si="15"/>
        <v>0.19510743436121203</v>
      </c>
      <c r="I106" s="189">
        <v>7.1013933302878023</v>
      </c>
      <c r="J106" s="190">
        <f t="shared" si="15"/>
        <v>0.11165004458198613</v>
      </c>
      <c r="K106" s="189">
        <v>7.0632824322465266</v>
      </c>
      <c r="L106" s="190">
        <f t="shared" si="16"/>
        <v>-3.8110898041275654E-2</v>
      </c>
      <c r="M106" s="189">
        <v>6.7817363694801021</v>
      </c>
      <c r="N106" s="190">
        <f t="shared" si="14"/>
        <v>-0.28154606276642458</v>
      </c>
    </row>
    <row r="107" spans="2:14" x14ac:dyDescent="0.25">
      <c r="B107" s="119" t="s">
        <v>94</v>
      </c>
      <c r="C107" s="189">
        <v>7.8686336494555675</v>
      </c>
      <c r="D107" s="190">
        <v>-0.16840601227405294</v>
      </c>
      <c r="E107" s="189">
        <v>7.2640043044180072</v>
      </c>
      <c r="F107" s="190">
        <f t="shared" si="15"/>
        <v>-0.60462934503756038</v>
      </c>
      <c r="G107" s="189">
        <v>7.3783077425677881</v>
      </c>
      <c r="H107" s="190">
        <f t="shared" si="15"/>
        <v>0.11430343814978094</v>
      </c>
      <c r="I107" s="189">
        <v>7.8645584975111893</v>
      </c>
      <c r="J107" s="190">
        <f t="shared" si="15"/>
        <v>0.4862507549434012</v>
      </c>
      <c r="K107" s="189">
        <v>7.7764869118621602</v>
      </c>
      <c r="L107" s="190">
        <f t="shared" si="16"/>
        <v>-8.8071585649029061E-2</v>
      </c>
      <c r="M107" s="189">
        <v>7.2864717797990233</v>
      </c>
      <c r="N107" s="190">
        <f t="shared" si="14"/>
        <v>-0.49001513206313696</v>
      </c>
    </row>
    <row r="108" spans="2:14" x14ac:dyDescent="0.25">
      <c r="B108" s="119" t="s">
        <v>96</v>
      </c>
      <c r="C108" s="189">
        <v>7.6856927332159923</v>
      </c>
      <c r="D108" s="190">
        <v>-1.2620381605497482</v>
      </c>
      <c r="E108" s="189">
        <v>7.9840824979339589</v>
      </c>
      <c r="F108" s="190">
        <f t="shared" si="15"/>
        <v>0.29838976471796652</v>
      </c>
      <c r="G108" s="189">
        <v>7.8006234575918949</v>
      </c>
      <c r="H108" s="190">
        <f t="shared" si="15"/>
        <v>-0.18345904034206395</v>
      </c>
      <c r="I108" s="189">
        <v>8.2201690765464033</v>
      </c>
      <c r="J108" s="190">
        <f t="shared" si="15"/>
        <v>0.41954561895450837</v>
      </c>
      <c r="K108" s="189">
        <v>7.9917642598365486</v>
      </c>
      <c r="L108" s="190">
        <f t="shared" si="16"/>
        <v>-0.22840481670985469</v>
      </c>
      <c r="M108" s="189">
        <v>7.6399435909489117</v>
      </c>
      <c r="N108" s="190">
        <f t="shared" si="14"/>
        <v>-0.35182066888763686</v>
      </c>
    </row>
    <row r="109" spans="2:14" ht="15.75" x14ac:dyDescent="0.25">
      <c r="B109" s="122" t="s">
        <v>33</v>
      </c>
      <c r="C109" s="191">
        <v>8.7566950823947458</v>
      </c>
      <c r="D109" s="192">
        <v>0.44064319900376958</v>
      </c>
      <c r="E109" s="191">
        <v>6.9670919535565847</v>
      </c>
      <c r="F109" s="192">
        <f t="shared" si="15"/>
        <v>-1.7896031288381611</v>
      </c>
      <c r="G109" s="191">
        <v>7.3284504270391047</v>
      </c>
      <c r="H109" s="192">
        <f t="shared" si="15"/>
        <v>0.36135847348251993</v>
      </c>
      <c r="I109" s="191">
        <v>7.6358262977989613</v>
      </c>
      <c r="J109" s="192">
        <f t="shared" si="15"/>
        <v>0.30737587075985662</v>
      </c>
      <c r="K109" s="191">
        <v>7.650302988272208</v>
      </c>
      <c r="L109" s="192">
        <f t="shared" si="16"/>
        <v>1.4476690473246734E-2</v>
      </c>
      <c r="M109" s="191">
        <v>7.3287548981772845</v>
      </c>
      <c r="N109" s="192">
        <v>-0.32154809009492347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304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CONCATENATE("dif ",RIGHT(C117,2),"/",RIGHT(C117-1,2))</f>
        <v>dif 20/19</v>
      </c>
      <c r="E118" s="118" t="s">
        <v>72</v>
      </c>
      <c r="F118" s="117" t="str">
        <f>CONCATENATE("dif ",RIGHT(E117,2),"/",RIGHT(C117,2))</f>
        <v>dif 21/20</v>
      </c>
      <c r="G118" s="118" t="s">
        <v>72</v>
      </c>
      <c r="H118" s="117" t="str">
        <f>CONCATENATE("dif ",RIGHT(G117,2),"/",RIGHT(E117,2))</f>
        <v>dif 22/21</v>
      </c>
      <c r="I118" s="118" t="s">
        <v>72</v>
      </c>
      <c r="J118" s="117" t="str">
        <f>CONCATENATE("dif ",RIGHT(I117,2),"/",RIGHT(G117,2))</f>
        <v>dif 23/22</v>
      </c>
      <c r="K118" s="118" t="s">
        <v>72</v>
      </c>
      <c r="L118" s="117" t="str">
        <f>CONCATENATE("dif ",RIGHT(K117,2),"/",RIGHT(I117,2))</f>
        <v>dif 24/23</v>
      </c>
      <c r="M118" s="118" t="s">
        <v>72</v>
      </c>
      <c r="N118" s="117" t="str">
        <f>CONCATENATE("dif ",RIGHT(M117,2),"/",RIGHT(K117,2))</f>
        <v>dif 25/24</v>
      </c>
    </row>
    <row r="119" spans="1:15" x14ac:dyDescent="0.25">
      <c r="B119" s="119" t="s">
        <v>74</v>
      </c>
      <c r="C119" s="189">
        <v>7.9339108565041219</v>
      </c>
      <c r="D119" s="190">
        <v>-0.53819282612587571</v>
      </c>
      <c r="E119" s="189">
        <v>17.864253393665159</v>
      </c>
      <c r="F119" s="190">
        <f t="shared" ref="F119:J121" si="17">IFERROR(E119-C119,"-")</f>
        <v>9.930342537161037</v>
      </c>
      <c r="G119" s="189">
        <v>7.5997924593566237</v>
      </c>
      <c r="H119" s="190">
        <f t="shared" si="17"/>
        <v>-10.264460934308534</v>
      </c>
      <c r="I119" s="189">
        <v>7.4245295975827492</v>
      </c>
      <c r="J119" s="190">
        <f t="shared" si="17"/>
        <v>-0.17526286177387451</v>
      </c>
      <c r="K119" s="189">
        <v>7.6925531914893615</v>
      </c>
      <c r="L119" s="190">
        <f t="shared" ref="L119:L121" si="18">IFERROR(K119-I119,"-")</f>
        <v>0.26802359390661223</v>
      </c>
      <c r="M119" s="189">
        <v>7.7130570758405002</v>
      </c>
      <c r="N119" s="190">
        <f t="shared" ref="N119:N130" si="19">IFERROR(M119-K119,"-")</f>
        <v>2.0503884351138701E-2</v>
      </c>
    </row>
    <row r="120" spans="1:15" x14ac:dyDescent="0.25">
      <c r="B120" s="119" t="s">
        <v>76</v>
      </c>
      <c r="C120" s="189">
        <v>7.1286418646346927</v>
      </c>
      <c r="D120" s="190">
        <v>-1.303539837220713</v>
      </c>
      <c r="E120" s="189">
        <v>11.735751295336788</v>
      </c>
      <c r="F120" s="190">
        <f t="shared" si="17"/>
        <v>4.6071094307020957</v>
      </c>
      <c r="G120" s="189">
        <v>6.5968031968031964</v>
      </c>
      <c r="H120" s="190">
        <f t="shared" si="17"/>
        <v>-5.138948098533592</v>
      </c>
      <c r="I120" s="189">
        <v>6.6255956432947585</v>
      </c>
      <c r="J120" s="190">
        <f t="shared" si="17"/>
        <v>2.8792446491562096E-2</v>
      </c>
      <c r="K120" s="189">
        <v>7.0288492360294903</v>
      </c>
      <c r="L120" s="190">
        <f t="shared" si="18"/>
        <v>0.40325359273473182</v>
      </c>
      <c r="M120" s="189">
        <v>6.7095845331139445</v>
      </c>
      <c r="N120" s="190">
        <f t="shared" si="19"/>
        <v>-0.31926470291554576</v>
      </c>
    </row>
    <row r="121" spans="1:15" x14ac:dyDescent="0.25">
      <c r="B121" s="119" t="s">
        <v>78</v>
      </c>
      <c r="C121" s="189">
        <v>9.3786440677966105</v>
      </c>
      <c r="D121" s="190">
        <v>2.0832270880821104</v>
      </c>
      <c r="E121" s="189">
        <v>8.6459854014598534</v>
      </c>
      <c r="F121" s="190">
        <f t="shared" si="17"/>
        <v>-0.73265866633675714</v>
      </c>
      <c r="G121" s="189">
        <v>7.11755751014885</v>
      </c>
      <c r="H121" s="190">
        <f t="shared" si="17"/>
        <v>-1.5284278913110034</v>
      </c>
      <c r="I121" s="189">
        <v>6.6871994801819366</v>
      </c>
      <c r="J121" s="190">
        <f t="shared" si="17"/>
        <v>-0.43035802996691341</v>
      </c>
      <c r="K121" s="189">
        <v>6.9662029881504379</v>
      </c>
      <c r="L121" s="190">
        <f t="shared" si="18"/>
        <v>0.27900350796850137</v>
      </c>
      <c r="M121" s="189">
        <v>6.2966065747614</v>
      </c>
      <c r="N121" s="190">
        <f t="shared" si="19"/>
        <v>-0.66959641338903797</v>
      </c>
    </row>
    <row r="122" spans="1:15" x14ac:dyDescent="0.25">
      <c r="B122" s="119" t="s">
        <v>80</v>
      </c>
      <c r="C122" s="189" t="s">
        <v>298</v>
      </c>
      <c r="D122" s="190" t="s">
        <v>298</v>
      </c>
      <c r="E122" s="189">
        <v>2.8295964125560538</v>
      </c>
      <c r="F122" s="190" t="str">
        <f>IFERROR(E122-C122,"-")</f>
        <v>-</v>
      </c>
      <c r="G122" s="189">
        <v>6.9245819397993307</v>
      </c>
      <c r="H122" s="190">
        <f>IFERROR(G122-E122,"-")</f>
        <v>4.0949855272432769</v>
      </c>
      <c r="I122" s="189">
        <v>6.5770206022187008</v>
      </c>
      <c r="J122" s="190">
        <f>IFERROR(I122-G122,"-")</f>
        <v>-0.3475613375806299</v>
      </c>
      <c r="K122" s="189">
        <v>7.1351310407514017</v>
      </c>
      <c r="L122" s="190">
        <f>IFERROR(K122-I122,"-")</f>
        <v>0.55811043853270093</v>
      </c>
      <c r="M122" s="189">
        <v>6.2585340037046837</v>
      </c>
      <c r="N122" s="190">
        <f t="shared" si="19"/>
        <v>-0.87659703704671799</v>
      </c>
    </row>
    <row r="123" spans="1:15" x14ac:dyDescent="0.25">
      <c r="B123" s="119" t="s">
        <v>82</v>
      </c>
      <c r="C123" s="189" t="s">
        <v>298</v>
      </c>
      <c r="D123" s="190" t="s">
        <v>298</v>
      </c>
      <c r="E123" s="189">
        <v>3.0382293762575454</v>
      </c>
      <c r="F123" s="190" t="str">
        <f t="shared" ref="F123:J131" si="20">IFERROR(E123-C123,"-")</f>
        <v>-</v>
      </c>
      <c r="G123" s="189">
        <v>6.689313517338995</v>
      </c>
      <c r="H123" s="190">
        <f t="shared" si="20"/>
        <v>3.6510841410814496</v>
      </c>
      <c r="I123" s="189">
        <v>6.697749196141479</v>
      </c>
      <c r="J123" s="190">
        <f t="shared" si="20"/>
        <v>8.4356788024839702E-3</v>
      </c>
      <c r="K123" s="189">
        <v>6.6414432121297207</v>
      </c>
      <c r="L123" s="190">
        <f t="shared" ref="L123:L131" si="21">IFERROR(K123-I123,"-")</f>
        <v>-5.6305984011758348E-2</v>
      </c>
      <c r="M123" s="189">
        <v>6.1644515846356072</v>
      </c>
      <c r="N123" s="190">
        <f t="shared" si="19"/>
        <v>-0.4769916274941135</v>
      </c>
    </row>
    <row r="124" spans="1:15" x14ac:dyDescent="0.25">
      <c r="B124" s="119" t="s">
        <v>84</v>
      </c>
      <c r="C124" s="189" t="s">
        <v>298</v>
      </c>
      <c r="D124" s="190" t="s">
        <v>298</v>
      </c>
      <c r="E124" s="189">
        <v>3.3338345864661654</v>
      </c>
      <c r="F124" s="190" t="str">
        <f t="shared" si="20"/>
        <v>-</v>
      </c>
      <c r="G124" s="189">
        <v>6.5790438114276197</v>
      </c>
      <c r="H124" s="190">
        <f t="shared" si="20"/>
        <v>3.2452092249614544</v>
      </c>
      <c r="I124" s="189">
        <v>6.8809303758471962</v>
      </c>
      <c r="J124" s="190">
        <f t="shared" si="20"/>
        <v>0.30188656441957651</v>
      </c>
      <c r="K124" s="189">
        <v>6.686951631046119</v>
      </c>
      <c r="L124" s="190">
        <f t="shared" si="21"/>
        <v>-0.19397874480107724</v>
      </c>
      <c r="M124" s="189">
        <v>6.1712112346401407</v>
      </c>
      <c r="N124" s="190">
        <f t="shared" si="19"/>
        <v>-0.51574039640597835</v>
      </c>
    </row>
    <row r="125" spans="1:15" x14ac:dyDescent="0.25">
      <c r="B125" s="119" t="s">
        <v>86</v>
      </c>
      <c r="C125" s="189" t="s">
        <v>298</v>
      </c>
      <c r="D125" s="190" t="s">
        <v>298</v>
      </c>
      <c r="E125" s="189">
        <v>7.0270270270270272</v>
      </c>
      <c r="F125" s="190" t="str">
        <f t="shared" si="20"/>
        <v>-</v>
      </c>
      <c r="G125" s="189">
        <v>7.0274575832146091</v>
      </c>
      <c r="H125" s="190">
        <f t="shared" si="20"/>
        <v>4.3055618758192082E-4</v>
      </c>
      <c r="I125" s="189">
        <v>7.464351215038973</v>
      </c>
      <c r="J125" s="190">
        <f t="shared" si="20"/>
        <v>0.43689363182436391</v>
      </c>
      <c r="K125" s="189">
        <v>7.0650243483242621</v>
      </c>
      <c r="L125" s="190">
        <f t="shared" si="21"/>
        <v>-0.39932686671471096</v>
      </c>
      <c r="M125" s="189">
        <v>6.4465197834870782</v>
      </c>
      <c r="N125" s="190">
        <f t="shared" si="19"/>
        <v>-0.61850456483718386</v>
      </c>
    </row>
    <row r="126" spans="1:15" x14ac:dyDescent="0.25">
      <c r="B126" s="119" t="s">
        <v>88</v>
      </c>
      <c r="C126" s="189">
        <v>6.3769470404984423</v>
      </c>
      <c r="D126" s="190">
        <v>-1.0206395446762953</v>
      </c>
      <c r="E126" s="189">
        <v>5.8403361344537812</v>
      </c>
      <c r="F126" s="190">
        <f t="shared" si="20"/>
        <v>-0.53661090604466111</v>
      </c>
      <c r="G126" s="189">
        <v>7.5700397097083387</v>
      </c>
      <c r="H126" s="190">
        <f t="shared" si="20"/>
        <v>1.7297035752545575</v>
      </c>
      <c r="I126" s="189">
        <v>7.5153215849141315</v>
      </c>
      <c r="J126" s="190">
        <f t="shared" si="20"/>
        <v>-5.4718124794207235E-2</v>
      </c>
      <c r="K126" s="189">
        <v>7.5282225780624499</v>
      </c>
      <c r="L126" s="190">
        <f t="shared" si="21"/>
        <v>1.2900993148318385E-2</v>
      </c>
      <c r="M126" s="189">
        <v>6.9955884947944238</v>
      </c>
      <c r="N126" s="190">
        <f t="shared" si="19"/>
        <v>-0.53263408326802608</v>
      </c>
    </row>
    <row r="127" spans="1:15" x14ac:dyDescent="0.25">
      <c r="B127" s="119" t="s">
        <v>90</v>
      </c>
      <c r="C127" s="189">
        <v>6.0221914008321775</v>
      </c>
      <c r="D127" s="190">
        <v>-1.7173625596907653</v>
      </c>
      <c r="E127" s="189">
        <v>6.9028243178554334</v>
      </c>
      <c r="F127" s="190">
        <f t="shared" si="20"/>
        <v>0.88063291702325586</v>
      </c>
      <c r="G127" s="189">
        <v>7.6120493666774927</v>
      </c>
      <c r="H127" s="190">
        <f t="shared" si="20"/>
        <v>0.70922504882205928</v>
      </c>
      <c r="I127" s="189">
        <v>7.4808184143222505</v>
      </c>
      <c r="J127" s="190">
        <f t="shared" si="20"/>
        <v>-0.13123095235524218</v>
      </c>
      <c r="K127" s="189">
        <v>7.3459357277882802</v>
      </c>
      <c r="L127" s="190">
        <f t="shared" si="21"/>
        <v>-0.13488268653397029</v>
      </c>
      <c r="M127" s="189">
        <v>6.8409070294784584</v>
      </c>
      <c r="N127" s="190">
        <f t="shared" si="19"/>
        <v>-0.50502869830982178</v>
      </c>
    </row>
    <row r="128" spans="1:15" x14ac:dyDescent="0.25">
      <c r="A128" s="125"/>
      <c r="B128" s="119" t="s">
        <v>92</v>
      </c>
      <c r="C128" s="189">
        <v>4.5007385524372232</v>
      </c>
      <c r="D128" s="190">
        <v>-3.2602724964503205</v>
      </c>
      <c r="E128" s="189">
        <v>6.6572815533980583</v>
      </c>
      <c r="F128" s="190">
        <f t="shared" si="20"/>
        <v>2.1565430009608351</v>
      </c>
      <c r="G128" s="189">
        <v>6.9833285010147872</v>
      </c>
      <c r="H128" s="190">
        <f t="shared" si="20"/>
        <v>0.32604694761672892</v>
      </c>
      <c r="I128" s="189">
        <v>6.9262397991211548</v>
      </c>
      <c r="J128" s="190">
        <f t="shared" si="20"/>
        <v>-5.7088701893632354E-2</v>
      </c>
      <c r="K128" s="189">
        <v>6.9094631059830647</v>
      </c>
      <c r="L128" s="190">
        <f t="shared" si="21"/>
        <v>-1.677669313809016E-2</v>
      </c>
      <c r="M128" s="189">
        <v>6.6619834710743806</v>
      </c>
      <c r="N128" s="190">
        <f t="shared" si="19"/>
        <v>-0.24747963490868408</v>
      </c>
    </row>
    <row r="129" spans="2:15" x14ac:dyDescent="0.25">
      <c r="B129" s="119" t="s">
        <v>94</v>
      </c>
      <c r="C129" s="189">
        <v>9.5982905982905979</v>
      </c>
      <c r="D129" s="190">
        <v>2.1208570395549478</v>
      </c>
      <c r="E129" s="189">
        <v>6.8495550611790881</v>
      </c>
      <c r="F129" s="190">
        <f t="shared" si="20"/>
        <v>-2.7487355371115099</v>
      </c>
      <c r="G129" s="189">
        <v>6.7162322274881516</v>
      </c>
      <c r="H129" s="190">
        <f t="shared" si="20"/>
        <v>-0.13332283369093645</v>
      </c>
      <c r="I129" s="189">
        <v>6.9560150805438132</v>
      </c>
      <c r="J129" s="190">
        <f t="shared" si="20"/>
        <v>0.2397828530556616</v>
      </c>
      <c r="K129" s="189">
        <v>6.8750572082379859</v>
      </c>
      <c r="L129" s="190">
        <f t="shared" si="21"/>
        <v>-8.0957872305827294E-2</v>
      </c>
      <c r="M129" s="189">
        <v>6.5042352941176471</v>
      </c>
      <c r="N129" s="190">
        <f t="shared" si="19"/>
        <v>-0.37082191412033882</v>
      </c>
    </row>
    <row r="130" spans="2:15" x14ac:dyDescent="0.25">
      <c r="B130" s="119" t="s">
        <v>96</v>
      </c>
      <c r="C130" s="189">
        <v>9.3348281016442449</v>
      </c>
      <c r="D130" s="190">
        <v>1.3361634132169451</v>
      </c>
      <c r="E130" s="189">
        <v>8.0141221374045806</v>
      </c>
      <c r="F130" s="190">
        <f t="shared" si="20"/>
        <v>-1.3207059642396644</v>
      </c>
      <c r="G130" s="189">
        <v>7.1400179318589361</v>
      </c>
      <c r="H130" s="190">
        <f t="shared" si="20"/>
        <v>-0.8741042055456445</v>
      </c>
      <c r="I130" s="189">
        <v>7.5589687989398868</v>
      </c>
      <c r="J130" s="190">
        <f t="shared" si="20"/>
        <v>0.41895086708095075</v>
      </c>
      <c r="K130" s="189">
        <v>7.5490196078431371</v>
      </c>
      <c r="L130" s="190">
        <f t="shared" si="21"/>
        <v>-9.9491910967497432E-3</v>
      </c>
      <c r="M130" s="189">
        <v>7.1274771120639704</v>
      </c>
      <c r="N130" s="190">
        <f t="shared" si="19"/>
        <v>-0.42154249577916669</v>
      </c>
    </row>
    <row r="131" spans="2:15" ht="15.75" x14ac:dyDescent="0.25">
      <c r="B131" s="122" t="s">
        <v>33</v>
      </c>
      <c r="C131" s="191">
        <v>7.6447121695105942</v>
      </c>
      <c r="D131" s="192">
        <v>-1.5403221767104291E-2</v>
      </c>
      <c r="E131" s="191">
        <v>6.8464210841569333</v>
      </c>
      <c r="F131" s="192">
        <f t="shared" si="20"/>
        <v>-0.79829108535366089</v>
      </c>
      <c r="G131" s="191">
        <v>7.0442463034910698</v>
      </c>
      <c r="H131" s="192">
        <f t="shared" si="20"/>
        <v>0.19782521933413655</v>
      </c>
      <c r="I131" s="191">
        <v>7.1007313195548489</v>
      </c>
      <c r="J131" s="192">
        <f t="shared" si="20"/>
        <v>5.6485016063779092E-2</v>
      </c>
      <c r="K131" s="191">
        <v>7.130827339756638</v>
      </c>
      <c r="L131" s="192">
        <f t="shared" si="21"/>
        <v>3.0096020201789031E-2</v>
      </c>
      <c r="M131" s="191">
        <v>6.6739171748933153</v>
      </c>
      <c r="N131" s="192">
        <v>-0.4569101648633227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305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CONCATENATE("dif ",RIGHT(C139,2),"/",RIGHT(C139-1,2))</f>
        <v>dif 20/19</v>
      </c>
      <c r="E140" s="118" t="s">
        <v>72</v>
      </c>
      <c r="F140" s="117" t="str">
        <f>CONCATENATE("dif ",RIGHT(E139,2),"/",RIGHT(C139,2))</f>
        <v>dif 21/20</v>
      </c>
      <c r="G140" s="118" t="s">
        <v>72</v>
      </c>
      <c r="H140" s="117" t="str">
        <f>CONCATENATE("dif ",RIGHT(G139,2),"/",RIGHT(E139,2))</f>
        <v>dif 22/21</v>
      </c>
      <c r="I140" s="118" t="s">
        <v>72</v>
      </c>
      <c r="J140" s="117" t="str">
        <f>CONCATENATE("dif ",RIGHT(I139,2),"/",RIGHT(G139,2))</f>
        <v>dif 23/22</v>
      </c>
      <c r="K140" s="118" t="s">
        <v>72</v>
      </c>
      <c r="L140" s="117" t="str">
        <f>CONCATENATE("dif ",RIGHT(K139,2),"/",RIGHT(I139,2))</f>
        <v>dif 24/23</v>
      </c>
      <c r="M140" s="118" t="s">
        <v>72</v>
      </c>
      <c r="N140" s="117" t="str">
        <f>CONCATENATE("dif ",RIGHT(M139,2),"/",RIGHT(K139,2))</f>
        <v>dif 25/24</v>
      </c>
    </row>
    <row r="141" spans="2:15" x14ac:dyDescent="0.25">
      <c r="B141" s="119" t="s">
        <v>74</v>
      </c>
      <c r="C141" s="189">
        <v>11.637256287086748</v>
      </c>
      <c r="D141" s="190">
        <v>0.46909023781291914</v>
      </c>
      <c r="E141" s="189">
        <v>15.971804511278195</v>
      </c>
      <c r="F141" s="190">
        <f t="shared" ref="F141:J143" si="22">IFERROR(E141-C141,"-")</f>
        <v>4.3345482241914475</v>
      </c>
      <c r="G141" s="189">
        <v>12.129041326960921</v>
      </c>
      <c r="H141" s="190">
        <f t="shared" si="22"/>
        <v>-3.842763184317274</v>
      </c>
      <c r="I141" s="189">
        <v>11.418379216750678</v>
      </c>
      <c r="J141" s="190">
        <f t="shared" si="22"/>
        <v>-0.71066211021024372</v>
      </c>
      <c r="K141" s="189">
        <v>10.839140103780577</v>
      </c>
      <c r="L141" s="190">
        <f t="shared" ref="L141:L143" si="23">IFERROR(K141-I141,"-")</f>
        <v>-0.57923911297010022</v>
      </c>
      <c r="M141" s="189">
        <v>11.050628442310408</v>
      </c>
      <c r="N141" s="190">
        <f t="shared" ref="N141:N152" si="24">IFERROR(M141-K141,"-")</f>
        <v>0.21148833852983095</v>
      </c>
    </row>
    <row r="142" spans="2:15" x14ac:dyDescent="0.25">
      <c r="B142" s="119" t="s">
        <v>76</v>
      </c>
      <c r="C142" s="189">
        <v>11.138817878999149</v>
      </c>
      <c r="D142" s="190">
        <v>8.3654404996556408E-2</v>
      </c>
      <c r="E142" s="189">
        <v>8.7712609970674489</v>
      </c>
      <c r="F142" s="190">
        <f t="shared" si="22"/>
        <v>-2.3675568819316997</v>
      </c>
      <c r="G142" s="189">
        <v>9.2217261904761898</v>
      </c>
      <c r="H142" s="190">
        <f t="shared" si="22"/>
        <v>0.45046519340874092</v>
      </c>
      <c r="I142" s="189">
        <v>10.34370308590492</v>
      </c>
      <c r="J142" s="190">
        <f t="shared" si="22"/>
        <v>1.1219768954287304</v>
      </c>
      <c r="K142" s="189">
        <v>10.596861547007361</v>
      </c>
      <c r="L142" s="190">
        <f t="shared" si="23"/>
        <v>0.25315846110244067</v>
      </c>
      <c r="M142" s="189">
        <v>10.619604863221884</v>
      </c>
      <c r="N142" s="190">
        <f t="shared" si="24"/>
        <v>2.274331621452319E-2</v>
      </c>
    </row>
    <row r="143" spans="2:15" x14ac:dyDescent="0.25">
      <c r="B143" s="119" t="s">
        <v>78</v>
      </c>
      <c r="C143" s="189">
        <v>12.882565337001376</v>
      </c>
      <c r="D143" s="190">
        <v>3.7799200205605281</v>
      </c>
      <c r="E143" s="189">
        <v>7.0540806293018683</v>
      </c>
      <c r="F143" s="190">
        <f t="shared" si="22"/>
        <v>-5.8284847076995074</v>
      </c>
      <c r="G143" s="189">
        <v>8.391152403682236</v>
      </c>
      <c r="H143" s="190">
        <f t="shared" si="22"/>
        <v>1.3370717743803677</v>
      </c>
      <c r="I143" s="189">
        <v>9.1222556390977445</v>
      </c>
      <c r="J143" s="190">
        <f t="shared" si="22"/>
        <v>0.73110323541550848</v>
      </c>
      <c r="K143" s="189">
        <v>9.0470304492010847</v>
      </c>
      <c r="L143" s="190">
        <f t="shared" si="23"/>
        <v>-7.5225189896659828E-2</v>
      </c>
      <c r="M143" s="189">
        <v>8.7083967677714025</v>
      </c>
      <c r="N143" s="190">
        <f t="shared" si="24"/>
        <v>-0.3386336814296822</v>
      </c>
    </row>
    <row r="144" spans="2:15" x14ac:dyDescent="0.25">
      <c r="B144" s="119" t="s">
        <v>80</v>
      </c>
      <c r="C144" s="189" t="s">
        <v>298</v>
      </c>
      <c r="D144" s="190" t="s">
        <v>298</v>
      </c>
      <c r="E144" s="189">
        <v>9.2820895522388067</v>
      </c>
      <c r="F144" s="190" t="str">
        <f>IFERROR(E144-C144,"-")</f>
        <v>-</v>
      </c>
      <c r="G144" s="189">
        <v>7.9562760261748959</v>
      </c>
      <c r="H144" s="190">
        <f>IFERROR(G144-E144,"-")</f>
        <v>-1.3258135260639108</v>
      </c>
      <c r="I144" s="189">
        <v>7.9372430802959713</v>
      </c>
      <c r="J144" s="190">
        <f>IFERROR(I144-G144,"-")</f>
        <v>-1.9032945878924679E-2</v>
      </c>
      <c r="K144" s="189">
        <v>9.8910386965376791</v>
      </c>
      <c r="L144" s="190">
        <f>IFERROR(K144-I144,"-")</f>
        <v>1.9537956162417078</v>
      </c>
      <c r="M144" s="189">
        <v>8.4332306111967128</v>
      </c>
      <c r="N144" s="190">
        <f t="shared" si="24"/>
        <v>-1.4578080853409663</v>
      </c>
    </row>
    <row r="145" spans="1:15" x14ac:dyDescent="0.25">
      <c r="B145" s="119" t="s">
        <v>82</v>
      </c>
      <c r="C145" s="189" t="s">
        <v>298</v>
      </c>
      <c r="D145" s="190" t="s">
        <v>298</v>
      </c>
      <c r="E145" s="189">
        <v>6.829085457271364</v>
      </c>
      <c r="F145" s="190" t="str">
        <f t="shared" ref="F145:J153" si="25">IFERROR(E145-C145,"-")</f>
        <v>-</v>
      </c>
      <c r="G145" s="189">
        <v>8.2949205932537087</v>
      </c>
      <c r="H145" s="190">
        <f t="shared" si="25"/>
        <v>1.4658351359823447</v>
      </c>
      <c r="I145" s="189">
        <v>9.1007148327801897</v>
      </c>
      <c r="J145" s="190">
        <f t="shared" si="25"/>
        <v>0.80579423952648099</v>
      </c>
      <c r="K145" s="189">
        <v>9.5351974757915343</v>
      </c>
      <c r="L145" s="190">
        <f t="shared" ref="L145:L153" si="26">IFERROR(K145-I145,"-")</f>
        <v>0.43448264301134465</v>
      </c>
      <c r="M145" s="189">
        <v>9.218270488878316</v>
      </c>
      <c r="N145" s="190">
        <f t="shared" si="24"/>
        <v>-0.3169269869132183</v>
      </c>
    </row>
    <row r="146" spans="1:15" x14ac:dyDescent="0.25">
      <c r="B146" s="119" t="s">
        <v>84</v>
      </c>
      <c r="C146" s="189" t="s">
        <v>298</v>
      </c>
      <c r="D146" s="190" t="s">
        <v>298</v>
      </c>
      <c r="E146" s="189">
        <v>8.3425669436749761</v>
      </c>
      <c r="F146" s="190" t="str">
        <f t="shared" si="25"/>
        <v>-</v>
      </c>
      <c r="G146" s="189">
        <v>8.5031024439660623</v>
      </c>
      <c r="H146" s="190">
        <f t="shared" si="25"/>
        <v>0.16053550029108621</v>
      </c>
      <c r="I146" s="189">
        <v>8.989169198256505</v>
      </c>
      <c r="J146" s="190">
        <f t="shared" si="25"/>
        <v>0.48606675429044266</v>
      </c>
      <c r="K146" s="189">
        <v>9.7805171377029456</v>
      </c>
      <c r="L146" s="190">
        <f t="shared" si="26"/>
        <v>0.79134793944644066</v>
      </c>
      <c r="M146" s="189">
        <v>9.0695855224751902</v>
      </c>
      <c r="N146" s="190">
        <f t="shared" si="24"/>
        <v>-0.71093161522775539</v>
      </c>
    </row>
    <row r="147" spans="1:15" x14ac:dyDescent="0.25">
      <c r="B147" s="119" t="s">
        <v>86</v>
      </c>
      <c r="C147" s="189" t="s">
        <v>298</v>
      </c>
      <c r="D147" s="190" t="s">
        <v>298</v>
      </c>
      <c r="E147" s="189">
        <v>8.8326253186066275</v>
      </c>
      <c r="F147" s="190" t="str">
        <f t="shared" si="25"/>
        <v>-</v>
      </c>
      <c r="G147" s="189">
        <v>8.7805634182504377</v>
      </c>
      <c r="H147" s="190">
        <f t="shared" si="25"/>
        <v>-5.2061900356189739E-2</v>
      </c>
      <c r="I147" s="189">
        <v>8.4956982131039052</v>
      </c>
      <c r="J147" s="190">
        <f t="shared" si="25"/>
        <v>-0.28486520514653257</v>
      </c>
      <c r="K147" s="189">
        <v>9.7089457678661937</v>
      </c>
      <c r="L147" s="190">
        <f t="shared" si="26"/>
        <v>1.2132475547622885</v>
      </c>
      <c r="M147" s="189">
        <v>8.8397472716829402</v>
      </c>
      <c r="N147" s="190">
        <f t="shared" si="24"/>
        <v>-0.86919849618325351</v>
      </c>
    </row>
    <row r="148" spans="1:15" x14ac:dyDescent="0.25">
      <c r="B148" s="119" t="s">
        <v>88</v>
      </c>
      <c r="C148" s="189">
        <v>8.9206424185167688</v>
      </c>
      <c r="D148" s="190">
        <v>-0.41501311279093578</v>
      </c>
      <c r="E148" s="189">
        <v>8.9125492925075385</v>
      </c>
      <c r="F148" s="190">
        <f t="shared" si="25"/>
        <v>-8.0931260092302892E-3</v>
      </c>
      <c r="G148" s="189">
        <v>9.1730716063035658</v>
      </c>
      <c r="H148" s="190">
        <f t="shared" si="25"/>
        <v>0.2605223137960273</v>
      </c>
      <c r="I148" s="189">
        <v>8.7677522690870262</v>
      </c>
      <c r="J148" s="190">
        <f t="shared" si="25"/>
        <v>-0.40531933721653957</v>
      </c>
      <c r="K148" s="189">
        <v>9.1128626308120282</v>
      </c>
      <c r="L148" s="190">
        <f t="shared" si="26"/>
        <v>0.34511036172500198</v>
      </c>
      <c r="M148" s="189">
        <v>8.193570529687678</v>
      </c>
      <c r="N148" s="190">
        <f t="shared" si="24"/>
        <v>-0.91929210112435022</v>
      </c>
    </row>
    <row r="149" spans="1:15" x14ac:dyDescent="0.25">
      <c r="B149" s="119" t="s">
        <v>90</v>
      </c>
      <c r="C149" s="189">
        <v>12.752112676056338</v>
      </c>
      <c r="D149" s="190">
        <v>3.0308995849144651</v>
      </c>
      <c r="E149" s="189">
        <v>8.8154137529137522</v>
      </c>
      <c r="F149" s="190">
        <f t="shared" si="25"/>
        <v>-3.9366989231425862</v>
      </c>
      <c r="G149" s="189">
        <v>8.7724685922903465</v>
      </c>
      <c r="H149" s="190">
        <f t="shared" si="25"/>
        <v>-4.2945160623405698E-2</v>
      </c>
      <c r="I149" s="189">
        <v>9.3442921396444643</v>
      </c>
      <c r="J149" s="190">
        <f t="shared" si="25"/>
        <v>0.57182354735411778</v>
      </c>
      <c r="K149" s="189">
        <v>9.5348466746316216</v>
      </c>
      <c r="L149" s="190">
        <f t="shared" si="26"/>
        <v>0.19055453498715735</v>
      </c>
      <c r="M149" s="189">
        <v>8.7077053704096787</v>
      </c>
      <c r="N149" s="190">
        <f t="shared" si="24"/>
        <v>-0.82714130422194287</v>
      </c>
    </row>
    <row r="150" spans="1:15" x14ac:dyDescent="0.25">
      <c r="A150" s="125"/>
      <c r="B150" s="119" t="s">
        <v>92</v>
      </c>
      <c r="C150" s="189">
        <v>5.6313131313131315</v>
      </c>
      <c r="D150" s="190">
        <v>-3.7245401945313681</v>
      </c>
      <c r="E150" s="189">
        <v>8.717644473742034</v>
      </c>
      <c r="F150" s="190">
        <f t="shared" si="25"/>
        <v>3.0863313424289025</v>
      </c>
      <c r="G150" s="189">
        <v>8.7037592374424335</v>
      </c>
      <c r="H150" s="190">
        <f t="shared" si="25"/>
        <v>-1.3885236299600479E-2</v>
      </c>
      <c r="I150" s="189">
        <v>8.9645416823840058</v>
      </c>
      <c r="J150" s="190">
        <f t="shared" si="25"/>
        <v>0.26078244494157232</v>
      </c>
      <c r="K150" s="189">
        <v>8.671056782334384</v>
      </c>
      <c r="L150" s="190">
        <f t="shared" si="26"/>
        <v>-0.2934849000496218</v>
      </c>
      <c r="M150" s="189">
        <v>8.23039088791095</v>
      </c>
      <c r="N150" s="190">
        <f t="shared" si="24"/>
        <v>-0.44066589442343407</v>
      </c>
    </row>
    <row r="151" spans="1:15" x14ac:dyDescent="0.25">
      <c r="B151" s="119" t="s">
        <v>94</v>
      </c>
      <c r="C151" s="189">
        <v>9.6477272727272734</v>
      </c>
      <c r="D151" s="190">
        <v>0.44916494218940883</v>
      </c>
      <c r="E151" s="189">
        <v>8.8209257098405285</v>
      </c>
      <c r="F151" s="190">
        <f t="shared" si="25"/>
        <v>-0.82680156288674489</v>
      </c>
      <c r="G151" s="189">
        <v>8.7484428086070221</v>
      </c>
      <c r="H151" s="190">
        <f t="shared" si="25"/>
        <v>-7.2482901233506425E-2</v>
      </c>
      <c r="I151" s="189">
        <v>9.3741670937980519</v>
      </c>
      <c r="J151" s="190">
        <f t="shared" si="25"/>
        <v>0.62572428519102985</v>
      </c>
      <c r="K151" s="189">
        <v>9.3356138350437092</v>
      </c>
      <c r="L151" s="190">
        <f t="shared" si="26"/>
        <v>-3.8553258754342679E-2</v>
      </c>
      <c r="M151" s="189">
        <v>8.7713968821245913</v>
      </c>
      <c r="N151" s="190">
        <f t="shared" si="24"/>
        <v>-0.56421695291911789</v>
      </c>
    </row>
    <row r="152" spans="1:15" x14ac:dyDescent="0.25">
      <c r="B152" s="119" t="s">
        <v>96</v>
      </c>
      <c r="C152" s="189">
        <v>11.419786096256685</v>
      </c>
      <c r="D152" s="190">
        <v>9.1327657217735947E-2</v>
      </c>
      <c r="E152" s="189">
        <v>9.8715930335530846</v>
      </c>
      <c r="F152" s="190">
        <f t="shared" si="25"/>
        <v>-1.5481930627036</v>
      </c>
      <c r="G152" s="189">
        <v>9.601999200319872</v>
      </c>
      <c r="H152" s="190">
        <f t="shared" si="25"/>
        <v>-0.26959383323321262</v>
      </c>
      <c r="I152" s="189">
        <v>10.795986093552465</v>
      </c>
      <c r="J152" s="190">
        <f t="shared" si="25"/>
        <v>1.1939868932325925</v>
      </c>
      <c r="K152" s="189">
        <v>10.171340457577278</v>
      </c>
      <c r="L152" s="190">
        <f t="shared" si="26"/>
        <v>-0.62464563597518641</v>
      </c>
      <c r="M152" s="189">
        <v>9.7720391807658054</v>
      </c>
      <c r="N152" s="190">
        <f t="shared" si="24"/>
        <v>-0.39930127681147276</v>
      </c>
    </row>
    <row r="153" spans="1:15" ht="15.75" x14ac:dyDescent="0.25">
      <c r="B153" s="122" t="s">
        <v>33</v>
      </c>
      <c r="C153" s="191">
        <v>11.259829968119023</v>
      </c>
      <c r="D153" s="192">
        <v>1.4528028461139275</v>
      </c>
      <c r="E153" s="191">
        <v>8.9848573092603381</v>
      </c>
      <c r="F153" s="192">
        <f t="shared" si="25"/>
        <v>-2.2749726588586849</v>
      </c>
      <c r="G153" s="191">
        <v>8.9641442715700137</v>
      </c>
      <c r="H153" s="192">
        <f t="shared" si="25"/>
        <v>-2.0713037690324398E-2</v>
      </c>
      <c r="I153" s="191">
        <v>9.4996791611237192</v>
      </c>
      <c r="J153" s="192">
        <f t="shared" si="25"/>
        <v>0.53553488955370554</v>
      </c>
      <c r="K153" s="191">
        <v>9.7138099529670203</v>
      </c>
      <c r="L153" s="192">
        <f t="shared" si="26"/>
        <v>0.21413079184330108</v>
      </c>
      <c r="M153" s="191">
        <v>9.2010467825775226</v>
      </c>
      <c r="N153" s="192">
        <v>-0.5127631703894977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306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CONCATENATE("dif ",RIGHT(C161,2),"/",RIGHT(C161-1,2))</f>
        <v>dif 20/19</v>
      </c>
      <c r="E162" s="118" t="s">
        <v>72</v>
      </c>
      <c r="F162" s="117" t="str">
        <f>CONCATENATE("dif ",RIGHT(E161,2),"/",RIGHT(C161,2))</f>
        <v>dif 21/20</v>
      </c>
      <c r="G162" s="118" t="s">
        <v>72</v>
      </c>
      <c r="H162" s="117" t="str">
        <f>CONCATENATE("dif ",RIGHT(G161,2),"/",RIGHT(E161,2))</f>
        <v>dif 22/21</v>
      </c>
      <c r="I162" s="118" t="s">
        <v>72</v>
      </c>
      <c r="J162" s="117" t="str">
        <f>CONCATENATE("dif ",RIGHT(I161,2),"/",RIGHT(G161,2))</f>
        <v>dif 23/22</v>
      </c>
      <c r="K162" s="118" t="s">
        <v>72</v>
      </c>
      <c r="L162" s="117" t="str">
        <f>CONCATENATE("dif ",RIGHT(K161,2),"/",RIGHT(I161,2))</f>
        <v>dif 24/23</v>
      </c>
      <c r="M162" s="118" t="s">
        <v>72</v>
      </c>
      <c r="N162" s="117" t="str">
        <f>CONCATENATE("dif ",RIGHT(M161,2),"/",RIGHT(K161,2))</f>
        <v>dif 25/24</v>
      </c>
    </row>
    <row r="163" spans="2:14" x14ac:dyDescent="0.25">
      <c r="B163" s="119" t="s">
        <v>74</v>
      </c>
      <c r="C163" s="189">
        <v>6.216949152542373</v>
      </c>
      <c r="D163" s="190">
        <v>-1.295823433127409</v>
      </c>
      <c r="E163" s="189">
        <v>4.857397504456328</v>
      </c>
      <c r="F163" s="190">
        <f t="shared" ref="F163:J165" si="27">IFERROR(E163-C163,"-")</f>
        <v>-1.359551648086045</v>
      </c>
      <c r="G163" s="189">
        <v>5.5207373271889404</v>
      </c>
      <c r="H163" s="190">
        <f t="shared" si="27"/>
        <v>0.66333982273261238</v>
      </c>
      <c r="I163" s="189">
        <v>6.1614379084967323</v>
      </c>
      <c r="J163" s="190">
        <f t="shared" si="27"/>
        <v>0.64070058130779195</v>
      </c>
      <c r="K163" s="189">
        <v>7.0589364035087723</v>
      </c>
      <c r="L163" s="190">
        <f t="shared" ref="L163:L165" si="28">IFERROR(K163-I163,"-")</f>
        <v>0.89749849501203993</v>
      </c>
      <c r="M163" s="189">
        <v>7.9187620889748551</v>
      </c>
      <c r="N163" s="190">
        <f t="shared" ref="N163:N174" si="29">IFERROR(M163-K163,"-")</f>
        <v>0.85982568546608285</v>
      </c>
    </row>
    <row r="164" spans="2:14" x14ac:dyDescent="0.25">
      <c r="B164" s="119" t="s">
        <v>76</v>
      </c>
      <c r="C164" s="189">
        <v>5.6151019044437023</v>
      </c>
      <c r="D164" s="190">
        <v>-1.239113552230771</v>
      </c>
      <c r="E164" s="189">
        <v>3.9221902017291068</v>
      </c>
      <c r="F164" s="190">
        <f t="shared" si="27"/>
        <v>-1.6929117027145955</v>
      </c>
      <c r="G164" s="189">
        <v>4.9907069366080314</v>
      </c>
      <c r="H164" s="190">
        <f t="shared" si="27"/>
        <v>1.0685167348789246</v>
      </c>
      <c r="I164" s="189">
        <v>6.1137742718446599</v>
      </c>
      <c r="J164" s="190">
        <f t="shared" si="27"/>
        <v>1.1230673352366285</v>
      </c>
      <c r="K164" s="189">
        <v>6.2099571516017136</v>
      </c>
      <c r="L164" s="190">
        <f t="shared" si="28"/>
        <v>9.6182879757053641E-2</v>
      </c>
      <c r="M164" s="189">
        <v>6.2748325358851673</v>
      </c>
      <c r="N164" s="190">
        <f t="shared" si="29"/>
        <v>6.4875384283453741E-2</v>
      </c>
    </row>
    <row r="165" spans="2:14" x14ac:dyDescent="0.25">
      <c r="B165" s="119" t="s">
        <v>78</v>
      </c>
      <c r="C165" s="189">
        <v>7.6801007556675067</v>
      </c>
      <c r="D165" s="190">
        <v>1.8860724155865354</v>
      </c>
      <c r="E165" s="189">
        <v>4.1970519782777345</v>
      </c>
      <c r="F165" s="190">
        <f t="shared" si="27"/>
        <v>-3.4830487773897723</v>
      </c>
      <c r="G165" s="189">
        <v>5.4263868065967014</v>
      </c>
      <c r="H165" s="190">
        <f t="shared" si="27"/>
        <v>1.2293348283189669</v>
      </c>
      <c r="I165" s="189">
        <v>6.0897001303780964</v>
      </c>
      <c r="J165" s="190">
        <f t="shared" si="27"/>
        <v>0.66331332378139507</v>
      </c>
      <c r="K165" s="189">
        <v>6.2966198252943411</v>
      </c>
      <c r="L165" s="190">
        <f t="shared" si="28"/>
        <v>0.20691969491624462</v>
      </c>
      <c r="M165" s="189">
        <v>5.9869027854639363</v>
      </c>
      <c r="N165" s="190">
        <f t="shared" si="29"/>
        <v>-0.30971703983040477</v>
      </c>
    </row>
    <row r="166" spans="2:14" x14ac:dyDescent="0.25">
      <c r="B166" s="119" t="s">
        <v>80</v>
      </c>
      <c r="C166" s="189" t="s">
        <v>298</v>
      </c>
      <c r="D166" s="190" t="s">
        <v>298</v>
      </c>
      <c r="E166" s="189">
        <v>4.46218487394958</v>
      </c>
      <c r="F166" s="190" t="str">
        <f>IFERROR(E166-C166,"-")</f>
        <v>-</v>
      </c>
      <c r="G166" s="189">
        <v>5.6983885679537858</v>
      </c>
      <c r="H166" s="190">
        <f>IFERROR(G166-E166,"-")</f>
        <v>1.2362036940042058</v>
      </c>
      <c r="I166" s="189">
        <v>5.785571142284569</v>
      </c>
      <c r="J166" s="190">
        <f>IFERROR(I166-G166,"-")</f>
        <v>8.7182574330783247E-2</v>
      </c>
      <c r="K166" s="189">
        <v>6.4245002968533544</v>
      </c>
      <c r="L166" s="190">
        <f>IFERROR(K166-I166,"-")</f>
        <v>0.63892915456878541</v>
      </c>
      <c r="M166" s="189">
        <v>6.4407257354236389</v>
      </c>
      <c r="N166" s="190">
        <f t="shared" si="29"/>
        <v>1.6225438570284467E-2</v>
      </c>
    </row>
    <row r="167" spans="2:14" x14ac:dyDescent="0.25">
      <c r="B167" s="119" t="s">
        <v>82</v>
      </c>
      <c r="C167" s="189" t="s">
        <v>298</v>
      </c>
      <c r="D167" s="190" t="s">
        <v>298</v>
      </c>
      <c r="E167" s="189">
        <v>3.8213616489693942</v>
      </c>
      <c r="F167" s="190" t="str">
        <f t="shared" ref="F167:J175" si="30">IFERROR(E167-C167,"-")</f>
        <v>-</v>
      </c>
      <c r="G167" s="189">
        <v>5.5327833260963963</v>
      </c>
      <c r="H167" s="190">
        <f t="shared" si="30"/>
        <v>1.7114216771270021</v>
      </c>
      <c r="I167" s="189">
        <v>5.9001769911504427</v>
      </c>
      <c r="J167" s="190">
        <f t="shared" si="30"/>
        <v>0.36739366505404636</v>
      </c>
      <c r="K167" s="189">
        <v>6.2373262469337698</v>
      </c>
      <c r="L167" s="190">
        <f t="shared" ref="L167:L175" si="31">IFERROR(K167-I167,"-")</f>
        <v>0.33714925578332711</v>
      </c>
      <c r="M167" s="189">
        <v>6.0823970037453181</v>
      </c>
      <c r="N167" s="190">
        <f t="shared" si="29"/>
        <v>-0.15492924318845169</v>
      </c>
    </row>
    <row r="168" spans="2:14" x14ac:dyDescent="0.25">
      <c r="B168" s="119" t="s">
        <v>84</v>
      </c>
      <c r="C168" s="189" t="s">
        <v>298</v>
      </c>
      <c r="D168" s="190" t="s">
        <v>298</v>
      </c>
      <c r="E168" s="189">
        <v>5.2825719120135366</v>
      </c>
      <c r="F168" s="190" t="str">
        <f t="shared" si="30"/>
        <v>-</v>
      </c>
      <c r="G168" s="189">
        <v>6.1491277433877318</v>
      </c>
      <c r="H168" s="190">
        <f t="shared" si="30"/>
        <v>0.86655583137419523</v>
      </c>
      <c r="I168" s="189">
        <v>6.4738689547581902</v>
      </c>
      <c r="J168" s="190">
        <f t="shared" si="30"/>
        <v>0.32474121137045842</v>
      </c>
      <c r="K168" s="189">
        <v>5.9973009446693659</v>
      </c>
      <c r="L168" s="190">
        <f t="shared" si="31"/>
        <v>-0.47656801008882432</v>
      </c>
      <c r="M168" s="189">
        <v>6.4131101813110183</v>
      </c>
      <c r="N168" s="190">
        <f t="shared" si="29"/>
        <v>0.41580923664165237</v>
      </c>
    </row>
    <row r="169" spans="2:14" x14ac:dyDescent="0.25">
      <c r="B169" s="119" t="s">
        <v>86</v>
      </c>
      <c r="C169" s="189" t="s">
        <v>298</v>
      </c>
      <c r="D169" s="190" t="s">
        <v>298</v>
      </c>
      <c r="E169" s="189">
        <v>5.7448173741362289</v>
      </c>
      <c r="F169" s="190" t="str">
        <f t="shared" si="30"/>
        <v>-</v>
      </c>
      <c r="G169" s="189">
        <v>6.5994865211810012</v>
      </c>
      <c r="H169" s="190">
        <f t="shared" si="30"/>
        <v>0.85466914704477226</v>
      </c>
      <c r="I169" s="189">
        <v>6.7042852469741581</v>
      </c>
      <c r="J169" s="190">
        <f t="shared" si="30"/>
        <v>0.10479872579315685</v>
      </c>
      <c r="K169" s="189">
        <v>7.223830734966592</v>
      </c>
      <c r="L169" s="190">
        <f t="shared" si="31"/>
        <v>0.51954548799243394</v>
      </c>
      <c r="M169" s="189">
        <v>6.9501104565537553</v>
      </c>
      <c r="N169" s="190">
        <f t="shared" si="29"/>
        <v>-0.27372027841283675</v>
      </c>
    </row>
    <row r="170" spans="2:14" x14ac:dyDescent="0.25">
      <c r="B170" s="119" t="s">
        <v>88</v>
      </c>
      <c r="C170" s="189">
        <v>6.9232053422370621</v>
      </c>
      <c r="D170" s="190">
        <v>-1.3338719339679885</v>
      </c>
      <c r="E170" s="189">
        <v>6.6801270417422867</v>
      </c>
      <c r="F170" s="190">
        <f t="shared" si="30"/>
        <v>-0.24307830049477541</v>
      </c>
      <c r="G170" s="189">
        <v>7.5064017660044149</v>
      </c>
      <c r="H170" s="190">
        <f t="shared" si="30"/>
        <v>0.82627472426212822</v>
      </c>
      <c r="I170" s="189">
        <v>8.2840572556762098</v>
      </c>
      <c r="J170" s="190">
        <f t="shared" si="30"/>
        <v>0.77765548967179488</v>
      </c>
      <c r="K170" s="189">
        <v>7.8188919164396005</v>
      </c>
      <c r="L170" s="190">
        <f t="shared" si="31"/>
        <v>-0.4651653392366093</v>
      </c>
      <c r="M170" s="189">
        <v>7.6363297971338175</v>
      </c>
      <c r="N170" s="190">
        <f t="shared" si="29"/>
        <v>-0.18256211930578292</v>
      </c>
    </row>
    <row r="171" spans="2:14" x14ac:dyDescent="0.25">
      <c r="B171" s="119" t="s">
        <v>90</v>
      </c>
      <c r="C171" s="189">
        <v>6.2905982905982905</v>
      </c>
      <c r="D171" s="190">
        <v>-1.3266691771364671</v>
      </c>
      <c r="E171" s="189">
        <v>5.9712918660287082</v>
      </c>
      <c r="F171" s="190">
        <f t="shared" si="30"/>
        <v>-0.31930642456958225</v>
      </c>
      <c r="G171" s="189">
        <v>6.4706119162640903</v>
      </c>
      <c r="H171" s="190">
        <f t="shared" si="30"/>
        <v>0.49932005023538206</v>
      </c>
      <c r="I171" s="189">
        <v>6.6430817610062896</v>
      </c>
      <c r="J171" s="190">
        <f t="shared" si="30"/>
        <v>0.17246984474219929</v>
      </c>
      <c r="K171" s="189">
        <v>7.2306136210384357</v>
      </c>
      <c r="L171" s="190">
        <f t="shared" si="31"/>
        <v>0.58753186003214619</v>
      </c>
      <c r="M171" s="189">
        <v>7.1272592225798466</v>
      </c>
      <c r="N171" s="190">
        <f t="shared" si="29"/>
        <v>-0.10335439845858918</v>
      </c>
    </row>
    <row r="172" spans="2:14" x14ac:dyDescent="0.25">
      <c r="B172" s="119" t="s">
        <v>92</v>
      </c>
      <c r="C172" s="189">
        <v>4.7901376146788994</v>
      </c>
      <c r="D172" s="190">
        <v>-1.2155506674598948</v>
      </c>
      <c r="E172" s="189">
        <v>5.052470187393526</v>
      </c>
      <c r="F172" s="190">
        <f t="shared" si="30"/>
        <v>0.26233257271462662</v>
      </c>
      <c r="G172" s="189">
        <v>5.5164873307879212</v>
      </c>
      <c r="H172" s="190">
        <f t="shared" si="30"/>
        <v>0.46401714339439515</v>
      </c>
      <c r="I172" s="189">
        <v>6.0223759153783565</v>
      </c>
      <c r="J172" s="190">
        <f t="shared" si="30"/>
        <v>0.50588858459043529</v>
      </c>
      <c r="K172" s="189">
        <v>6.217721518987342</v>
      </c>
      <c r="L172" s="190">
        <f t="shared" si="31"/>
        <v>0.19534560360898556</v>
      </c>
      <c r="M172" s="189">
        <v>6.609579356663132</v>
      </c>
      <c r="N172" s="190">
        <f t="shared" si="29"/>
        <v>0.39185783767578997</v>
      </c>
    </row>
    <row r="173" spans="2:14" x14ac:dyDescent="0.25">
      <c r="B173" s="119" t="s">
        <v>94</v>
      </c>
      <c r="C173" s="189">
        <v>7.1162790697674421</v>
      </c>
      <c r="D173" s="190">
        <v>1.8141811676695401</v>
      </c>
      <c r="E173" s="189">
        <v>5.5709446744448625</v>
      </c>
      <c r="F173" s="190">
        <f t="shared" si="30"/>
        <v>-1.5453343953225795</v>
      </c>
      <c r="G173" s="189">
        <v>5.9016909162406606</v>
      </c>
      <c r="H173" s="190">
        <f t="shared" si="30"/>
        <v>0.33074624179579803</v>
      </c>
      <c r="I173" s="189">
        <v>6.6880329314907376</v>
      </c>
      <c r="J173" s="190">
        <f t="shared" si="30"/>
        <v>0.78634201525007708</v>
      </c>
      <c r="K173" s="189">
        <v>6.2833206397562833</v>
      </c>
      <c r="L173" s="190">
        <f t="shared" si="31"/>
        <v>-0.40471229173445433</v>
      </c>
      <c r="M173" s="189">
        <v>6.1017571466037239</v>
      </c>
      <c r="N173" s="190">
        <f t="shared" si="29"/>
        <v>-0.18156349315255937</v>
      </c>
    </row>
    <row r="174" spans="2:14" x14ac:dyDescent="0.25">
      <c r="B174" s="119" t="s">
        <v>96</v>
      </c>
      <c r="C174" s="189">
        <v>4.2004132231404956</v>
      </c>
      <c r="D174" s="190">
        <v>-1.9249445330129102</v>
      </c>
      <c r="E174" s="189">
        <v>5.4954610606784522</v>
      </c>
      <c r="F174" s="190">
        <f t="shared" si="30"/>
        <v>1.2950478375379566</v>
      </c>
      <c r="G174" s="189">
        <v>5.3227191413237929</v>
      </c>
      <c r="H174" s="190">
        <f t="shared" si="30"/>
        <v>-0.17274191935465932</v>
      </c>
      <c r="I174" s="189">
        <v>6.5164683088845834</v>
      </c>
      <c r="J174" s="190">
        <f t="shared" si="30"/>
        <v>1.1937491675607905</v>
      </c>
      <c r="K174" s="189">
        <v>6.611312921639855</v>
      </c>
      <c r="L174" s="190">
        <f t="shared" si="31"/>
        <v>9.4844612755271562E-2</v>
      </c>
      <c r="M174" s="189">
        <v>6.6587561374795419</v>
      </c>
      <c r="N174" s="190">
        <f t="shared" si="29"/>
        <v>4.7443215839686914E-2</v>
      </c>
    </row>
    <row r="175" spans="2:14" ht="15.75" x14ac:dyDescent="0.25">
      <c r="B175" s="122" t="s">
        <v>33</v>
      </c>
      <c r="C175" s="191">
        <v>5.9098479362780596</v>
      </c>
      <c r="D175" s="192">
        <v>-0.9145321478182975</v>
      </c>
      <c r="E175" s="191">
        <v>5.311838209464546</v>
      </c>
      <c r="F175" s="192">
        <f t="shared" si="30"/>
        <v>-0.59800972681351361</v>
      </c>
      <c r="G175" s="191">
        <v>5.8327914688861435</v>
      </c>
      <c r="H175" s="192">
        <f t="shared" si="30"/>
        <v>0.52095325942159754</v>
      </c>
      <c r="I175" s="191">
        <v>6.4588587456101072</v>
      </c>
      <c r="J175" s="192">
        <f t="shared" si="30"/>
        <v>0.62606727672396367</v>
      </c>
      <c r="K175" s="191">
        <v>6.6307859396279758</v>
      </c>
      <c r="L175" s="192">
        <f t="shared" si="31"/>
        <v>0.1719271940178686</v>
      </c>
      <c r="M175" s="191">
        <v>6.6567801803379147</v>
      </c>
      <c r="N175" s="192">
        <v>2.5994240709938943E-2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307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CONCATENATE("dif ",RIGHT(C183,2),"/",RIGHT(C183-1,2))</f>
        <v>dif 20/19</v>
      </c>
      <c r="E184" s="118" t="s">
        <v>72</v>
      </c>
      <c r="F184" s="117" t="str">
        <f>CONCATENATE("dif ",RIGHT(E183,2),"/",RIGHT(C183,2))</f>
        <v>dif 21/20</v>
      </c>
      <c r="G184" s="118" t="s">
        <v>72</v>
      </c>
      <c r="H184" s="117" t="str">
        <f>CONCATENATE("dif ",RIGHT(G183,2),"/",RIGHT(E183,2))</f>
        <v>dif 22/21</v>
      </c>
      <c r="I184" s="118" t="s">
        <v>72</v>
      </c>
      <c r="J184" s="117" t="str">
        <f>CONCATENATE("dif ",RIGHT(I183,2),"/",RIGHT(G183,2))</f>
        <v>dif 23/22</v>
      </c>
      <c r="K184" s="118" t="s">
        <v>72</v>
      </c>
      <c r="L184" s="117" t="str">
        <f>CONCATENATE("dif ",RIGHT(K183,2),"/",RIGHT(I183,2))</f>
        <v>dif 24/23</v>
      </c>
      <c r="M184" s="118" t="s">
        <v>72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74</v>
      </c>
      <c r="C185" s="189">
        <v>6.6836027713625867</v>
      </c>
      <c r="D185" s="190">
        <v>-0.47544968210611049</v>
      </c>
      <c r="E185" s="189">
        <v>3.0506329113924049</v>
      </c>
      <c r="F185" s="190">
        <f t="shared" ref="F185:J187" si="32">IFERROR(E185-C185,"-")</f>
        <v>-3.6329698599701818</v>
      </c>
      <c r="G185" s="189">
        <v>5.4547069271758435</v>
      </c>
      <c r="H185" s="190">
        <f t="shared" si="32"/>
        <v>2.4040740157834386</v>
      </c>
      <c r="I185" s="189">
        <v>6.2166377816291165</v>
      </c>
      <c r="J185" s="190">
        <f t="shared" si="32"/>
        <v>0.76193085445327302</v>
      </c>
      <c r="K185" s="189">
        <v>6.4835355285961871</v>
      </c>
      <c r="L185" s="190">
        <f t="shared" ref="L185:L187" si="33">IFERROR(K185-I185,"-")</f>
        <v>0.26689774696707058</v>
      </c>
      <c r="M185" s="189">
        <v>6.3674242424242422</v>
      </c>
      <c r="N185" s="190">
        <f t="shared" ref="N185:N196" si="34">IFERROR(M185-K185,"-")</f>
        <v>-0.11611128617194488</v>
      </c>
    </row>
    <row r="186" spans="1:15" x14ac:dyDescent="0.25">
      <c r="B186" s="119" t="s">
        <v>76</v>
      </c>
      <c r="C186" s="189">
        <v>6.6892230576441101</v>
      </c>
      <c r="D186" s="190">
        <v>-1.442497372463416</v>
      </c>
      <c r="E186" s="189">
        <v>4.5471698113207548</v>
      </c>
      <c r="F186" s="190">
        <f t="shared" si="32"/>
        <v>-2.1420532463233553</v>
      </c>
      <c r="G186" s="189">
        <v>5.1804635761589406</v>
      </c>
      <c r="H186" s="190">
        <f t="shared" si="32"/>
        <v>0.63329376483818578</v>
      </c>
      <c r="I186" s="189">
        <v>5.8491379310344831</v>
      </c>
      <c r="J186" s="190">
        <f t="shared" si="32"/>
        <v>0.6686743548755425</v>
      </c>
      <c r="K186" s="189">
        <v>6.1761102603369062</v>
      </c>
      <c r="L186" s="190">
        <f t="shared" si="33"/>
        <v>0.32697232930242315</v>
      </c>
      <c r="M186" s="189">
        <v>6.5554016620498619</v>
      </c>
      <c r="N186" s="190">
        <f t="shared" si="34"/>
        <v>0.37929140171295561</v>
      </c>
    </row>
    <row r="187" spans="1:15" x14ac:dyDescent="0.25">
      <c r="B187" s="119" t="s">
        <v>78</v>
      </c>
      <c r="C187" s="189">
        <v>8.0549019607843135</v>
      </c>
      <c r="D187" s="190">
        <v>0.46134059257505822</v>
      </c>
      <c r="E187" s="189">
        <v>4.4814814814814818</v>
      </c>
      <c r="F187" s="190">
        <f t="shared" si="32"/>
        <v>-3.5734204793028317</v>
      </c>
      <c r="G187" s="189">
        <v>5.3488843813387428</v>
      </c>
      <c r="H187" s="190">
        <f t="shared" si="32"/>
        <v>0.86740289985726093</v>
      </c>
      <c r="I187" s="189">
        <v>6.2137404580152671</v>
      </c>
      <c r="J187" s="190">
        <f t="shared" si="32"/>
        <v>0.86485607667652431</v>
      </c>
      <c r="K187" s="189">
        <v>6.0576923076923075</v>
      </c>
      <c r="L187" s="190">
        <f t="shared" si="33"/>
        <v>-0.1560481503229596</v>
      </c>
      <c r="M187" s="189">
        <v>6.8736413043478262</v>
      </c>
      <c r="N187" s="190">
        <f t="shared" si="34"/>
        <v>0.81594899665551868</v>
      </c>
    </row>
    <row r="188" spans="1:15" x14ac:dyDescent="0.25">
      <c r="B188" s="119" t="s">
        <v>80</v>
      </c>
      <c r="C188" s="189" t="s">
        <v>298</v>
      </c>
      <c r="D188" s="190" t="s">
        <v>298</v>
      </c>
      <c r="E188" s="189">
        <v>4.3181818181818183</v>
      </c>
      <c r="F188" s="190" t="str">
        <f>IFERROR(E188-C188,"-")</f>
        <v>-</v>
      </c>
      <c r="G188" s="189">
        <v>5.7170172084130018</v>
      </c>
      <c r="H188" s="190">
        <f>IFERROR(G188-E188,"-")</f>
        <v>1.3988353902311834</v>
      </c>
      <c r="I188" s="189">
        <v>6.225609756097561</v>
      </c>
      <c r="J188" s="190">
        <f>IFERROR(I188-G188,"-")</f>
        <v>0.50859254768455919</v>
      </c>
      <c r="K188" s="189">
        <v>7.2930693069306933</v>
      </c>
      <c r="L188" s="190">
        <f>IFERROR(K188-I188,"-")</f>
        <v>1.0674595508331324</v>
      </c>
      <c r="M188" s="189">
        <v>5.5533199195171026</v>
      </c>
      <c r="N188" s="190">
        <f t="shared" si="34"/>
        <v>-1.7397493874135908</v>
      </c>
    </row>
    <row r="189" spans="1:15" x14ac:dyDescent="0.25">
      <c r="B189" s="119" t="s">
        <v>82</v>
      </c>
      <c r="C189" s="189" t="s">
        <v>298</v>
      </c>
      <c r="D189" s="190" t="s">
        <v>298</v>
      </c>
      <c r="E189" s="189">
        <v>3.703846153846154</v>
      </c>
      <c r="F189" s="190" t="str">
        <f t="shared" ref="F189:J197" si="35">IFERROR(E189-C189,"-")</f>
        <v>-</v>
      </c>
      <c r="G189" s="189">
        <v>5.3867924528301883</v>
      </c>
      <c r="H189" s="190">
        <f t="shared" si="35"/>
        <v>1.6829462989840343</v>
      </c>
      <c r="I189" s="189">
        <v>6.3229461756373935</v>
      </c>
      <c r="J189" s="190">
        <f t="shared" si="35"/>
        <v>0.93615372280720521</v>
      </c>
      <c r="K189" s="189">
        <v>6.0445544554455441</v>
      </c>
      <c r="L189" s="190">
        <f t="shared" ref="L189:L197" si="36">IFERROR(K189-I189,"-")</f>
        <v>-0.27839172019184932</v>
      </c>
      <c r="M189" s="189">
        <v>6.0099206349206353</v>
      </c>
      <c r="N189" s="190">
        <f t="shared" si="34"/>
        <v>-3.463382052490882E-2</v>
      </c>
    </row>
    <row r="190" spans="1:15" x14ac:dyDescent="0.25">
      <c r="B190" s="119" t="s">
        <v>123</v>
      </c>
      <c r="C190" s="189" t="s">
        <v>298</v>
      </c>
      <c r="D190" s="190" t="s">
        <v>298</v>
      </c>
      <c r="E190" s="189">
        <v>6.5076923076923077</v>
      </c>
      <c r="F190" s="190" t="str">
        <f t="shared" si="35"/>
        <v>-</v>
      </c>
      <c r="G190" s="189">
        <v>5.4486215538847116</v>
      </c>
      <c r="H190" s="190">
        <f t="shared" si="35"/>
        <v>-1.0590707538075961</v>
      </c>
      <c r="I190" s="189">
        <v>7.3047858942065496</v>
      </c>
      <c r="J190" s="190">
        <f t="shared" si="35"/>
        <v>1.856164340321838</v>
      </c>
      <c r="K190" s="189">
        <v>6.8105413105413106</v>
      </c>
      <c r="L190" s="190">
        <f t="shared" si="36"/>
        <v>-0.49424458366523893</v>
      </c>
      <c r="M190" s="189">
        <v>6.9784411276948592</v>
      </c>
      <c r="N190" s="190">
        <f t="shared" si="34"/>
        <v>0.16789981715354863</v>
      </c>
    </row>
    <row r="191" spans="1:15" x14ac:dyDescent="0.25">
      <c r="B191" s="119" t="s">
        <v>86</v>
      </c>
      <c r="C191" s="189" t="s">
        <v>298</v>
      </c>
      <c r="D191" s="190" t="s">
        <v>298</v>
      </c>
      <c r="E191" s="189">
        <v>5.8668341708542711</v>
      </c>
      <c r="F191" s="190" t="str">
        <f t="shared" si="35"/>
        <v>-</v>
      </c>
      <c r="G191" s="189">
        <v>6.2380952380952381</v>
      </c>
      <c r="H191" s="190">
        <f t="shared" si="35"/>
        <v>0.37126106724096708</v>
      </c>
      <c r="I191" s="189">
        <v>6.8574686431014822</v>
      </c>
      <c r="J191" s="190">
        <f t="shared" si="35"/>
        <v>0.61937340500624405</v>
      </c>
      <c r="K191" s="189">
        <v>7.3509060955518946</v>
      </c>
      <c r="L191" s="190">
        <f t="shared" si="36"/>
        <v>0.49343745245041237</v>
      </c>
      <c r="M191" s="189">
        <v>7.0556701030927833</v>
      </c>
      <c r="N191" s="190">
        <f t="shared" si="34"/>
        <v>-0.29523599245911125</v>
      </c>
    </row>
    <row r="192" spans="1:15" x14ac:dyDescent="0.25">
      <c r="B192" s="119" t="s">
        <v>88</v>
      </c>
      <c r="C192" s="189">
        <v>5.3166666666666664</v>
      </c>
      <c r="D192" s="190">
        <v>-3.4559236947791163</v>
      </c>
      <c r="E192" s="189">
        <v>11.090909090909092</v>
      </c>
      <c r="F192" s="190">
        <f t="shared" si="35"/>
        <v>5.7742424242424253</v>
      </c>
      <c r="G192" s="189">
        <v>7</v>
      </c>
      <c r="H192" s="190">
        <f t="shared" si="35"/>
        <v>-4.0909090909090917</v>
      </c>
      <c r="I192" s="189">
        <v>7.7</v>
      </c>
      <c r="J192" s="190">
        <f t="shared" si="35"/>
        <v>0.70000000000000018</v>
      </c>
      <c r="K192" s="189">
        <v>7.4824120603015079</v>
      </c>
      <c r="L192" s="190">
        <f t="shared" si="36"/>
        <v>-0.21758793969849233</v>
      </c>
      <c r="M192" s="189">
        <v>7.1481865284974093</v>
      </c>
      <c r="N192" s="190">
        <f t="shared" si="34"/>
        <v>-0.33422553180409853</v>
      </c>
    </row>
    <row r="193" spans="2:15" x14ac:dyDescent="0.25">
      <c r="B193" s="119" t="s">
        <v>90</v>
      </c>
      <c r="C193" s="189">
        <v>7.760089686098655</v>
      </c>
      <c r="D193" s="190">
        <v>-0.15998466334372452</v>
      </c>
      <c r="E193" s="189">
        <v>6.9529120198265177</v>
      </c>
      <c r="F193" s="190">
        <f t="shared" si="35"/>
        <v>-0.80717766627213727</v>
      </c>
      <c r="G193" s="189">
        <v>6.4234800838574424</v>
      </c>
      <c r="H193" s="190">
        <f t="shared" si="35"/>
        <v>-0.52943193596907534</v>
      </c>
      <c r="I193" s="189">
        <v>7.0376506024096388</v>
      </c>
      <c r="J193" s="190">
        <f t="shared" si="35"/>
        <v>0.6141705185521964</v>
      </c>
      <c r="K193" s="189">
        <v>6.6914634146341463</v>
      </c>
      <c r="L193" s="190">
        <f t="shared" si="36"/>
        <v>-0.34618718777549251</v>
      </c>
      <c r="M193" s="189">
        <v>7.6578073089700993</v>
      </c>
      <c r="N193" s="190">
        <f t="shared" si="34"/>
        <v>0.96634389433595302</v>
      </c>
    </row>
    <row r="194" spans="2:15" x14ac:dyDescent="0.25">
      <c r="B194" s="119" t="s">
        <v>92</v>
      </c>
      <c r="C194" s="189">
        <v>10.689922480620154</v>
      </c>
      <c r="D194" s="190">
        <v>2.7205347255181138</v>
      </c>
      <c r="E194" s="189">
        <v>5.4377593360995853</v>
      </c>
      <c r="F194" s="190">
        <f t="shared" si="35"/>
        <v>-5.2521631445205692</v>
      </c>
      <c r="G194" s="189">
        <v>5.0327102803738315</v>
      </c>
      <c r="H194" s="190">
        <f t="shared" si="35"/>
        <v>-0.40504905572575378</v>
      </c>
      <c r="I194" s="189">
        <v>5.7731811697574891</v>
      </c>
      <c r="J194" s="190">
        <f t="shared" si="35"/>
        <v>0.74047088938365757</v>
      </c>
      <c r="K194" s="189">
        <v>6.5517241379310347</v>
      </c>
      <c r="L194" s="190">
        <f t="shared" si="36"/>
        <v>0.77854296817354562</v>
      </c>
      <c r="M194" s="189">
        <v>7.2110266159695815</v>
      </c>
      <c r="N194" s="190">
        <f t="shared" si="34"/>
        <v>0.6593024780385468</v>
      </c>
    </row>
    <row r="195" spans="2:15" x14ac:dyDescent="0.25">
      <c r="B195" s="119" t="s">
        <v>94</v>
      </c>
      <c r="C195" s="189">
        <v>17.657894736842106</v>
      </c>
      <c r="D195" s="190">
        <v>11.377980206927576</v>
      </c>
      <c r="E195" s="189">
        <v>5.9419862340216323</v>
      </c>
      <c r="F195" s="190">
        <f t="shared" si="35"/>
        <v>-11.715908502820474</v>
      </c>
      <c r="G195" s="189">
        <v>6.1750972762645917</v>
      </c>
      <c r="H195" s="190">
        <f t="shared" si="35"/>
        <v>0.23311104224295942</v>
      </c>
      <c r="I195" s="189">
        <v>6.7342419080068145</v>
      </c>
      <c r="J195" s="190">
        <f t="shared" si="35"/>
        <v>0.55914463174222284</v>
      </c>
      <c r="K195" s="189">
        <v>6.0607734806629834</v>
      </c>
      <c r="L195" s="190">
        <f t="shared" si="36"/>
        <v>-0.67346842734383117</v>
      </c>
      <c r="M195" s="189">
        <v>6.7913340935005699</v>
      </c>
      <c r="N195" s="190">
        <f t="shared" si="34"/>
        <v>0.73056061283758655</v>
      </c>
    </row>
    <row r="196" spans="2:15" x14ac:dyDescent="0.25">
      <c r="B196" s="119" t="s">
        <v>96</v>
      </c>
      <c r="C196" s="189">
        <v>3.3366336633663365</v>
      </c>
      <c r="D196" s="190">
        <v>-3.5859015479012695</v>
      </c>
      <c r="E196" s="189">
        <v>5.6928675400291118</v>
      </c>
      <c r="F196" s="190">
        <f t="shared" si="35"/>
        <v>2.3562338766627753</v>
      </c>
      <c r="G196" s="189">
        <v>5.7333333333333334</v>
      </c>
      <c r="H196" s="190">
        <f t="shared" si="35"/>
        <v>4.046579330422162E-2</v>
      </c>
      <c r="I196" s="189">
        <v>5.8972267536704734</v>
      </c>
      <c r="J196" s="190">
        <f t="shared" si="35"/>
        <v>0.16389342033714005</v>
      </c>
      <c r="K196" s="189">
        <v>5.8216867469879521</v>
      </c>
      <c r="L196" s="190">
        <f t="shared" si="36"/>
        <v>-7.5540006682521366E-2</v>
      </c>
      <c r="M196" s="189">
        <v>6.4781216648879401</v>
      </c>
      <c r="N196" s="190">
        <f t="shared" si="34"/>
        <v>0.65643491789998798</v>
      </c>
    </row>
    <row r="197" spans="2:15" ht="15.75" x14ac:dyDescent="0.25">
      <c r="B197" s="122" t="s">
        <v>33</v>
      </c>
      <c r="C197" s="191">
        <v>7.1863592699327565</v>
      </c>
      <c r="D197" s="192">
        <v>-0.30539941145626592</v>
      </c>
      <c r="E197" s="191">
        <v>6.4026148817535091</v>
      </c>
      <c r="F197" s="192">
        <f t="shared" si="35"/>
        <v>-0.78374438817924741</v>
      </c>
      <c r="G197" s="191">
        <v>5.7455722070844688</v>
      </c>
      <c r="H197" s="192">
        <f t="shared" si="35"/>
        <v>-0.65704267466904032</v>
      </c>
      <c r="I197" s="191">
        <v>6.5623048538177686</v>
      </c>
      <c r="J197" s="192">
        <f t="shared" si="35"/>
        <v>0.81673264673329982</v>
      </c>
      <c r="K197" s="191">
        <v>6.6100212980607553</v>
      </c>
      <c r="L197" s="192">
        <f t="shared" si="36"/>
        <v>4.7716444242986711E-2</v>
      </c>
      <c r="M197" s="191">
        <v>6.8111529608704746</v>
      </c>
      <c r="N197" s="192">
        <v>0.20113166280971928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308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CONCATENATE("dif ",RIGHT(C205,2),"/",RIGHT(C205-1,2))</f>
        <v>dif 20/19</v>
      </c>
      <c r="E206" s="118" t="s">
        <v>72</v>
      </c>
      <c r="F206" s="117" t="str">
        <f>CONCATENATE("dif ",RIGHT(E205,2),"/",RIGHT(C205,2))</f>
        <v>dif 21/20</v>
      </c>
      <c r="G206" s="118" t="s">
        <v>72</v>
      </c>
      <c r="H206" s="117" t="str">
        <f>CONCATENATE("dif ",RIGHT(G205,2),"/",RIGHT(E205,2))</f>
        <v>dif 22/21</v>
      </c>
      <c r="I206" s="118" t="s">
        <v>72</v>
      </c>
      <c r="J206" s="117" t="str">
        <f>CONCATENATE("dif ",RIGHT(I205,2),"/",RIGHT(G205,2))</f>
        <v>dif 23/22</v>
      </c>
      <c r="K206" s="118" t="s">
        <v>72</v>
      </c>
      <c r="L206" s="117" t="str">
        <f>CONCATENATE("dif ",RIGHT(K205,2),"/",RIGHT(I205,2))</f>
        <v>dif 24/23</v>
      </c>
      <c r="M206" s="118" t="s">
        <v>72</v>
      </c>
      <c r="N206" s="117" t="str">
        <f>CONCATENATE("dif ",RIGHT(M205,2),"/",RIGHT(K205,2))</f>
        <v>dif 25/24</v>
      </c>
    </row>
    <row r="207" spans="2:15" x14ac:dyDescent="0.25">
      <c r="B207" s="119" t="s">
        <v>74</v>
      </c>
      <c r="C207" s="189">
        <v>8.1841620626151013</v>
      </c>
      <c r="D207" s="190">
        <v>0.95681951269190613</v>
      </c>
      <c r="E207" s="189">
        <v>9.1199999999999992</v>
      </c>
      <c r="F207" s="190">
        <f t="shared" ref="F207:J209" si="37">IFERROR(E207-C207,"-")</f>
        <v>0.93583793738489796</v>
      </c>
      <c r="G207" s="189">
        <v>6.1940594059405942</v>
      </c>
      <c r="H207" s="190">
        <f t="shared" si="37"/>
        <v>-2.925940594059405</v>
      </c>
      <c r="I207" s="189">
        <v>7.4954441913439638</v>
      </c>
      <c r="J207" s="190">
        <f t="shared" si="37"/>
        <v>1.3013847854033695</v>
      </c>
      <c r="K207" s="189">
        <v>6.7833456153279297</v>
      </c>
      <c r="L207" s="190">
        <f t="shared" ref="L207:L209" si="38">IFERROR(K207-I207,"-")</f>
        <v>-0.7120985760160341</v>
      </c>
      <c r="M207" s="189">
        <v>7.738790035587189</v>
      </c>
      <c r="N207" s="190">
        <f t="shared" ref="N207:N218" si="39">IFERROR(M207-K207,"-")</f>
        <v>0.95544442025925935</v>
      </c>
    </row>
    <row r="208" spans="2:15" x14ac:dyDescent="0.25">
      <c r="B208" s="119" t="s">
        <v>76</v>
      </c>
      <c r="C208" s="189">
        <v>5.9428571428571431</v>
      </c>
      <c r="D208" s="190">
        <v>-1.797177519187918</v>
      </c>
      <c r="E208" s="189">
        <v>5.0677966101694913</v>
      </c>
      <c r="F208" s="190">
        <f t="shared" si="37"/>
        <v>-0.87506053268765172</v>
      </c>
      <c r="G208" s="189">
        <v>6.1375661375661377</v>
      </c>
      <c r="H208" s="190">
        <f t="shared" si="37"/>
        <v>1.0697695273966463</v>
      </c>
      <c r="I208" s="189">
        <v>7.31989247311828</v>
      </c>
      <c r="J208" s="190">
        <f t="shared" si="37"/>
        <v>1.1823263355521423</v>
      </c>
      <c r="K208" s="189">
        <v>6.6363636363636367</v>
      </c>
      <c r="L208" s="190">
        <f t="shared" si="38"/>
        <v>-0.68352883675464327</v>
      </c>
      <c r="M208" s="189">
        <v>7.1312649164677806</v>
      </c>
      <c r="N208" s="190">
        <f t="shared" si="39"/>
        <v>0.49490128010414391</v>
      </c>
    </row>
    <row r="209" spans="2:15" x14ac:dyDescent="0.25">
      <c r="B209" s="119" t="s">
        <v>78</v>
      </c>
      <c r="C209" s="189">
        <v>9.87109375</v>
      </c>
      <c r="D209" s="190">
        <v>3.0842085040983607</v>
      </c>
      <c r="E209" s="189">
        <v>5.1428571428571432</v>
      </c>
      <c r="F209" s="190">
        <f t="shared" si="37"/>
        <v>-4.7282366071428568</v>
      </c>
      <c r="G209" s="189">
        <v>6.5629053177691308</v>
      </c>
      <c r="H209" s="190">
        <f t="shared" si="37"/>
        <v>1.4200481749119875</v>
      </c>
      <c r="I209" s="189">
        <v>6.0713450292397662</v>
      </c>
      <c r="J209" s="190">
        <f t="shared" si="37"/>
        <v>-0.49156028852936462</v>
      </c>
      <c r="K209" s="189">
        <v>7.0371428571428574</v>
      </c>
      <c r="L209" s="190">
        <f t="shared" si="38"/>
        <v>0.96579782790309121</v>
      </c>
      <c r="M209" s="189">
        <v>7.2626656274356973</v>
      </c>
      <c r="N209" s="190">
        <f t="shared" si="39"/>
        <v>0.22552277029283996</v>
      </c>
    </row>
    <row r="210" spans="2:15" x14ac:dyDescent="0.25">
      <c r="B210" s="119" t="s">
        <v>80</v>
      </c>
      <c r="C210" s="189" t="s">
        <v>298</v>
      </c>
      <c r="D210" s="190" t="s">
        <v>298</v>
      </c>
      <c r="E210" s="189">
        <v>3.24</v>
      </c>
      <c r="F210" s="190" t="str">
        <f>IFERROR(E210-C210,"-")</f>
        <v>-</v>
      </c>
      <c r="G210" s="189">
        <v>6.0729281767955801</v>
      </c>
      <c r="H210" s="190">
        <f>IFERROR(G210-E210,"-")</f>
        <v>2.8329281767955798</v>
      </c>
      <c r="I210" s="189">
        <v>6.6473087818696888</v>
      </c>
      <c r="J210" s="190">
        <f>IFERROR(I210-G210,"-")</f>
        <v>0.57438060507410871</v>
      </c>
      <c r="K210" s="189">
        <v>6.7803223070398646</v>
      </c>
      <c r="L210" s="190">
        <f>IFERROR(K210-I210,"-")</f>
        <v>0.13301352517017584</v>
      </c>
      <c r="M210" s="189">
        <v>7.2923976608187138</v>
      </c>
      <c r="N210" s="190">
        <f t="shared" si="39"/>
        <v>0.51207535377884916</v>
      </c>
    </row>
    <row r="211" spans="2:15" x14ac:dyDescent="0.25">
      <c r="B211" s="119" t="s">
        <v>82</v>
      </c>
      <c r="C211" s="189" t="s">
        <v>298</v>
      </c>
      <c r="D211" s="190" t="s">
        <v>298</v>
      </c>
      <c r="E211" s="189">
        <v>3.4927536231884058</v>
      </c>
      <c r="F211" s="190" t="str">
        <f t="shared" ref="F211:J219" si="40">IFERROR(E211-C211,"-")</f>
        <v>-</v>
      </c>
      <c r="G211" s="189">
        <v>6.373608903020668</v>
      </c>
      <c r="H211" s="190">
        <f t="shared" si="40"/>
        <v>2.8808552798322622</v>
      </c>
      <c r="I211" s="189">
        <v>6.8310911808669657</v>
      </c>
      <c r="J211" s="190">
        <f t="shared" si="40"/>
        <v>0.45748227784629769</v>
      </c>
      <c r="K211" s="189">
        <v>6.5109090909090908</v>
      </c>
      <c r="L211" s="190">
        <f t="shared" ref="L211:L219" si="41">IFERROR(K211-I211,"-")</f>
        <v>-0.32018208995787489</v>
      </c>
      <c r="M211" s="189">
        <v>6.7837528604118997</v>
      </c>
      <c r="N211" s="190">
        <f t="shared" si="39"/>
        <v>0.27284376950280897</v>
      </c>
    </row>
    <row r="212" spans="2:15" x14ac:dyDescent="0.25">
      <c r="B212" s="119" t="s">
        <v>84</v>
      </c>
      <c r="C212" s="189" t="s">
        <v>298</v>
      </c>
      <c r="D212" s="190" t="s">
        <v>298</v>
      </c>
      <c r="E212" s="189">
        <v>5.0040983606557381</v>
      </c>
      <c r="F212" s="190" t="str">
        <f t="shared" si="40"/>
        <v>-</v>
      </c>
      <c r="G212" s="189">
        <v>7.4421641791044779</v>
      </c>
      <c r="H212" s="190">
        <f t="shared" si="40"/>
        <v>2.4380658184487398</v>
      </c>
      <c r="I212" s="189">
        <v>6.7452513966480447</v>
      </c>
      <c r="J212" s="190">
        <f t="shared" si="40"/>
        <v>-0.69691278245643318</v>
      </c>
      <c r="K212" s="189">
        <v>7.1186094069529648</v>
      </c>
      <c r="L212" s="190">
        <f t="shared" si="41"/>
        <v>0.37335801030492011</v>
      </c>
      <c r="M212" s="189">
        <v>6.7929465301478951</v>
      </c>
      <c r="N212" s="190">
        <f t="shared" si="39"/>
        <v>-0.32566287680506978</v>
      </c>
    </row>
    <row r="213" spans="2:15" x14ac:dyDescent="0.25">
      <c r="B213" s="119" t="s">
        <v>86</v>
      </c>
      <c r="C213" s="189" t="s">
        <v>298</v>
      </c>
      <c r="D213" s="190" t="s">
        <v>298</v>
      </c>
      <c r="E213" s="189">
        <v>7.0204460966542754</v>
      </c>
      <c r="F213" s="190" t="str">
        <f t="shared" si="40"/>
        <v>-</v>
      </c>
      <c r="G213" s="189">
        <v>7.129666011787819</v>
      </c>
      <c r="H213" s="190">
        <f t="shared" si="40"/>
        <v>0.10921991513354357</v>
      </c>
      <c r="I213" s="189">
        <v>8.1849757673667209</v>
      </c>
      <c r="J213" s="190">
        <f t="shared" si="40"/>
        <v>1.0553097555789019</v>
      </c>
      <c r="K213" s="189">
        <v>7.2642276422764231</v>
      </c>
      <c r="L213" s="190">
        <f t="shared" si="41"/>
        <v>-0.9207481250902978</v>
      </c>
      <c r="M213" s="189">
        <v>7.9239196591600729</v>
      </c>
      <c r="N213" s="190">
        <f t="shared" si="39"/>
        <v>0.65969201688364976</v>
      </c>
    </row>
    <row r="214" spans="2:15" x14ac:dyDescent="0.25">
      <c r="B214" s="119" t="s">
        <v>88</v>
      </c>
      <c r="C214" s="189">
        <v>7.2149999999999999</v>
      </c>
      <c r="D214" s="190">
        <v>-2.1733299798792753</v>
      </c>
      <c r="E214" s="189">
        <v>6.7904040404040407</v>
      </c>
      <c r="F214" s="190">
        <f t="shared" si="40"/>
        <v>-0.42459595959595919</v>
      </c>
      <c r="G214" s="189">
        <v>8.3278955954323006</v>
      </c>
      <c r="H214" s="190">
        <f t="shared" si="40"/>
        <v>1.53749155502826</v>
      </c>
      <c r="I214" s="189">
        <v>7.8383545770567791</v>
      </c>
      <c r="J214" s="190">
        <f t="shared" si="40"/>
        <v>-0.48954101837552155</v>
      </c>
      <c r="K214" s="189">
        <v>8.5658653846153854</v>
      </c>
      <c r="L214" s="190">
        <f t="shared" si="41"/>
        <v>0.72751080755860631</v>
      </c>
      <c r="M214" s="189">
        <v>9.022793687901812</v>
      </c>
      <c r="N214" s="190">
        <f t="shared" si="39"/>
        <v>0.45692830328642664</v>
      </c>
    </row>
    <row r="215" spans="2:15" x14ac:dyDescent="0.25">
      <c r="B215" s="119" t="s">
        <v>90</v>
      </c>
      <c r="C215" s="189">
        <v>6.9473684210526319</v>
      </c>
      <c r="D215" s="190">
        <v>-1.6408668730650149</v>
      </c>
      <c r="E215" s="189">
        <v>7.7776096822995457</v>
      </c>
      <c r="F215" s="190">
        <f t="shared" si="40"/>
        <v>0.83024126124691389</v>
      </c>
      <c r="G215" s="189">
        <v>8.568154402895054</v>
      </c>
      <c r="H215" s="190">
        <f t="shared" si="40"/>
        <v>0.79054472059550829</v>
      </c>
      <c r="I215" s="189">
        <v>7.7614607614607616</v>
      </c>
      <c r="J215" s="190">
        <f t="shared" si="40"/>
        <v>-0.80669364143429245</v>
      </c>
      <c r="K215" s="189">
        <v>7.8050389922015597</v>
      </c>
      <c r="L215" s="190">
        <f t="shared" si="41"/>
        <v>4.3578230740798141E-2</v>
      </c>
      <c r="M215" s="189">
        <v>8.185419968304279</v>
      </c>
      <c r="N215" s="190">
        <f t="shared" si="39"/>
        <v>0.38038097610271926</v>
      </c>
    </row>
    <row r="216" spans="2:15" x14ac:dyDescent="0.25">
      <c r="B216" s="119" t="s">
        <v>92</v>
      </c>
      <c r="C216" s="189">
        <v>4.541666666666667</v>
      </c>
      <c r="D216" s="190">
        <v>-3.4423216885007273</v>
      </c>
      <c r="E216" s="189">
        <v>6.545696539485359</v>
      </c>
      <c r="F216" s="190">
        <f t="shared" si="40"/>
        <v>2.004029872818692</v>
      </c>
      <c r="G216" s="189">
        <v>7.2943820224719103</v>
      </c>
      <c r="H216" s="190">
        <f t="shared" si="40"/>
        <v>0.74868548298655124</v>
      </c>
      <c r="I216" s="189">
        <v>6.5623229461756374</v>
      </c>
      <c r="J216" s="190">
        <f t="shared" si="40"/>
        <v>-0.73205907629627287</v>
      </c>
      <c r="K216" s="189">
        <v>7.0728318160038333</v>
      </c>
      <c r="L216" s="190">
        <f t="shared" si="41"/>
        <v>0.51050886982819588</v>
      </c>
      <c r="M216" s="189">
        <v>6.8791593695271454</v>
      </c>
      <c r="N216" s="190">
        <f t="shared" si="39"/>
        <v>-0.19367244647668791</v>
      </c>
    </row>
    <row r="217" spans="2:15" x14ac:dyDescent="0.25">
      <c r="B217" s="119" t="s">
        <v>94</v>
      </c>
      <c r="C217" s="189">
        <v>6.6727272727272728</v>
      </c>
      <c r="D217" s="190">
        <v>-1.0828997369190292</v>
      </c>
      <c r="E217" s="189">
        <v>5.6608333333333336</v>
      </c>
      <c r="F217" s="190">
        <f t="shared" si="40"/>
        <v>-1.0118939393939392</v>
      </c>
      <c r="G217" s="189">
        <v>6.7575169738118328</v>
      </c>
      <c r="H217" s="190">
        <f t="shared" si="40"/>
        <v>1.0966836404784992</v>
      </c>
      <c r="I217" s="189">
        <v>6.2689922480620153</v>
      </c>
      <c r="J217" s="190">
        <f t="shared" si="40"/>
        <v>-0.48852472574981753</v>
      </c>
      <c r="K217" s="189">
        <v>7.3297872340425529</v>
      </c>
      <c r="L217" s="190">
        <f t="shared" si="41"/>
        <v>1.0607949859805377</v>
      </c>
      <c r="M217" s="189">
        <v>6.6247068021892099</v>
      </c>
      <c r="N217" s="190">
        <f t="shared" si="39"/>
        <v>-0.70508043185334301</v>
      </c>
    </row>
    <row r="218" spans="2:15" x14ac:dyDescent="0.25">
      <c r="B218" s="119" t="s">
        <v>96</v>
      </c>
      <c r="C218" s="189">
        <v>8.0144927536231876</v>
      </c>
      <c r="D218" s="190">
        <v>-6.4274369664483189E-2</v>
      </c>
      <c r="E218" s="189">
        <v>6.4076433121019107</v>
      </c>
      <c r="F218" s="190">
        <f t="shared" si="40"/>
        <v>-1.6068494415212768</v>
      </c>
      <c r="G218" s="189">
        <v>7.4463705308775729</v>
      </c>
      <c r="H218" s="190">
        <f t="shared" si="40"/>
        <v>1.0387272187756622</v>
      </c>
      <c r="I218" s="189">
        <v>5.48</v>
      </c>
      <c r="J218" s="190">
        <f t="shared" si="40"/>
        <v>-1.9663705308775725</v>
      </c>
      <c r="K218" s="189">
        <v>7.132173913043478</v>
      </c>
      <c r="L218" s="190">
        <f t="shared" si="41"/>
        <v>1.6521739130434776</v>
      </c>
      <c r="M218" s="189">
        <v>6.9232633279483036</v>
      </c>
      <c r="N218" s="190">
        <f t="shared" si="39"/>
        <v>-0.20891058509517446</v>
      </c>
    </row>
    <row r="219" spans="2:15" ht="15.75" x14ac:dyDescent="0.25">
      <c r="B219" s="122" t="s">
        <v>33</v>
      </c>
      <c r="C219" s="191">
        <v>7.2815814850530378</v>
      </c>
      <c r="D219" s="192">
        <v>-0.81168443577312477</v>
      </c>
      <c r="E219" s="191">
        <v>6.3749166110740489</v>
      </c>
      <c r="F219" s="192">
        <f t="shared" si="40"/>
        <v>-0.90666487397898887</v>
      </c>
      <c r="G219" s="191">
        <v>7.0487258471016521</v>
      </c>
      <c r="H219" s="192">
        <f t="shared" si="40"/>
        <v>0.67380923602760312</v>
      </c>
      <c r="I219" s="191">
        <v>6.9642065009560232</v>
      </c>
      <c r="J219" s="192">
        <f t="shared" si="40"/>
        <v>-8.4519346145628838E-2</v>
      </c>
      <c r="K219" s="191">
        <v>7.2544827957568252</v>
      </c>
      <c r="L219" s="192">
        <f t="shared" si="41"/>
        <v>0.29027629480080197</v>
      </c>
      <c r="M219" s="191">
        <v>7.451372818812934</v>
      </c>
      <c r="N219" s="192">
        <v>0.19689002305610881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307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CONCATENATE("dif ",RIGHT(C227,2),"/",RIGHT(C227-1,2))</f>
        <v>dif 20/19</v>
      </c>
      <c r="E228" s="118" t="s">
        <v>72</v>
      </c>
      <c r="F228" s="117" t="str">
        <f>CONCATENATE("dif ",RIGHT(E227,2),"/",RIGHT(C227,2))</f>
        <v>dif 21/20</v>
      </c>
      <c r="G228" s="118" t="s">
        <v>72</v>
      </c>
      <c r="H228" s="117" t="str">
        <f>CONCATENATE("dif ",RIGHT(G227,2),"/",RIGHT(E227,2))</f>
        <v>dif 22/21</v>
      </c>
      <c r="I228" s="118" t="s">
        <v>72</v>
      </c>
      <c r="J228" s="117" t="str">
        <f>CONCATENATE("dif ",RIGHT(I227,2),"/",RIGHT(G227,2))</f>
        <v>dif 23/22</v>
      </c>
      <c r="K228" s="118" t="s">
        <v>72</v>
      </c>
      <c r="L228" s="117" t="str">
        <f>CONCATENATE("dif ",RIGHT(K227,2),"/",RIGHT(I227,2))</f>
        <v>dif 24/23</v>
      </c>
      <c r="M228" s="118" t="s">
        <v>72</v>
      </c>
      <c r="N228" s="117" t="str">
        <f>CONCATENATE("dif ",RIGHT(M227,2),"/",RIGHT(K227,2))</f>
        <v>dif 25/24</v>
      </c>
    </row>
    <row r="229" spans="2:15" x14ac:dyDescent="0.25">
      <c r="B229" s="119" t="s">
        <v>74</v>
      </c>
      <c r="C229" s="189">
        <v>6.6836027713625867</v>
      </c>
      <c r="D229" s="190">
        <v>-0.47544968210611049</v>
      </c>
      <c r="E229" s="189">
        <v>3.0506329113924049</v>
      </c>
      <c r="F229" s="190">
        <f t="shared" ref="F229:J231" si="42">IFERROR(E229-C229,"-")</f>
        <v>-3.6329698599701818</v>
      </c>
      <c r="G229" s="189">
        <v>5.4547069271758435</v>
      </c>
      <c r="H229" s="190">
        <f t="shared" si="42"/>
        <v>2.4040740157834386</v>
      </c>
      <c r="I229" s="189">
        <v>6.2166377816291165</v>
      </c>
      <c r="J229" s="190">
        <f t="shared" si="42"/>
        <v>0.76193085445327302</v>
      </c>
      <c r="K229" s="189">
        <v>6.4835355285961871</v>
      </c>
      <c r="L229" s="190">
        <f t="shared" ref="L229:L231" si="43">IFERROR(K229-I229,"-")</f>
        <v>0.26689774696707058</v>
      </c>
      <c r="M229" s="189">
        <v>6.3674242424242422</v>
      </c>
      <c r="N229" s="190">
        <f t="shared" ref="N229:N240" si="44">IFERROR(M229-K229,"-")</f>
        <v>-0.11611128617194488</v>
      </c>
    </row>
    <row r="230" spans="2:15" x14ac:dyDescent="0.25">
      <c r="B230" s="119" t="s">
        <v>76</v>
      </c>
      <c r="C230" s="189">
        <v>6.6892230576441101</v>
      </c>
      <c r="D230" s="190">
        <v>-1.442497372463416</v>
      </c>
      <c r="E230" s="189">
        <v>4.5471698113207548</v>
      </c>
      <c r="F230" s="190">
        <f t="shared" si="42"/>
        <v>-2.1420532463233553</v>
      </c>
      <c r="G230" s="189">
        <v>5.1804635761589406</v>
      </c>
      <c r="H230" s="190">
        <f t="shared" si="42"/>
        <v>0.63329376483818578</v>
      </c>
      <c r="I230" s="189">
        <v>5.8491379310344831</v>
      </c>
      <c r="J230" s="190">
        <f t="shared" si="42"/>
        <v>0.6686743548755425</v>
      </c>
      <c r="K230" s="189">
        <v>6.1761102603369062</v>
      </c>
      <c r="L230" s="190">
        <f t="shared" si="43"/>
        <v>0.32697232930242315</v>
      </c>
      <c r="M230" s="189">
        <v>6.5554016620498619</v>
      </c>
      <c r="N230" s="190">
        <f t="shared" si="44"/>
        <v>0.37929140171295561</v>
      </c>
    </row>
    <row r="231" spans="2:15" x14ac:dyDescent="0.25">
      <c r="B231" s="119" t="s">
        <v>78</v>
      </c>
      <c r="C231" s="189">
        <v>8.0549019607843135</v>
      </c>
      <c r="D231" s="190">
        <v>0.46134059257505822</v>
      </c>
      <c r="E231" s="189">
        <v>4.4814814814814818</v>
      </c>
      <c r="F231" s="190">
        <f t="shared" si="42"/>
        <v>-3.5734204793028317</v>
      </c>
      <c r="G231" s="189">
        <v>5.3488843813387428</v>
      </c>
      <c r="H231" s="190">
        <f t="shared" si="42"/>
        <v>0.86740289985726093</v>
      </c>
      <c r="I231" s="189">
        <v>6.2137404580152671</v>
      </c>
      <c r="J231" s="190">
        <f t="shared" si="42"/>
        <v>0.86485607667652431</v>
      </c>
      <c r="K231" s="189">
        <v>6.0576923076923075</v>
      </c>
      <c r="L231" s="190">
        <f t="shared" si="43"/>
        <v>-0.1560481503229596</v>
      </c>
      <c r="M231" s="189">
        <v>6.8736413043478262</v>
      </c>
      <c r="N231" s="190">
        <f t="shared" si="44"/>
        <v>0.81594899665551868</v>
      </c>
    </row>
    <row r="232" spans="2:15" x14ac:dyDescent="0.25">
      <c r="B232" s="119" t="s">
        <v>80</v>
      </c>
      <c r="C232" s="189" t="s">
        <v>298</v>
      </c>
      <c r="D232" s="190" t="s">
        <v>298</v>
      </c>
      <c r="E232" s="189">
        <v>4.3181818181818183</v>
      </c>
      <c r="F232" s="190" t="str">
        <f>IFERROR(E232-C232,"-")</f>
        <v>-</v>
      </c>
      <c r="G232" s="189">
        <v>5.7170172084130018</v>
      </c>
      <c r="H232" s="190">
        <f>IFERROR(G232-E232,"-")</f>
        <v>1.3988353902311834</v>
      </c>
      <c r="I232" s="189">
        <v>6.225609756097561</v>
      </c>
      <c r="J232" s="190">
        <f>IFERROR(I232-G232,"-")</f>
        <v>0.50859254768455919</v>
      </c>
      <c r="K232" s="189">
        <v>7.2930693069306933</v>
      </c>
      <c r="L232" s="190">
        <f>IFERROR(K232-I232,"-")</f>
        <v>1.0674595508331324</v>
      </c>
      <c r="M232" s="189">
        <v>5.5533199195171026</v>
      </c>
      <c r="N232" s="190">
        <f t="shared" si="44"/>
        <v>-1.7397493874135908</v>
      </c>
    </row>
    <row r="233" spans="2:15" x14ac:dyDescent="0.25">
      <c r="B233" s="119" t="s">
        <v>82</v>
      </c>
      <c r="C233" s="189" t="s">
        <v>298</v>
      </c>
      <c r="D233" s="190" t="s">
        <v>298</v>
      </c>
      <c r="E233" s="189">
        <v>3.703846153846154</v>
      </c>
      <c r="F233" s="190" t="str">
        <f t="shared" ref="F233:J241" si="45">IFERROR(E233-C233,"-")</f>
        <v>-</v>
      </c>
      <c r="G233" s="189">
        <v>5.3867924528301883</v>
      </c>
      <c r="H233" s="190">
        <f t="shared" si="45"/>
        <v>1.6829462989840343</v>
      </c>
      <c r="I233" s="189">
        <v>6.3229461756373935</v>
      </c>
      <c r="J233" s="190">
        <f t="shared" si="45"/>
        <v>0.93615372280720521</v>
      </c>
      <c r="K233" s="189">
        <v>6.0445544554455441</v>
      </c>
      <c r="L233" s="190">
        <f t="shared" ref="L233:L241" si="46">IFERROR(K233-I233,"-")</f>
        <v>-0.27839172019184932</v>
      </c>
      <c r="M233" s="189">
        <v>6.0099206349206353</v>
      </c>
      <c r="N233" s="190">
        <f t="shared" si="44"/>
        <v>-3.463382052490882E-2</v>
      </c>
    </row>
    <row r="234" spans="2:15" x14ac:dyDescent="0.25">
      <c r="B234" s="119" t="s">
        <v>84</v>
      </c>
      <c r="C234" s="189" t="s">
        <v>298</v>
      </c>
      <c r="D234" s="190" t="s">
        <v>298</v>
      </c>
      <c r="E234" s="189">
        <v>6.5076923076923077</v>
      </c>
      <c r="F234" s="190" t="str">
        <f t="shared" si="45"/>
        <v>-</v>
      </c>
      <c r="G234" s="189">
        <v>5.4486215538847116</v>
      </c>
      <c r="H234" s="190">
        <f t="shared" si="45"/>
        <v>-1.0590707538075961</v>
      </c>
      <c r="I234" s="189">
        <v>7.3047858942065496</v>
      </c>
      <c r="J234" s="190">
        <f t="shared" si="45"/>
        <v>1.856164340321838</v>
      </c>
      <c r="K234" s="189">
        <v>6.8105413105413106</v>
      </c>
      <c r="L234" s="190">
        <f t="shared" si="46"/>
        <v>-0.49424458366523893</v>
      </c>
      <c r="M234" s="189">
        <v>6.9784411276948592</v>
      </c>
      <c r="N234" s="190">
        <f t="shared" si="44"/>
        <v>0.16789981715354863</v>
      </c>
    </row>
    <row r="235" spans="2:15" x14ac:dyDescent="0.25">
      <c r="B235" s="119" t="s">
        <v>86</v>
      </c>
      <c r="C235" s="189" t="s">
        <v>298</v>
      </c>
      <c r="D235" s="190" t="s">
        <v>298</v>
      </c>
      <c r="E235" s="189">
        <v>5.8668341708542711</v>
      </c>
      <c r="F235" s="190" t="str">
        <f t="shared" si="45"/>
        <v>-</v>
      </c>
      <c r="G235" s="189">
        <v>6.2380952380952381</v>
      </c>
      <c r="H235" s="190">
        <f t="shared" si="45"/>
        <v>0.37126106724096708</v>
      </c>
      <c r="I235" s="189">
        <v>6.8574686431014822</v>
      </c>
      <c r="J235" s="190">
        <f t="shared" si="45"/>
        <v>0.61937340500624405</v>
      </c>
      <c r="K235" s="189">
        <v>7.3509060955518946</v>
      </c>
      <c r="L235" s="190">
        <f t="shared" si="46"/>
        <v>0.49343745245041237</v>
      </c>
      <c r="M235" s="189">
        <v>7.0556701030927833</v>
      </c>
      <c r="N235" s="190">
        <f t="shared" si="44"/>
        <v>-0.29523599245911125</v>
      </c>
    </row>
    <row r="236" spans="2:15" x14ac:dyDescent="0.25">
      <c r="B236" s="119" t="s">
        <v>88</v>
      </c>
      <c r="C236" s="189">
        <v>5.3166666666666664</v>
      </c>
      <c r="D236" s="190">
        <v>-3.4559236947791163</v>
      </c>
      <c r="E236" s="189">
        <v>11.090909090909092</v>
      </c>
      <c r="F236" s="190">
        <f t="shared" si="45"/>
        <v>5.7742424242424253</v>
      </c>
      <c r="G236" s="189">
        <v>7</v>
      </c>
      <c r="H236" s="190">
        <f t="shared" si="45"/>
        <v>-4.0909090909090917</v>
      </c>
      <c r="I236" s="189">
        <v>7.7</v>
      </c>
      <c r="J236" s="190">
        <f t="shared" si="45"/>
        <v>0.70000000000000018</v>
      </c>
      <c r="K236" s="189">
        <v>7.4824120603015079</v>
      </c>
      <c r="L236" s="190">
        <f t="shared" si="46"/>
        <v>-0.21758793969849233</v>
      </c>
      <c r="M236" s="189">
        <v>7.1481865284974093</v>
      </c>
      <c r="N236" s="190">
        <f t="shared" si="44"/>
        <v>-0.33422553180409853</v>
      </c>
    </row>
    <row r="237" spans="2:15" x14ac:dyDescent="0.25">
      <c r="B237" s="119" t="s">
        <v>90</v>
      </c>
      <c r="C237" s="189">
        <v>7.760089686098655</v>
      </c>
      <c r="D237" s="190">
        <v>-0.15998466334372452</v>
      </c>
      <c r="E237" s="189">
        <v>6.9529120198265177</v>
      </c>
      <c r="F237" s="190">
        <f t="shared" si="45"/>
        <v>-0.80717766627213727</v>
      </c>
      <c r="G237" s="189">
        <v>6.4234800838574424</v>
      </c>
      <c r="H237" s="190">
        <f t="shared" si="45"/>
        <v>-0.52943193596907534</v>
      </c>
      <c r="I237" s="189">
        <v>7.0376506024096388</v>
      </c>
      <c r="J237" s="190">
        <f t="shared" si="45"/>
        <v>0.6141705185521964</v>
      </c>
      <c r="K237" s="189">
        <v>6.6914634146341463</v>
      </c>
      <c r="L237" s="190">
        <f t="shared" si="46"/>
        <v>-0.34618718777549251</v>
      </c>
      <c r="M237" s="189">
        <v>7.6578073089700993</v>
      </c>
      <c r="N237" s="190">
        <f t="shared" si="44"/>
        <v>0.96634389433595302</v>
      </c>
    </row>
    <row r="238" spans="2:15" x14ac:dyDescent="0.25">
      <c r="B238" s="119" t="s">
        <v>92</v>
      </c>
      <c r="C238" s="189">
        <v>10.689922480620154</v>
      </c>
      <c r="D238" s="190">
        <v>2.7205347255181138</v>
      </c>
      <c r="E238" s="189">
        <v>5.4377593360995853</v>
      </c>
      <c r="F238" s="190">
        <f t="shared" si="45"/>
        <v>-5.2521631445205692</v>
      </c>
      <c r="G238" s="189">
        <v>5.0327102803738315</v>
      </c>
      <c r="H238" s="190">
        <f t="shared" si="45"/>
        <v>-0.40504905572575378</v>
      </c>
      <c r="I238" s="189">
        <v>5.7731811697574891</v>
      </c>
      <c r="J238" s="190">
        <f t="shared" si="45"/>
        <v>0.74047088938365757</v>
      </c>
      <c r="K238" s="189">
        <v>6.5517241379310347</v>
      </c>
      <c r="L238" s="190">
        <f t="shared" si="46"/>
        <v>0.77854296817354562</v>
      </c>
      <c r="M238" s="189">
        <v>7.2110266159695815</v>
      </c>
      <c r="N238" s="190">
        <f t="shared" si="44"/>
        <v>0.6593024780385468</v>
      </c>
    </row>
    <row r="239" spans="2:15" x14ac:dyDescent="0.25">
      <c r="B239" s="119" t="s">
        <v>94</v>
      </c>
      <c r="C239" s="189">
        <v>17.657894736842106</v>
      </c>
      <c r="D239" s="190">
        <v>11.377980206927576</v>
      </c>
      <c r="E239" s="189">
        <v>5.9419862340216323</v>
      </c>
      <c r="F239" s="190">
        <f t="shared" si="45"/>
        <v>-11.715908502820474</v>
      </c>
      <c r="G239" s="189">
        <v>6.1750972762645917</v>
      </c>
      <c r="H239" s="190">
        <f t="shared" si="45"/>
        <v>0.23311104224295942</v>
      </c>
      <c r="I239" s="189">
        <v>6.7342419080068145</v>
      </c>
      <c r="J239" s="190">
        <f t="shared" si="45"/>
        <v>0.55914463174222284</v>
      </c>
      <c r="K239" s="189">
        <v>6.0607734806629834</v>
      </c>
      <c r="L239" s="190">
        <f t="shared" si="46"/>
        <v>-0.67346842734383117</v>
      </c>
      <c r="M239" s="189">
        <v>6.7913340935005699</v>
      </c>
      <c r="N239" s="190">
        <f t="shared" si="44"/>
        <v>0.73056061283758655</v>
      </c>
    </row>
    <row r="240" spans="2:15" x14ac:dyDescent="0.25">
      <c r="B240" s="119" t="s">
        <v>96</v>
      </c>
      <c r="C240" s="189">
        <v>3.3366336633663365</v>
      </c>
      <c r="D240" s="190">
        <v>-3.5859015479012695</v>
      </c>
      <c r="E240" s="189">
        <v>5.6928675400291118</v>
      </c>
      <c r="F240" s="190">
        <f t="shared" si="45"/>
        <v>2.3562338766627753</v>
      </c>
      <c r="G240" s="189">
        <v>5.7333333333333334</v>
      </c>
      <c r="H240" s="190">
        <f t="shared" si="45"/>
        <v>4.046579330422162E-2</v>
      </c>
      <c r="I240" s="189">
        <v>5.8972267536704734</v>
      </c>
      <c r="J240" s="190">
        <f t="shared" si="45"/>
        <v>0.16389342033714005</v>
      </c>
      <c r="K240" s="189">
        <v>5.8216867469879521</v>
      </c>
      <c r="L240" s="190">
        <f t="shared" si="46"/>
        <v>-7.5540006682521366E-2</v>
      </c>
      <c r="M240" s="189">
        <v>6.4781216648879401</v>
      </c>
      <c r="N240" s="190">
        <f t="shared" si="44"/>
        <v>0.65643491789998798</v>
      </c>
    </row>
    <row r="241" spans="2:15" ht="15.75" x14ac:dyDescent="0.25">
      <c r="B241" s="122" t="s">
        <v>33</v>
      </c>
      <c r="C241" s="191">
        <v>7.1863592699327565</v>
      </c>
      <c r="D241" s="192">
        <v>-0.30539941145626592</v>
      </c>
      <c r="E241" s="191">
        <v>6.4026148817535091</v>
      </c>
      <c r="F241" s="192">
        <f t="shared" si="45"/>
        <v>-0.78374438817924741</v>
      </c>
      <c r="G241" s="191">
        <v>5.7455722070844688</v>
      </c>
      <c r="H241" s="192">
        <f t="shared" si="45"/>
        <v>-0.65704267466904032</v>
      </c>
      <c r="I241" s="191">
        <v>6.5623048538177686</v>
      </c>
      <c r="J241" s="192">
        <f t="shared" si="45"/>
        <v>0.81673264673329982</v>
      </c>
      <c r="K241" s="191">
        <v>6.6100212980607553</v>
      </c>
      <c r="L241" s="192">
        <f t="shared" si="46"/>
        <v>4.7716444242986711E-2</v>
      </c>
      <c r="M241" s="191">
        <v>6.8111529608704746</v>
      </c>
      <c r="N241" s="192">
        <v>0.20113166280971928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309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72</v>
      </c>
      <c r="D250" s="117" t="str">
        <f>CONCATENATE("dif ",RIGHT(C249,2),"/",RIGHT(C249-1,2))</f>
        <v>dif 20/19</v>
      </c>
      <c r="E250" s="118" t="s">
        <v>72</v>
      </c>
      <c r="F250" s="117" t="str">
        <f>CONCATENATE("dif ",RIGHT(E249,2),"/",RIGHT(C249,2))</f>
        <v>dif 21/20</v>
      </c>
      <c r="G250" s="118" t="s">
        <v>72</v>
      </c>
      <c r="H250" s="117" t="str">
        <f>CONCATENATE("dif ",RIGHT(G249,2),"/",RIGHT(E249,2))</f>
        <v>dif 22/21</v>
      </c>
      <c r="I250" s="118" t="s">
        <v>72</v>
      </c>
      <c r="J250" s="117" t="str">
        <f>CONCATENATE("dif ",RIGHT(I249,2),"/",RIGHT(G249,2))</f>
        <v>dif 23/22</v>
      </c>
      <c r="K250" s="118" t="s">
        <v>72</v>
      </c>
      <c r="L250" s="117" t="str">
        <f>CONCATENATE("dif ",RIGHT(K249,2),"/",RIGHT(I249,2))</f>
        <v>dif 24/23</v>
      </c>
      <c r="M250" s="118" t="s">
        <v>72</v>
      </c>
      <c r="N250" s="117" t="str">
        <f>CONCATENATE("dif ",RIGHT(M249,2),"/",RIGHT(K249,2))</f>
        <v>dif 25/24</v>
      </c>
    </row>
    <row r="251" spans="2:15" x14ac:dyDescent="0.25">
      <c r="B251" s="119" t="s">
        <v>74</v>
      </c>
      <c r="C251" s="189">
        <v>10.133493205435652</v>
      </c>
      <c r="D251" s="190">
        <v>0.95747102941347606</v>
      </c>
      <c r="E251" s="189">
        <v>14.692307692307692</v>
      </c>
      <c r="F251" s="190">
        <f t="shared" ref="F251:J253" si="47">IFERROR(E251-C251,"-")</f>
        <v>4.5588144868720395</v>
      </c>
      <c r="G251" s="189">
        <v>9.5601799775028127</v>
      </c>
      <c r="H251" s="190">
        <f t="shared" si="47"/>
        <v>-5.1321277148048789</v>
      </c>
      <c r="I251" s="189">
        <v>8.4134045077105579</v>
      </c>
      <c r="J251" s="190">
        <f t="shared" si="47"/>
        <v>-1.1467754697922548</v>
      </c>
      <c r="K251" s="189">
        <v>8.7736958119030124</v>
      </c>
      <c r="L251" s="190">
        <f t="shared" ref="L251:L253" si="48">IFERROR(K251-I251,"-")</f>
        <v>0.36029130419245448</v>
      </c>
      <c r="M251" s="189">
        <v>9.8285243198680963</v>
      </c>
      <c r="N251" s="190">
        <f t="shared" ref="N251:N262" si="49">IFERROR(M251-K251,"-")</f>
        <v>1.0548285079650839</v>
      </c>
    </row>
    <row r="252" spans="2:15" x14ac:dyDescent="0.25">
      <c r="B252" s="119" t="s">
        <v>76</v>
      </c>
      <c r="C252" s="189">
        <v>8.9423728813559329</v>
      </c>
      <c r="D252" s="190">
        <v>-0.73589616850295769</v>
      </c>
      <c r="E252" s="189">
        <v>7.0588235294117645</v>
      </c>
      <c r="F252" s="190">
        <f t="shared" si="47"/>
        <v>-1.8835493519441684</v>
      </c>
      <c r="G252" s="189">
        <v>9.1644144144144146</v>
      </c>
      <c r="H252" s="190">
        <f t="shared" si="47"/>
        <v>2.1055908850026501</v>
      </c>
      <c r="I252" s="189">
        <v>9.496240601503759</v>
      </c>
      <c r="J252" s="190">
        <f t="shared" si="47"/>
        <v>0.33182618708934442</v>
      </c>
      <c r="K252" s="189">
        <v>10.563145353455123</v>
      </c>
      <c r="L252" s="190">
        <f t="shared" si="48"/>
        <v>1.0669047519513644</v>
      </c>
      <c r="M252" s="189">
        <v>9.6209476309226929</v>
      </c>
      <c r="N252" s="190">
        <f t="shared" si="49"/>
        <v>-0.9421977225324305</v>
      </c>
    </row>
    <row r="253" spans="2:15" x14ac:dyDescent="0.25">
      <c r="B253" s="119" t="s">
        <v>78</v>
      </c>
      <c r="C253" s="189">
        <v>12.185639229422067</v>
      </c>
      <c r="D253" s="190">
        <v>3.9088414003854322</v>
      </c>
      <c r="E253" s="189">
        <v>8.3571428571428577</v>
      </c>
      <c r="F253" s="190">
        <f t="shared" si="47"/>
        <v>-3.8284963722792096</v>
      </c>
      <c r="G253" s="189">
        <v>7.5493107104984096</v>
      </c>
      <c r="H253" s="190">
        <f t="shared" si="47"/>
        <v>-0.80783214664444802</v>
      </c>
      <c r="I253" s="189">
        <v>10.062709030100335</v>
      </c>
      <c r="J253" s="190">
        <f t="shared" si="47"/>
        <v>2.5133983196019249</v>
      </c>
      <c r="K253" s="189">
        <v>10.274442538593481</v>
      </c>
      <c r="L253" s="190">
        <f t="shared" si="48"/>
        <v>0.21173350849314687</v>
      </c>
      <c r="M253" s="189">
        <v>9.6300578034682083</v>
      </c>
      <c r="N253" s="190">
        <f t="shared" si="49"/>
        <v>-0.64438473512527317</v>
      </c>
    </row>
    <row r="254" spans="2:15" x14ac:dyDescent="0.25">
      <c r="B254" s="119" t="s">
        <v>80</v>
      </c>
      <c r="C254" s="189" t="s">
        <v>298</v>
      </c>
      <c r="D254" s="190" t="s">
        <v>298</v>
      </c>
      <c r="E254" s="189">
        <v>12.714285714285714</v>
      </c>
      <c r="F254" s="190" t="str">
        <f>IFERROR(E254-C254,"-")</f>
        <v>-</v>
      </c>
      <c r="G254" s="189">
        <v>8.5870020964360592</v>
      </c>
      <c r="H254" s="190">
        <f>IFERROR(G254-E254,"-")</f>
        <v>-4.1272836178496544</v>
      </c>
      <c r="I254" s="189">
        <v>8.5347490347490353</v>
      </c>
      <c r="J254" s="190">
        <f>IFERROR(I254-G254,"-")</f>
        <v>-5.2253061687023816E-2</v>
      </c>
      <c r="K254" s="189">
        <v>9.3033333333333328</v>
      </c>
      <c r="L254" s="190">
        <f>IFERROR(K254-I254,"-")</f>
        <v>0.76858429858429744</v>
      </c>
      <c r="M254" s="189">
        <v>9.3333333333333339</v>
      </c>
      <c r="N254" s="190">
        <f t="shared" si="49"/>
        <v>3.0000000000001137E-2</v>
      </c>
    </row>
    <row r="255" spans="2:15" x14ac:dyDescent="0.25">
      <c r="B255" s="119" t="s">
        <v>82</v>
      </c>
      <c r="C255" s="189" t="s">
        <v>298</v>
      </c>
      <c r="D255" s="190" t="s">
        <v>298</v>
      </c>
      <c r="E255" s="189">
        <v>5.2727272727272725</v>
      </c>
      <c r="F255" s="190" t="str">
        <f t="shared" ref="F255:J263" si="50">IFERROR(E255-C255,"-")</f>
        <v>-</v>
      </c>
      <c r="G255" s="189">
        <v>7.4805194805194803</v>
      </c>
      <c r="H255" s="190">
        <f t="shared" si="50"/>
        <v>2.2077922077922079</v>
      </c>
      <c r="I255" s="189">
        <v>7.7313432835820892</v>
      </c>
      <c r="J255" s="190">
        <f t="shared" si="50"/>
        <v>0.25082380306260887</v>
      </c>
      <c r="K255" s="189">
        <v>12.324324324324325</v>
      </c>
      <c r="L255" s="190">
        <f t="shared" ref="L255:L263" si="51">IFERROR(K255-I255,"-")</f>
        <v>4.5929810407422353</v>
      </c>
      <c r="M255" s="189">
        <v>8.8110236220472444</v>
      </c>
      <c r="N255" s="190">
        <f t="shared" si="49"/>
        <v>-3.5133007022770801</v>
      </c>
    </row>
    <row r="256" spans="2:15" x14ac:dyDescent="0.25">
      <c r="B256" s="119" t="s">
        <v>84</v>
      </c>
      <c r="C256" s="189" t="s">
        <v>298</v>
      </c>
      <c r="D256" s="190" t="s">
        <v>298</v>
      </c>
      <c r="E256" s="189">
        <v>7.9523809523809526</v>
      </c>
      <c r="F256" s="190" t="str">
        <f t="shared" si="50"/>
        <v>-</v>
      </c>
      <c r="G256" s="189">
        <v>6.5588235294117645</v>
      </c>
      <c r="H256" s="190">
        <f t="shared" si="50"/>
        <v>-1.3935574229691881</v>
      </c>
      <c r="I256" s="189">
        <v>7.1062500000000002</v>
      </c>
      <c r="J256" s="190">
        <f t="shared" si="50"/>
        <v>0.54742647058823568</v>
      </c>
      <c r="K256" s="189">
        <v>7.359375</v>
      </c>
      <c r="L256" s="190">
        <f t="shared" si="51"/>
        <v>0.25312499999999982</v>
      </c>
      <c r="M256" s="189">
        <v>6.4961832061068705</v>
      </c>
      <c r="N256" s="190">
        <f t="shared" si="49"/>
        <v>-0.8631917938931295</v>
      </c>
    </row>
    <row r="257" spans="2:15" x14ac:dyDescent="0.25">
      <c r="B257" s="119" t="s">
        <v>86</v>
      </c>
      <c r="C257" s="189" t="s">
        <v>298</v>
      </c>
      <c r="D257" s="190" t="s">
        <v>298</v>
      </c>
      <c r="E257" s="189">
        <v>6.6304347826086953</v>
      </c>
      <c r="F257" s="190" t="str">
        <f t="shared" si="50"/>
        <v>-</v>
      </c>
      <c r="G257" s="189">
        <v>6.9949622166246854</v>
      </c>
      <c r="H257" s="190">
        <f t="shared" si="50"/>
        <v>0.36452743401599008</v>
      </c>
      <c r="I257" s="189">
        <v>8.7826086956521738</v>
      </c>
      <c r="J257" s="190">
        <f t="shared" si="50"/>
        <v>1.7876464790274884</v>
      </c>
      <c r="K257" s="189">
        <v>7.4109589041095889</v>
      </c>
      <c r="L257" s="190">
        <f t="shared" si="51"/>
        <v>-1.3716497915425849</v>
      </c>
      <c r="M257" s="189">
        <v>8.4109589041095898</v>
      </c>
      <c r="N257" s="190">
        <f t="shared" si="49"/>
        <v>1.0000000000000009</v>
      </c>
    </row>
    <row r="258" spans="2:15" x14ac:dyDescent="0.25">
      <c r="B258" s="119" t="s">
        <v>88</v>
      </c>
      <c r="C258" s="189">
        <v>4.5</v>
      </c>
      <c r="D258" s="190">
        <v>-4.5276679841897227</v>
      </c>
      <c r="E258" s="189">
        <v>6.8292682926829267</v>
      </c>
      <c r="F258" s="190">
        <f t="shared" si="50"/>
        <v>2.3292682926829267</v>
      </c>
      <c r="G258" s="189">
        <v>8.3677685950413228</v>
      </c>
      <c r="H258" s="190">
        <f t="shared" si="50"/>
        <v>1.5385003023583961</v>
      </c>
      <c r="I258" s="189">
        <v>7.4968152866242042</v>
      </c>
      <c r="J258" s="190">
        <f t="shared" si="50"/>
        <v>-0.8709533084171186</v>
      </c>
      <c r="K258" s="189">
        <v>7.0512820512820511</v>
      </c>
      <c r="L258" s="190">
        <f t="shared" si="51"/>
        <v>-0.44553323534215306</v>
      </c>
      <c r="M258" s="189">
        <v>9.3208333333333329</v>
      </c>
      <c r="N258" s="190">
        <f t="shared" si="49"/>
        <v>2.2695512820512818</v>
      </c>
    </row>
    <row r="259" spans="2:15" x14ac:dyDescent="0.25">
      <c r="B259" s="119" t="s">
        <v>90</v>
      </c>
      <c r="C259" s="189">
        <v>5</v>
      </c>
      <c r="D259" s="190">
        <v>-3.1308016877637126</v>
      </c>
      <c r="E259" s="189">
        <v>6.3693693693693696</v>
      </c>
      <c r="F259" s="190">
        <f t="shared" si="50"/>
        <v>1.3693693693693696</v>
      </c>
      <c r="G259" s="189">
        <v>6.8025210084033612</v>
      </c>
      <c r="H259" s="190">
        <f t="shared" si="50"/>
        <v>0.43315163903399156</v>
      </c>
      <c r="I259" s="189">
        <v>7.2480000000000002</v>
      </c>
      <c r="J259" s="190">
        <f t="shared" si="50"/>
        <v>0.44547899159663906</v>
      </c>
      <c r="K259" s="189">
        <v>9.0243902439024382</v>
      </c>
      <c r="L259" s="190">
        <f t="shared" si="51"/>
        <v>1.7763902439024379</v>
      </c>
      <c r="M259" s="189">
        <v>7.4038461538461542</v>
      </c>
      <c r="N259" s="190">
        <f t="shared" si="49"/>
        <v>-1.620544090056284</v>
      </c>
    </row>
    <row r="260" spans="2:15" x14ac:dyDescent="0.25">
      <c r="B260" s="119" t="s">
        <v>92</v>
      </c>
      <c r="C260" s="189">
        <v>2.6</v>
      </c>
      <c r="D260" s="190">
        <v>-4.8550195567144723</v>
      </c>
      <c r="E260" s="189">
        <v>6.5376344086021509</v>
      </c>
      <c r="F260" s="190">
        <f t="shared" si="50"/>
        <v>3.9376344086021509</v>
      </c>
      <c r="G260" s="189">
        <v>7.2698048220436284</v>
      </c>
      <c r="H260" s="190">
        <f t="shared" si="50"/>
        <v>0.73217041344147749</v>
      </c>
      <c r="I260" s="189">
        <v>6.4125560538116595</v>
      </c>
      <c r="J260" s="190">
        <f t="shared" si="50"/>
        <v>-0.85724876823196894</v>
      </c>
      <c r="K260" s="189">
        <v>7.2110939907550078</v>
      </c>
      <c r="L260" s="190">
        <f t="shared" si="51"/>
        <v>0.79853793694334829</v>
      </c>
      <c r="M260" s="189">
        <v>7.8372093023255811</v>
      </c>
      <c r="N260" s="190">
        <f t="shared" si="49"/>
        <v>0.62611531157057332</v>
      </c>
    </row>
    <row r="261" spans="2:15" x14ac:dyDescent="0.25">
      <c r="B261" s="119" t="s">
        <v>94</v>
      </c>
      <c r="C261" s="189">
        <v>8.3333333333333339</v>
      </c>
      <c r="D261" s="190">
        <v>-0.41268510757194754</v>
      </c>
      <c r="E261" s="189">
        <v>7.9464980544747084</v>
      </c>
      <c r="F261" s="190">
        <f t="shared" si="50"/>
        <v>-0.38683527885862556</v>
      </c>
      <c r="G261" s="189">
        <v>7.8936464088397793</v>
      </c>
      <c r="H261" s="190">
        <f t="shared" si="50"/>
        <v>-5.2851645634929056E-2</v>
      </c>
      <c r="I261" s="189">
        <v>8.7702589807852966</v>
      </c>
      <c r="J261" s="190">
        <f t="shared" si="50"/>
        <v>0.87661257194551734</v>
      </c>
      <c r="K261" s="189">
        <v>9.8787313432835813</v>
      </c>
      <c r="L261" s="190">
        <f t="shared" si="51"/>
        <v>1.1084723624982846</v>
      </c>
      <c r="M261" s="189">
        <v>8.3707191780821919</v>
      </c>
      <c r="N261" s="190">
        <f t="shared" si="49"/>
        <v>-1.5080121652013894</v>
      </c>
    </row>
    <row r="262" spans="2:15" x14ac:dyDescent="0.25">
      <c r="B262" s="119" t="s">
        <v>96</v>
      </c>
      <c r="C262" s="189">
        <v>10</v>
      </c>
      <c r="D262" s="190">
        <v>1.7064579256360073</v>
      </c>
      <c r="E262" s="189">
        <v>10.456521739130435</v>
      </c>
      <c r="F262" s="190">
        <f t="shared" si="50"/>
        <v>0.45652173913043548</v>
      </c>
      <c r="G262" s="189">
        <v>10.09217046580773</v>
      </c>
      <c r="H262" s="190">
        <f t="shared" si="50"/>
        <v>-0.36435127332270589</v>
      </c>
      <c r="I262" s="189">
        <v>9.4980237154150196</v>
      </c>
      <c r="J262" s="190">
        <f t="shared" si="50"/>
        <v>-0.59414675039271003</v>
      </c>
      <c r="K262" s="189">
        <v>8.5391304347826082</v>
      </c>
      <c r="L262" s="190">
        <f t="shared" si="51"/>
        <v>-0.9588932806324113</v>
      </c>
      <c r="M262" s="189">
        <v>8.2148760330578519</v>
      </c>
      <c r="N262" s="190">
        <f t="shared" si="49"/>
        <v>-0.32425440172475639</v>
      </c>
    </row>
    <row r="263" spans="2:15" ht="15.75" x14ac:dyDescent="0.25">
      <c r="B263" s="122" t="s">
        <v>33</v>
      </c>
      <c r="C263" s="191">
        <v>10</v>
      </c>
      <c r="D263" s="192">
        <v>1.2191314553990615</v>
      </c>
      <c r="E263" s="191">
        <v>8.1052427184466023</v>
      </c>
      <c r="F263" s="192">
        <f t="shared" si="50"/>
        <v>-1.8947572815533977</v>
      </c>
      <c r="G263" s="191">
        <v>8.3713230444532378</v>
      </c>
      <c r="H263" s="192">
        <f t="shared" si="50"/>
        <v>0.26608032600663556</v>
      </c>
      <c r="I263" s="191">
        <v>8.7913635296878674</v>
      </c>
      <c r="J263" s="192">
        <f t="shared" si="50"/>
        <v>0.42004048523462956</v>
      </c>
      <c r="K263" s="191">
        <v>9.2920162381596754</v>
      </c>
      <c r="L263" s="192">
        <f t="shared" si="51"/>
        <v>0.50065270847180798</v>
      </c>
      <c r="M263" s="191">
        <v>8.9706803658689385</v>
      </c>
      <c r="N263" s="192">
        <v>-0.3213358722907369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310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72</v>
      </c>
      <c r="D272" s="117" t="str">
        <f>CONCATENATE("dif ",RIGHT(C271,2),"/",RIGHT(C271-1,2))</f>
        <v>dif 20/19</v>
      </c>
      <c r="E272" s="118" t="s">
        <v>72</v>
      </c>
      <c r="F272" s="117" t="str">
        <f>CONCATENATE("dif ",RIGHT(E271,2),"/",RIGHT(C271,2))</f>
        <v>dif 21/20</v>
      </c>
      <c r="G272" s="118" t="s">
        <v>72</v>
      </c>
      <c r="H272" s="117" t="str">
        <f>CONCATENATE("dif ",RIGHT(G271,2),"/",RIGHT(E271,2))</f>
        <v>dif 22/21</v>
      </c>
      <c r="I272" s="118" t="s">
        <v>72</v>
      </c>
      <c r="J272" s="117" t="str">
        <f>CONCATENATE("dif ",RIGHT(I271,2),"/",RIGHT(G271,2))</f>
        <v>dif 23/22</v>
      </c>
      <c r="K272" s="118" t="s">
        <v>72</v>
      </c>
      <c r="L272" s="117" t="str">
        <f>CONCATENATE("dif ",RIGHT(K271,2),"/",RIGHT(I271,2))</f>
        <v>dif 24/23</v>
      </c>
      <c r="M272" s="118" t="s">
        <v>72</v>
      </c>
      <c r="N272" s="117" t="str">
        <f>CONCATENATE("dif ",RIGHT(M271,2),"/",RIGHT(K271,2))</f>
        <v>dif 25/24</v>
      </c>
    </row>
    <row r="273" spans="2:14" x14ac:dyDescent="0.25">
      <c r="B273" s="119" t="s">
        <v>74</v>
      </c>
      <c r="C273" s="189">
        <v>10.432530667878238</v>
      </c>
      <c r="D273" s="190">
        <v>1.1657413394513743</v>
      </c>
      <c r="E273" s="189">
        <v>5.5945945945945947</v>
      </c>
      <c r="F273" s="190">
        <f t="shared" ref="F273:J275" si="52">IFERROR(E273-C273,"-")</f>
        <v>-4.8379360732836432</v>
      </c>
      <c r="G273" s="189">
        <v>8.8008705114254617</v>
      </c>
      <c r="H273" s="190">
        <f t="shared" si="52"/>
        <v>3.206275916830867</v>
      </c>
      <c r="I273" s="189">
        <v>8.1389693109438337</v>
      </c>
      <c r="J273" s="190">
        <f t="shared" si="52"/>
        <v>-0.66190120048162804</v>
      </c>
      <c r="K273" s="189">
        <v>8.8470128419877163</v>
      </c>
      <c r="L273" s="190">
        <f t="shared" ref="L273:L275" si="53">IFERROR(K273-I273,"-")</f>
        <v>0.70804353104388262</v>
      </c>
      <c r="M273" s="189">
        <v>10.442715700141443</v>
      </c>
      <c r="N273" s="190">
        <f t="shared" ref="N273:N284" si="54">IFERROR(M273-K273,"-")</f>
        <v>1.5957028581537269</v>
      </c>
    </row>
    <row r="274" spans="2:14" x14ac:dyDescent="0.25">
      <c r="B274" s="119" t="s">
        <v>76</v>
      </c>
      <c r="C274" s="189">
        <v>9.7348002316155178</v>
      </c>
      <c r="D274" s="190">
        <v>0.35748827107297743</v>
      </c>
      <c r="E274" s="189">
        <v>5.2272727272727275</v>
      </c>
      <c r="F274" s="190">
        <f t="shared" si="52"/>
        <v>-4.5075275043427903</v>
      </c>
      <c r="G274" s="189">
        <v>8.0541310541310533</v>
      </c>
      <c r="H274" s="190">
        <f t="shared" si="52"/>
        <v>2.8268583268583258</v>
      </c>
      <c r="I274" s="189">
        <v>8.5094637223974772</v>
      </c>
      <c r="J274" s="190">
        <f t="shared" si="52"/>
        <v>0.45533266826642382</v>
      </c>
      <c r="K274" s="189">
        <v>8.6939151813153046</v>
      </c>
      <c r="L274" s="190">
        <f t="shared" si="53"/>
        <v>0.18445145891782744</v>
      </c>
      <c r="M274" s="189">
        <v>9.4938820912124591</v>
      </c>
      <c r="N274" s="190">
        <f t="shared" si="54"/>
        <v>0.79996690989715447</v>
      </c>
    </row>
    <row r="275" spans="2:14" x14ac:dyDescent="0.25">
      <c r="B275" s="119" t="s">
        <v>78</v>
      </c>
      <c r="C275" s="189">
        <v>12.519774011299434</v>
      </c>
      <c r="D275" s="190">
        <v>4.9006790336763615</v>
      </c>
      <c r="E275" s="189">
        <v>6.3513513513513518</v>
      </c>
      <c r="F275" s="190">
        <f t="shared" si="52"/>
        <v>-6.1684226599480825</v>
      </c>
      <c r="G275" s="189">
        <v>8.6628930817610055</v>
      </c>
      <c r="H275" s="190">
        <f t="shared" si="52"/>
        <v>2.3115417304096537</v>
      </c>
      <c r="I275" s="189">
        <v>8.5167827739075364</v>
      </c>
      <c r="J275" s="190">
        <f t="shared" si="52"/>
        <v>-0.14611030785346912</v>
      </c>
      <c r="K275" s="189">
        <v>7.8153126826417303</v>
      </c>
      <c r="L275" s="190">
        <f t="shared" si="53"/>
        <v>-0.70147009126580606</v>
      </c>
      <c r="M275" s="189">
        <v>9.3967611336032384</v>
      </c>
      <c r="N275" s="190">
        <f t="shared" si="54"/>
        <v>1.5814484509615081</v>
      </c>
    </row>
    <row r="276" spans="2:14" x14ac:dyDescent="0.25">
      <c r="B276" s="119" t="s">
        <v>80</v>
      </c>
      <c r="C276" s="189" t="s">
        <v>298</v>
      </c>
      <c r="D276" s="190" t="s">
        <v>298</v>
      </c>
      <c r="E276" s="189">
        <v>11.684210526315789</v>
      </c>
      <c r="F276" s="190" t="str">
        <f>IFERROR(E276-C276,"-")</f>
        <v>-</v>
      </c>
      <c r="G276" s="189">
        <v>8.3247999999999998</v>
      </c>
      <c r="H276" s="190">
        <f>IFERROR(G276-E276,"-")</f>
        <v>-3.3594105263157896</v>
      </c>
      <c r="I276" s="189">
        <v>8.1567436208991495</v>
      </c>
      <c r="J276" s="190">
        <f>IFERROR(I276-G276,"-")</f>
        <v>-0.16805637910085025</v>
      </c>
      <c r="K276" s="189">
        <v>9.968036529680365</v>
      </c>
      <c r="L276" s="190">
        <f>IFERROR(K276-I276,"-")</f>
        <v>1.8112929087812155</v>
      </c>
      <c r="M276" s="189">
        <v>10.36723163841808</v>
      </c>
      <c r="N276" s="190">
        <f t="shared" si="54"/>
        <v>0.39919510873771458</v>
      </c>
    </row>
    <row r="277" spans="2:14" x14ac:dyDescent="0.25">
      <c r="B277" s="119" t="s">
        <v>82</v>
      </c>
      <c r="C277" s="189" t="s">
        <v>298</v>
      </c>
      <c r="D277" s="190" t="s">
        <v>298</v>
      </c>
      <c r="E277" s="189">
        <v>9.1962616822429908</v>
      </c>
      <c r="F277" s="190" t="str">
        <f t="shared" ref="F277:J285" si="55">IFERROR(E277-C277,"-")</f>
        <v>-</v>
      </c>
      <c r="G277" s="189">
        <v>10.846153846153847</v>
      </c>
      <c r="H277" s="190">
        <f t="shared" si="55"/>
        <v>1.6498921639108559</v>
      </c>
      <c r="I277" s="189">
        <v>8.5614035087719298</v>
      </c>
      <c r="J277" s="190">
        <f t="shared" si="55"/>
        <v>-2.2847503373819169</v>
      </c>
      <c r="K277" s="189">
        <v>7.6216216216216219</v>
      </c>
      <c r="L277" s="190">
        <f t="shared" ref="L277:L285" si="56">IFERROR(K277-I277,"-")</f>
        <v>-0.93978188715030786</v>
      </c>
      <c r="M277" s="189">
        <v>11.657894736842104</v>
      </c>
      <c r="N277" s="190">
        <f t="shared" si="54"/>
        <v>4.0362731152204825</v>
      </c>
    </row>
    <row r="278" spans="2:14" x14ac:dyDescent="0.25">
      <c r="B278" s="119" t="s">
        <v>84</v>
      </c>
      <c r="C278" s="189" t="s">
        <v>298</v>
      </c>
      <c r="D278" s="190" t="s">
        <v>298</v>
      </c>
      <c r="E278" s="189">
        <v>22.302325581395348</v>
      </c>
      <c r="F278" s="190" t="str">
        <f t="shared" si="55"/>
        <v>-</v>
      </c>
      <c r="G278" s="189">
        <v>6.3466666666666667</v>
      </c>
      <c r="H278" s="190">
        <f t="shared" si="55"/>
        <v>-15.95565891472868</v>
      </c>
      <c r="I278" s="189">
        <v>7.9863945578231297</v>
      </c>
      <c r="J278" s="190">
        <f t="shared" si="55"/>
        <v>1.639727891156463</v>
      </c>
      <c r="K278" s="189">
        <v>6.5042016806722689</v>
      </c>
      <c r="L278" s="190">
        <f t="shared" si="56"/>
        <v>-1.4821928771508608</v>
      </c>
      <c r="M278" s="189">
        <v>6.4285714285714288</v>
      </c>
      <c r="N278" s="190">
        <f t="shared" si="54"/>
        <v>-7.5630252100840067E-2</v>
      </c>
    </row>
    <row r="279" spans="2:14" x14ac:dyDescent="0.25">
      <c r="B279" s="119" t="s">
        <v>86</v>
      </c>
      <c r="C279" s="189" t="s">
        <v>298</v>
      </c>
      <c r="D279" s="190" t="s">
        <v>298</v>
      </c>
      <c r="E279" s="189">
        <v>5.3</v>
      </c>
      <c r="F279" s="190" t="str">
        <f t="shared" si="55"/>
        <v>-</v>
      </c>
      <c r="G279" s="189">
        <v>6.798657718120805</v>
      </c>
      <c r="H279" s="190">
        <f t="shared" si="55"/>
        <v>1.4986577181208052</v>
      </c>
      <c r="I279" s="189">
        <v>9.228346456692913</v>
      </c>
      <c r="J279" s="190">
        <f t="shared" si="55"/>
        <v>2.429688738572108</v>
      </c>
      <c r="K279" s="189">
        <v>6.2028985507246377</v>
      </c>
      <c r="L279" s="190">
        <f t="shared" si="56"/>
        <v>-3.0254479059682753</v>
      </c>
      <c r="M279" s="189">
        <v>6.225806451612903</v>
      </c>
      <c r="N279" s="190">
        <f t="shared" si="54"/>
        <v>2.2907900888265331E-2</v>
      </c>
    </row>
    <row r="280" spans="2:14" x14ac:dyDescent="0.25">
      <c r="B280" s="119" t="s">
        <v>88</v>
      </c>
      <c r="C280" s="189">
        <v>2.9130434782608696</v>
      </c>
      <c r="D280" s="190">
        <v>-5.4715719063545158</v>
      </c>
      <c r="E280" s="189">
        <v>7.1923076923076925</v>
      </c>
      <c r="F280" s="190">
        <f t="shared" si="55"/>
        <v>4.2792642140468224</v>
      </c>
      <c r="G280" s="189">
        <v>6.5476190476190474</v>
      </c>
      <c r="H280" s="190">
        <f t="shared" si="55"/>
        <v>-0.64468864468864506</v>
      </c>
      <c r="I280" s="189">
        <v>6.8297872340425529</v>
      </c>
      <c r="J280" s="190">
        <f t="shared" si="55"/>
        <v>0.2821681864235055</v>
      </c>
      <c r="K280" s="189">
        <v>6.564516129032258</v>
      </c>
      <c r="L280" s="190">
        <f t="shared" si="56"/>
        <v>-0.26527110501029494</v>
      </c>
      <c r="M280" s="189">
        <v>6.1648351648351651</v>
      </c>
      <c r="N280" s="190">
        <f t="shared" si="54"/>
        <v>-0.39968096419709287</v>
      </c>
    </row>
    <row r="281" spans="2:14" x14ac:dyDescent="0.25">
      <c r="B281" s="119" t="s">
        <v>90</v>
      </c>
      <c r="C281" s="189">
        <v>5.583333333333333</v>
      </c>
      <c r="D281" s="190">
        <v>-2.8220720720720722</v>
      </c>
      <c r="E281" s="189">
        <v>7.2073170731707314</v>
      </c>
      <c r="F281" s="190">
        <f t="shared" si="55"/>
        <v>1.6239837398373984</v>
      </c>
      <c r="G281" s="189">
        <v>5.1529411764705886</v>
      </c>
      <c r="H281" s="190">
        <f t="shared" si="55"/>
        <v>-2.0543758967001429</v>
      </c>
      <c r="I281" s="189">
        <v>6.7029702970297027</v>
      </c>
      <c r="J281" s="190">
        <f t="shared" si="55"/>
        <v>1.5500291205591141</v>
      </c>
      <c r="K281" s="189">
        <v>9.7278106508875748</v>
      </c>
      <c r="L281" s="190">
        <f t="shared" si="56"/>
        <v>3.0248403538578721</v>
      </c>
      <c r="M281" s="189">
        <v>6.5584415584415581</v>
      </c>
      <c r="N281" s="190">
        <f t="shared" si="54"/>
        <v>-3.1693690924460167</v>
      </c>
    </row>
    <row r="282" spans="2:14" x14ac:dyDescent="0.25">
      <c r="B282" s="119" t="s">
        <v>92</v>
      </c>
      <c r="C282" s="189">
        <v>5.2173913043478262</v>
      </c>
      <c r="D282" s="190">
        <v>-1.373165425743788</v>
      </c>
      <c r="E282" s="189">
        <v>5.2435530085959883</v>
      </c>
      <c r="F282" s="190">
        <f t="shared" si="55"/>
        <v>2.616170424816211E-2</v>
      </c>
      <c r="G282" s="189">
        <v>6.176154672395274</v>
      </c>
      <c r="H282" s="190">
        <f t="shared" si="55"/>
        <v>0.93260166379928577</v>
      </c>
      <c r="I282" s="189">
        <v>6.3087885985748215</v>
      </c>
      <c r="J282" s="190">
        <f t="shared" si="55"/>
        <v>0.1326339261795475</v>
      </c>
      <c r="K282" s="189">
        <v>5.7896389324960751</v>
      </c>
      <c r="L282" s="190">
        <f t="shared" si="56"/>
        <v>-0.51914966607874646</v>
      </c>
      <c r="M282" s="189">
        <v>6.3247232472324724</v>
      </c>
      <c r="N282" s="190">
        <f t="shared" si="54"/>
        <v>0.53508431473639728</v>
      </c>
    </row>
    <row r="283" spans="2:14" x14ac:dyDescent="0.25">
      <c r="B283" s="119" t="s">
        <v>94</v>
      </c>
      <c r="C283" s="189">
        <v>9.1702127659574462</v>
      </c>
      <c r="D283" s="190">
        <v>0.74318088450257491</v>
      </c>
      <c r="E283" s="189">
        <v>7.6117886178861784</v>
      </c>
      <c r="F283" s="190">
        <f t="shared" si="55"/>
        <v>-1.5584241480712677</v>
      </c>
      <c r="G283" s="189">
        <v>7.768624641833811</v>
      </c>
      <c r="H283" s="190">
        <f t="shared" si="55"/>
        <v>0.15683602394763252</v>
      </c>
      <c r="I283" s="189">
        <v>9.0835714285714282</v>
      </c>
      <c r="J283" s="190">
        <f t="shared" si="55"/>
        <v>1.3149467867376172</v>
      </c>
      <c r="K283" s="189">
        <v>8.9146238377007609</v>
      </c>
      <c r="L283" s="190">
        <f t="shared" si="56"/>
        <v>-0.16894759087066724</v>
      </c>
      <c r="M283" s="189">
        <v>7.50390625</v>
      </c>
      <c r="N283" s="190">
        <f t="shared" si="54"/>
        <v>-1.4107175877007609</v>
      </c>
    </row>
    <row r="284" spans="2:14" x14ac:dyDescent="0.25">
      <c r="B284" s="119" t="s">
        <v>96</v>
      </c>
      <c r="C284" s="189">
        <v>9.0740740740740744</v>
      </c>
      <c r="D284" s="190">
        <v>0.26648723677974218</v>
      </c>
      <c r="E284" s="189">
        <v>9.2411575562700961</v>
      </c>
      <c r="F284" s="190">
        <f t="shared" si="55"/>
        <v>0.16708348219602165</v>
      </c>
      <c r="G284" s="189">
        <v>8.3785276073619634</v>
      </c>
      <c r="H284" s="190">
        <f t="shared" si="55"/>
        <v>-0.8626299489081326</v>
      </c>
      <c r="I284" s="189">
        <v>8.0674671240708982</v>
      </c>
      <c r="J284" s="190">
        <f t="shared" si="55"/>
        <v>-0.31106048329106528</v>
      </c>
      <c r="K284" s="189">
        <v>8.1882591093117405</v>
      </c>
      <c r="L284" s="190">
        <f t="shared" si="56"/>
        <v>0.12079198524084234</v>
      </c>
      <c r="M284" s="189">
        <v>9.2444794952681395</v>
      </c>
      <c r="N284" s="190">
        <f t="shared" si="54"/>
        <v>1.056220385956399</v>
      </c>
    </row>
    <row r="285" spans="2:14" ht="15.75" x14ac:dyDescent="0.25">
      <c r="B285" s="122" t="s">
        <v>33</v>
      </c>
      <c r="C285" s="191">
        <v>10.33891299855342</v>
      </c>
      <c r="D285" s="192">
        <v>1.7853131199402643</v>
      </c>
      <c r="E285" s="191">
        <v>7.9606243348705217</v>
      </c>
      <c r="F285" s="192">
        <f t="shared" si="55"/>
        <v>-2.3782886636828984</v>
      </c>
      <c r="G285" s="191">
        <v>7.8920910646137648</v>
      </c>
      <c r="H285" s="192">
        <f t="shared" si="55"/>
        <v>-6.8533270256756929E-2</v>
      </c>
      <c r="I285" s="191">
        <v>8.2024872129174611</v>
      </c>
      <c r="J285" s="192">
        <f t="shared" si="55"/>
        <v>0.31039614830369633</v>
      </c>
      <c r="K285" s="191">
        <v>8.359983300281808</v>
      </c>
      <c r="L285" s="192">
        <f t="shared" si="56"/>
        <v>0.15749608736434695</v>
      </c>
      <c r="M285" s="191">
        <v>8.9130492149360077</v>
      </c>
      <c r="N285" s="192">
        <v>0.55306591465419963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3D72E-B378-4FAD-AFAB-143DAEE45DB3}">
  <sheetPr>
    <tabColor theme="4" tint="0.79998168889431442"/>
  </sheetPr>
  <dimension ref="A4:O111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299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70</v>
      </c>
    </row>
    <row r="6" spans="1:15" ht="22.5" thickTop="1" thickBot="1" x14ac:dyDescent="0.3">
      <c r="B6" s="110" t="s">
        <v>33</v>
      </c>
      <c r="C6" s="315" t="s">
        <v>135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CONCATENATE("def ",RIGHT(M7,2),"/",RIGHT(K7,2))</f>
        <v>def 25/24</v>
      </c>
    </row>
    <row r="9" spans="1:15" x14ac:dyDescent="0.25">
      <c r="A9" s="1" t="s">
        <v>73</v>
      </c>
      <c r="B9" s="119" t="s">
        <v>74</v>
      </c>
      <c r="C9" s="189">
        <v>8.049077653275921</v>
      </c>
      <c r="D9" s="190">
        <v>-0.46923937694151263</v>
      </c>
      <c r="E9" s="189">
        <v>6.4407994786009128</v>
      </c>
      <c r="F9" s="190">
        <f t="shared" ref="F9:J21" si="0">IFERROR(E9-C9,"-")</f>
        <v>-1.6082781746750081</v>
      </c>
      <c r="G9" s="189">
        <v>7.2707658219083227</v>
      </c>
      <c r="H9" s="190">
        <f t="shared" si="0"/>
        <v>0.82996634330740982</v>
      </c>
      <c r="I9" s="189">
        <v>7.6495140460657698</v>
      </c>
      <c r="J9" s="190">
        <f t="shared" si="0"/>
        <v>0.37874822415744713</v>
      </c>
      <c r="K9" s="189">
        <v>7.4606177080338361</v>
      </c>
      <c r="L9" s="190">
        <f t="shared" ref="L9:L21" si="1">IFERROR(K9-I9,"-")</f>
        <v>-0.18889633803193373</v>
      </c>
      <c r="M9" s="189">
        <v>7.5668246445497633</v>
      </c>
      <c r="N9" s="190">
        <f t="shared" ref="N9:N20" si="2">IFERROR(M9-K9,"-")</f>
        <v>0.10620693651592727</v>
      </c>
    </row>
    <row r="10" spans="1:15" x14ac:dyDescent="0.25">
      <c r="A10" s="1" t="s">
        <v>75</v>
      </c>
      <c r="B10" s="119" t="s">
        <v>76</v>
      </c>
      <c r="C10" s="189">
        <v>7.4743507451034814</v>
      </c>
      <c r="D10" s="190">
        <v>-0.73241368877153423</v>
      </c>
      <c r="E10" s="189">
        <v>4.1890667960536954</v>
      </c>
      <c r="F10" s="190">
        <f t="shared" si="0"/>
        <v>-3.285283949049786</v>
      </c>
      <c r="G10" s="189">
        <v>5.9475019322618365</v>
      </c>
      <c r="H10" s="190">
        <f t="shared" si="0"/>
        <v>1.7584351362081412</v>
      </c>
      <c r="I10" s="189">
        <v>7.1207352712306973</v>
      </c>
      <c r="J10" s="190">
        <f t="shared" si="0"/>
        <v>1.1732333389688607</v>
      </c>
      <c r="K10" s="189">
        <v>7.130149994765886</v>
      </c>
      <c r="L10" s="190">
        <f t="shared" si="1"/>
        <v>9.4147235351886849E-3</v>
      </c>
      <c r="M10" s="189">
        <v>6.9672563150615128</v>
      </c>
      <c r="N10" s="190">
        <f t="shared" si="2"/>
        <v>-0.16289367970437318</v>
      </c>
    </row>
    <row r="11" spans="1:15" x14ac:dyDescent="0.25">
      <c r="A11" s="1" t="s">
        <v>77</v>
      </c>
      <c r="B11" s="119" t="s">
        <v>78</v>
      </c>
      <c r="C11" s="189">
        <v>9.3527138440398492</v>
      </c>
      <c r="D11" s="190">
        <v>2.4588482731563737</v>
      </c>
      <c r="E11" s="189">
        <v>4.3917310759416024</v>
      </c>
      <c r="F11" s="190">
        <f t="shared" si="0"/>
        <v>-4.9609827680982468</v>
      </c>
      <c r="G11" s="189">
        <v>6.4008498583569402</v>
      </c>
      <c r="H11" s="190">
        <f t="shared" si="0"/>
        <v>2.0091187824153378</v>
      </c>
      <c r="I11" s="189">
        <v>6.5608761101911783</v>
      </c>
      <c r="J11" s="190">
        <f t="shared" si="0"/>
        <v>0.16002625183423813</v>
      </c>
      <c r="K11" s="189">
        <v>6.5438265292744955</v>
      </c>
      <c r="L11" s="190">
        <f t="shared" si="1"/>
        <v>-1.7049580916682849E-2</v>
      </c>
      <c r="M11" s="189">
        <v>6.312627201132643</v>
      </c>
      <c r="N11" s="190">
        <f t="shared" si="2"/>
        <v>-0.23119932814185251</v>
      </c>
    </row>
    <row r="12" spans="1:15" x14ac:dyDescent="0.25">
      <c r="A12" s="1" t="s">
        <v>79</v>
      </c>
      <c r="B12" s="119" t="s">
        <v>80</v>
      </c>
      <c r="C12" s="189" t="s">
        <v>298</v>
      </c>
      <c r="D12" s="190" t="s">
        <v>298</v>
      </c>
      <c r="E12" s="189">
        <v>4.1749260355029589</v>
      </c>
      <c r="F12" s="190" t="str">
        <f t="shared" si="0"/>
        <v>-</v>
      </c>
      <c r="G12" s="189">
        <v>5.741822968081606</v>
      </c>
      <c r="H12" s="190">
        <f t="shared" si="0"/>
        <v>1.566896932578647</v>
      </c>
      <c r="I12" s="189">
        <v>5.8235402468226196</v>
      </c>
      <c r="J12" s="190">
        <f t="shared" si="0"/>
        <v>8.1717278741013644E-2</v>
      </c>
      <c r="K12" s="189">
        <v>6.1835149147193631</v>
      </c>
      <c r="L12" s="190">
        <f t="shared" si="1"/>
        <v>0.35997466789674348</v>
      </c>
      <c r="M12" s="189">
        <v>5.5082925680801527</v>
      </c>
      <c r="N12" s="190">
        <f t="shared" si="2"/>
        <v>-0.67522234663921044</v>
      </c>
    </row>
    <row r="13" spans="1:15" x14ac:dyDescent="0.25">
      <c r="A13" s="1" t="s">
        <v>81</v>
      </c>
      <c r="B13" s="119" t="s">
        <v>82</v>
      </c>
      <c r="C13" s="189" t="s">
        <v>298</v>
      </c>
      <c r="D13" s="190" t="s">
        <v>298</v>
      </c>
      <c r="E13" s="189">
        <v>3.6363131593559133</v>
      </c>
      <c r="F13" s="190" t="str">
        <f t="shared" si="0"/>
        <v>-</v>
      </c>
      <c r="G13" s="189">
        <v>5.7990297602388283</v>
      </c>
      <c r="H13" s="190">
        <f t="shared" si="0"/>
        <v>2.1627166008829151</v>
      </c>
      <c r="I13" s="189">
        <v>5.8624737512478911</v>
      </c>
      <c r="J13" s="190">
        <f t="shared" si="0"/>
        <v>6.3443991009062728E-2</v>
      </c>
      <c r="K13" s="189">
        <v>5.2644131577239994</v>
      </c>
      <c r="L13" s="190">
        <f t="shared" si="1"/>
        <v>-0.59806059352389163</v>
      </c>
      <c r="M13" s="189">
        <v>5.2597598182408305</v>
      </c>
      <c r="N13" s="190">
        <f t="shared" si="2"/>
        <v>-4.6533394831689279E-3</v>
      </c>
    </row>
    <row r="14" spans="1:15" x14ac:dyDescent="0.25">
      <c r="A14" s="1" t="s">
        <v>83</v>
      </c>
      <c r="B14" s="119" t="s">
        <v>84</v>
      </c>
      <c r="C14" s="189" t="s">
        <v>298</v>
      </c>
      <c r="D14" s="190" t="s">
        <v>298</v>
      </c>
      <c r="E14" s="189">
        <v>4.4208528154098232</v>
      </c>
      <c r="F14" s="190" t="str">
        <f t="shared" si="0"/>
        <v>-</v>
      </c>
      <c r="G14" s="189">
        <v>5.7599316531396836</v>
      </c>
      <c r="H14" s="190">
        <f t="shared" si="0"/>
        <v>1.3390788377298604</v>
      </c>
      <c r="I14" s="189">
        <v>5.5192868356133662</v>
      </c>
      <c r="J14" s="190">
        <f t="shared" si="0"/>
        <v>-0.24064481752631739</v>
      </c>
      <c r="K14" s="189">
        <v>5.5214346527886038</v>
      </c>
      <c r="L14" s="190">
        <f t="shared" si="1"/>
        <v>2.1478171752375985E-3</v>
      </c>
      <c r="M14" s="189">
        <v>5.5668871429126163</v>
      </c>
      <c r="N14" s="190">
        <f t="shared" si="2"/>
        <v>4.5452490124012535E-2</v>
      </c>
    </row>
    <row r="15" spans="1:15" x14ac:dyDescent="0.25">
      <c r="A15" s="1" t="s">
        <v>85</v>
      </c>
      <c r="B15" s="119" t="s">
        <v>86</v>
      </c>
      <c r="C15" s="189" t="s">
        <v>298</v>
      </c>
      <c r="D15" s="190" t="s">
        <v>298</v>
      </c>
      <c r="E15" s="189">
        <v>5.4281900180396869</v>
      </c>
      <c r="F15" s="190" t="str">
        <f t="shared" si="0"/>
        <v>-</v>
      </c>
      <c r="G15" s="189">
        <v>5.6479330349294781</v>
      </c>
      <c r="H15" s="190">
        <f t="shared" si="0"/>
        <v>0.21974301688979114</v>
      </c>
      <c r="I15" s="189">
        <v>6.0877924243213668</v>
      </c>
      <c r="J15" s="190">
        <f t="shared" si="0"/>
        <v>0.43985938939188873</v>
      </c>
      <c r="K15" s="189">
        <v>5.9086820362473347</v>
      </c>
      <c r="L15" s="190">
        <f t="shared" si="1"/>
        <v>-0.17911038807403212</v>
      </c>
      <c r="M15" s="189">
        <v>5.6119565217391303</v>
      </c>
      <c r="N15" s="190">
        <f t="shared" si="2"/>
        <v>-0.29672551450820439</v>
      </c>
    </row>
    <row r="16" spans="1:15" x14ac:dyDescent="0.25">
      <c r="A16" s="1" t="s">
        <v>87</v>
      </c>
      <c r="B16" s="119" t="s">
        <v>88</v>
      </c>
      <c r="C16" s="189">
        <v>5.3355448053443908</v>
      </c>
      <c r="D16" s="190">
        <v>-1.4035250476934404</v>
      </c>
      <c r="E16" s="189">
        <v>5.6756335438484289</v>
      </c>
      <c r="F16" s="190">
        <f t="shared" si="0"/>
        <v>0.34008873850403809</v>
      </c>
      <c r="G16" s="189">
        <v>6.327599318610452</v>
      </c>
      <c r="H16" s="190">
        <f t="shared" si="0"/>
        <v>0.65196577476202311</v>
      </c>
      <c r="I16" s="189">
        <v>6.5705482072584172</v>
      </c>
      <c r="J16" s="190">
        <f t="shared" si="0"/>
        <v>0.24294888864796516</v>
      </c>
      <c r="K16" s="189">
        <v>6.1984073500011228</v>
      </c>
      <c r="L16" s="190">
        <f t="shared" si="1"/>
        <v>-0.3721408572572944</v>
      </c>
      <c r="M16" s="189">
        <v>5.8762391361601267</v>
      </c>
      <c r="N16" s="190">
        <f t="shared" si="2"/>
        <v>-0.32216821384099603</v>
      </c>
    </row>
    <row r="17" spans="1:15" x14ac:dyDescent="0.25">
      <c r="A17" s="1" t="s">
        <v>89</v>
      </c>
      <c r="B17" s="119" t="s">
        <v>90</v>
      </c>
      <c r="C17" s="189">
        <v>4.5957519503445132</v>
      </c>
      <c r="D17" s="190">
        <v>-2.2245685801087749</v>
      </c>
      <c r="E17" s="189">
        <v>5.8120697473102769</v>
      </c>
      <c r="F17" s="190">
        <f t="shared" si="0"/>
        <v>1.2163177969657637</v>
      </c>
      <c r="G17" s="189">
        <v>6.0842648738198255</v>
      </c>
      <c r="H17" s="190">
        <f t="shared" si="0"/>
        <v>0.27219512650954858</v>
      </c>
      <c r="I17" s="189">
        <v>6.1392882492936769</v>
      </c>
      <c r="J17" s="190">
        <f t="shared" si="0"/>
        <v>5.5023375473851388E-2</v>
      </c>
      <c r="K17" s="189">
        <v>6.305475355743452</v>
      </c>
      <c r="L17" s="190">
        <f t="shared" si="1"/>
        <v>0.16618710644977508</v>
      </c>
      <c r="M17" s="189">
        <v>5.7627999292053298</v>
      </c>
      <c r="N17" s="190">
        <f t="shared" si="2"/>
        <v>-0.54267542653812217</v>
      </c>
    </row>
    <row r="18" spans="1:15" x14ac:dyDescent="0.25">
      <c r="A18" s="1" t="s">
        <v>91</v>
      </c>
      <c r="B18" s="119" t="s">
        <v>92</v>
      </c>
      <c r="C18" s="189">
        <v>3.774981495188749</v>
      </c>
      <c r="D18" s="190">
        <v>-2.4913677158993073</v>
      </c>
      <c r="E18" s="189">
        <v>5.4833505174323136</v>
      </c>
      <c r="F18" s="190">
        <f t="shared" si="0"/>
        <v>1.7083690222435646</v>
      </c>
      <c r="G18" s="189">
        <v>5.8589082295741068</v>
      </c>
      <c r="H18" s="190">
        <f t="shared" si="0"/>
        <v>0.37555771214179323</v>
      </c>
      <c r="I18" s="189">
        <v>6.0482481494536486</v>
      </c>
      <c r="J18" s="190"/>
      <c r="K18" s="189">
        <v>5.9983995699607835</v>
      </c>
      <c r="L18" s="190">
        <f t="shared" si="1"/>
        <v>-4.9848579492865142E-2</v>
      </c>
      <c r="M18" s="189">
        <v>5.7099185433636803</v>
      </c>
      <c r="N18" s="190">
        <f t="shared" si="2"/>
        <v>-0.28848102659710317</v>
      </c>
    </row>
    <row r="19" spans="1:15" x14ac:dyDescent="0.25">
      <c r="A19" s="1" t="s">
        <v>93</v>
      </c>
      <c r="B19" s="119" t="s">
        <v>94</v>
      </c>
      <c r="C19" s="189">
        <v>5.968881685575365</v>
      </c>
      <c r="D19" s="190">
        <v>-0.9826427320880935</v>
      </c>
      <c r="E19" s="189">
        <v>6.385712479986517</v>
      </c>
      <c r="F19" s="190">
        <f t="shared" si="0"/>
        <v>0.41683079441115201</v>
      </c>
      <c r="G19" s="189">
        <v>6.5084693613162328</v>
      </c>
      <c r="H19" s="190">
        <f t="shared" si="0"/>
        <v>0.12275688132971574</v>
      </c>
      <c r="I19" s="189">
        <v>6.9049731284535616</v>
      </c>
      <c r="J19" s="190">
        <f t="shared" si="0"/>
        <v>0.39650376713732882</v>
      </c>
      <c r="K19" s="189">
        <v>6.5895340110527396</v>
      </c>
      <c r="L19" s="190">
        <f t="shared" si="1"/>
        <v>-0.31543911740082198</v>
      </c>
      <c r="M19" s="189">
        <v>6.4341745633142331</v>
      </c>
      <c r="N19" s="190">
        <f t="shared" si="2"/>
        <v>-0.15535944773850652</v>
      </c>
    </row>
    <row r="20" spans="1:15" x14ac:dyDescent="0.25">
      <c r="A20" s="1" t="s">
        <v>95</v>
      </c>
      <c r="B20" s="119" t="s">
        <v>96</v>
      </c>
      <c r="C20" s="189">
        <v>5.0320915619389588</v>
      </c>
      <c r="D20" s="190">
        <v>-2.4022549671265896</v>
      </c>
      <c r="E20" s="189">
        <v>6.4343276482978871</v>
      </c>
      <c r="F20" s="190">
        <f t="shared" si="0"/>
        <v>1.4022360863589283</v>
      </c>
      <c r="G20" s="189">
        <v>6.7109165302782321</v>
      </c>
      <c r="H20" s="190">
        <f t="shared" si="0"/>
        <v>0.27658888198034504</v>
      </c>
      <c r="I20" s="189">
        <v>7.0489614480564127</v>
      </c>
      <c r="J20" s="190">
        <f t="shared" si="0"/>
        <v>0.33804491777818058</v>
      </c>
      <c r="K20" s="189">
        <v>6.903225806451613</v>
      </c>
      <c r="L20" s="190">
        <f t="shared" si="1"/>
        <v>-0.14573564160479968</v>
      </c>
      <c r="M20" s="189">
        <v>6.5183910671959335</v>
      </c>
      <c r="N20" s="190">
        <f t="shared" si="2"/>
        <v>-0.38483473925567946</v>
      </c>
    </row>
    <row r="21" spans="1:15" ht="15.75" x14ac:dyDescent="0.25">
      <c r="A21" s="1" t="s">
        <v>0</v>
      </c>
      <c r="B21" s="122" t="s">
        <v>33</v>
      </c>
      <c r="C21" s="191">
        <v>6.8485442911860428</v>
      </c>
      <c r="D21" s="192">
        <v>-8.8938736294597476E-2</v>
      </c>
      <c r="E21" s="191">
        <v>5.5543189800228117</v>
      </c>
      <c r="F21" s="192">
        <f t="shared" si="0"/>
        <v>-1.2942253111632311</v>
      </c>
      <c r="G21" s="191">
        <v>6.1281889542046537</v>
      </c>
      <c r="H21" s="192">
        <f t="shared" si="0"/>
        <v>0.57386997418184205</v>
      </c>
      <c r="I21" s="191">
        <v>6.4182475011340019</v>
      </c>
      <c r="J21" s="192">
        <f t="shared" si="0"/>
        <v>0.29005854692934818</v>
      </c>
      <c r="K21" s="191">
        <v>6.291229510523408</v>
      </c>
      <c r="L21" s="192">
        <f t="shared" si="1"/>
        <v>-0.12701799061059393</v>
      </c>
      <c r="M21" s="191">
        <v>6.0448476417650596</v>
      </c>
      <c r="N21" s="192">
        <v>-0.24638186875834833</v>
      </c>
    </row>
    <row r="22" spans="1:15" ht="6" customHeight="1" x14ac:dyDescent="0.25"/>
    <row r="23" spans="1:15" x14ac:dyDescent="0.25">
      <c r="B23" s="107" t="s">
        <v>58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5" spans="1:15" x14ac:dyDescent="0.25">
      <c r="B25" t="s">
        <v>12</v>
      </c>
    </row>
    <row r="26" spans="1:15" ht="48.75" customHeight="1" thickBot="1" x14ac:dyDescent="0.3">
      <c r="B26" s="283" t="s">
        <v>311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98</v>
      </c>
    </row>
    <row r="28" spans="1:15" ht="22.5" thickTop="1" thickBot="1" x14ac:dyDescent="0.3">
      <c r="B28" s="126" t="s">
        <v>99</v>
      </c>
      <c r="C28" s="315" t="s">
        <v>140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CONCATENATE("def ",RIGHT(M29,2),"/",RIGHT(K29,2))</f>
        <v>def 25/24</v>
      </c>
    </row>
    <row r="31" spans="1:15" x14ac:dyDescent="0.25">
      <c r="B31" s="119" t="s">
        <v>74</v>
      </c>
      <c r="C31" s="189">
        <v>7.5954477961068285</v>
      </c>
      <c r="D31" s="190">
        <v>-0.5383361966472755</v>
      </c>
      <c r="E31" s="189">
        <v>5.8213649851632043</v>
      </c>
      <c r="F31" s="190">
        <f t="shared" ref="F31:J43" si="3">IFERROR(E31-C31,"-")</f>
        <v>-1.7740828109436242</v>
      </c>
      <c r="G31" s="189">
        <v>6.9119119825093449</v>
      </c>
      <c r="H31" s="190">
        <f t="shared" si="3"/>
        <v>1.0905469973461406</v>
      </c>
      <c r="I31" s="189">
        <v>7.2951352442470734</v>
      </c>
      <c r="J31" s="190">
        <f t="shared" si="3"/>
        <v>0.38322326173772847</v>
      </c>
      <c r="K31" s="189">
        <v>7.1378218317797142</v>
      </c>
      <c r="L31" s="190">
        <f t="shared" ref="L31:L43" si="4">IFERROR(K31-I31,"-")</f>
        <v>-0.15731341246735919</v>
      </c>
      <c r="M31" s="189">
        <v>7.2497312464697625</v>
      </c>
      <c r="N31" s="190">
        <f>IFERROR(M31-K31,"-")</f>
        <v>0.11190941469004834</v>
      </c>
    </row>
    <row r="32" spans="1:15" x14ac:dyDescent="0.25">
      <c r="B32" s="119" t="s">
        <v>76</v>
      </c>
      <c r="C32" s="189">
        <v>6.9212380158399336</v>
      </c>
      <c r="D32" s="190">
        <v>-0.84608200100059605</v>
      </c>
      <c r="E32" s="189">
        <v>3.6173596909793231</v>
      </c>
      <c r="F32" s="190">
        <f t="shared" si="3"/>
        <v>-3.3038783248606105</v>
      </c>
      <c r="G32" s="189">
        <v>5.5299104363235791</v>
      </c>
      <c r="H32" s="190">
        <f t="shared" si="3"/>
        <v>1.9125507453442561</v>
      </c>
      <c r="I32" s="189">
        <v>6.6877820526151606</v>
      </c>
      <c r="J32" s="190">
        <f t="shared" si="3"/>
        <v>1.1578716162915814</v>
      </c>
      <c r="K32" s="189">
        <v>6.8093968971177432</v>
      </c>
      <c r="L32" s="190">
        <f t="shared" si="4"/>
        <v>0.12161484450258264</v>
      </c>
      <c r="M32" s="189">
        <v>6.7024091352179358</v>
      </c>
      <c r="N32" s="190">
        <f t="shared" ref="N32:N42" si="5">IFERROR(M32-K32,"-")</f>
        <v>-0.10698776189980741</v>
      </c>
    </row>
    <row r="33" spans="2:15" x14ac:dyDescent="0.25">
      <c r="B33" s="119" t="s">
        <v>78</v>
      </c>
      <c r="C33" s="189">
        <v>8.5903753407422947</v>
      </c>
      <c r="D33" s="190">
        <v>1.8501476013359106</v>
      </c>
      <c r="E33" s="189">
        <v>3.9838980207983896</v>
      </c>
      <c r="F33" s="190">
        <f t="shared" si="3"/>
        <v>-4.6064773199439051</v>
      </c>
      <c r="G33" s="189">
        <v>6.1933873720136523</v>
      </c>
      <c r="H33" s="190">
        <f t="shared" si="3"/>
        <v>2.2094893512152627</v>
      </c>
      <c r="I33" s="189">
        <v>6.3821791406468451</v>
      </c>
      <c r="J33" s="190">
        <f t="shared" si="3"/>
        <v>0.1887917686331928</v>
      </c>
      <c r="K33" s="189">
        <v>6.3870607741853203</v>
      </c>
      <c r="L33" s="190">
        <f t="shared" si="4"/>
        <v>4.8816335384751497E-3</v>
      </c>
      <c r="M33" s="189">
        <v>6.1931555076278979</v>
      </c>
      <c r="N33" s="190">
        <f t="shared" si="5"/>
        <v>-0.19390526655742235</v>
      </c>
    </row>
    <row r="34" spans="2:15" x14ac:dyDescent="0.25">
      <c r="B34" s="119" t="s">
        <v>80</v>
      </c>
      <c r="C34" s="189" t="s">
        <v>298</v>
      </c>
      <c r="D34" s="190" t="s">
        <v>298</v>
      </c>
      <c r="E34" s="189">
        <v>3.6613133476088509</v>
      </c>
      <c r="F34" s="190" t="str">
        <f t="shared" si="3"/>
        <v>-</v>
      </c>
      <c r="G34" s="189">
        <v>5.6651906319189127</v>
      </c>
      <c r="H34" s="190">
        <f t="shared" si="3"/>
        <v>2.0038772843100618</v>
      </c>
      <c r="I34" s="189">
        <v>5.8500116090085905</v>
      </c>
      <c r="J34" s="190">
        <f t="shared" si="3"/>
        <v>0.18482097708967782</v>
      </c>
      <c r="K34" s="189">
        <v>6.3142779576877581</v>
      </c>
      <c r="L34" s="190">
        <f t="shared" si="4"/>
        <v>0.46426634867916761</v>
      </c>
      <c r="M34" s="189">
        <v>5.4713083791208792</v>
      </c>
      <c r="N34" s="190">
        <f t="shared" si="5"/>
        <v>-0.84296957856687893</v>
      </c>
    </row>
    <row r="35" spans="2:15" x14ac:dyDescent="0.25">
      <c r="B35" s="119" t="s">
        <v>82</v>
      </c>
      <c r="C35" s="189" t="s">
        <v>298</v>
      </c>
      <c r="D35" s="190" t="s">
        <v>298</v>
      </c>
      <c r="E35" s="189">
        <v>3.2940076307324007</v>
      </c>
      <c r="F35" s="190" t="str">
        <f t="shared" si="3"/>
        <v>-</v>
      </c>
      <c r="G35" s="189">
        <v>5.8009572649572654</v>
      </c>
      <c r="H35" s="190">
        <f t="shared" si="3"/>
        <v>2.5069496342248647</v>
      </c>
      <c r="I35" s="189">
        <v>5.9152615464228733</v>
      </c>
      <c r="J35" s="190">
        <f t="shared" si="3"/>
        <v>0.11430428146560789</v>
      </c>
      <c r="K35" s="189">
        <v>5.4284928225793401</v>
      </c>
      <c r="L35" s="190">
        <f t="shared" si="4"/>
        <v>-0.4867687238435332</v>
      </c>
      <c r="M35" s="189">
        <v>5.3464655826101612</v>
      </c>
      <c r="N35" s="190">
        <f t="shared" si="5"/>
        <v>-8.2027239969178822E-2</v>
      </c>
    </row>
    <row r="36" spans="2:15" x14ac:dyDescent="0.25">
      <c r="B36" s="119" t="s">
        <v>84</v>
      </c>
      <c r="C36" s="189" t="s">
        <v>298</v>
      </c>
      <c r="D36" s="190" t="s">
        <v>298</v>
      </c>
      <c r="E36" s="189">
        <v>4.3794594594594596</v>
      </c>
      <c r="F36" s="190" t="str">
        <f t="shared" si="3"/>
        <v>-</v>
      </c>
      <c r="G36" s="189">
        <v>5.7954434531362864</v>
      </c>
      <c r="H36" s="190">
        <f t="shared" si="3"/>
        <v>1.4159839936768268</v>
      </c>
      <c r="I36" s="189">
        <v>5.5275941664043646</v>
      </c>
      <c r="J36" s="190">
        <f t="shared" si="3"/>
        <v>-0.26784928673192177</v>
      </c>
      <c r="K36" s="189">
        <v>5.6843582161607626</v>
      </c>
      <c r="L36" s="190">
        <f t="shared" si="4"/>
        <v>0.15676404975639802</v>
      </c>
      <c r="M36" s="189">
        <v>5.7806034556277606</v>
      </c>
      <c r="N36" s="190">
        <f t="shared" si="5"/>
        <v>9.6245239466997923E-2</v>
      </c>
    </row>
    <row r="37" spans="2:15" x14ac:dyDescent="0.25">
      <c r="B37" s="119" t="s">
        <v>86</v>
      </c>
      <c r="C37" s="189" t="s">
        <v>298</v>
      </c>
      <c r="D37" s="190" t="s">
        <v>298</v>
      </c>
      <c r="E37" s="189">
        <v>5.2023697794462693</v>
      </c>
      <c r="F37" s="190" t="str">
        <f t="shared" si="3"/>
        <v>-</v>
      </c>
      <c r="G37" s="189">
        <v>5.6538348920925268</v>
      </c>
      <c r="H37" s="190">
        <f t="shared" si="3"/>
        <v>0.45146511264625744</v>
      </c>
      <c r="I37" s="189">
        <v>5.8797852804068373</v>
      </c>
      <c r="J37" s="190">
        <f t="shared" si="3"/>
        <v>0.22595038831431058</v>
      </c>
      <c r="K37" s="189">
        <v>5.9975975975975979</v>
      </c>
      <c r="L37" s="190">
        <f t="shared" si="4"/>
        <v>0.11781231719076057</v>
      </c>
      <c r="M37" s="189">
        <v>5.5449708948152159</v>
      </c>
      <c r="N37" s="190">
        <f t="shared" si="5"/>
        <v>-0.45262670278238204</v>
      </c>
    </row>
    <row r="38" spans="2:15" x14ac:dyDescent="0.25">
      <c r="B38" s="119" t="s">
        <v>88</v>
      </c>
      <c r="C38" s="189">
        <v>5.0789443289443286</v>
      </c>
      <c r="D38" s="190">
        <v>-1.5210981866719839</v>
      </c>
      <c r="E38" s="189">
        <v>5.5314553990610325</v>
      </c>
      <c r="F38" s="190">
        <f t="shared" si="3"/>
        <v>0.45251107011670388</v>
      </c>
      <c r="G38" s="189">
        <v>6.3208030592734223</v>
      </c>
      <c r="H38" s="190">
        <f t="shared" si="3"/>
        <v>0.78934766021238989</v>
      </c>
      <c r="I38" s="189">
        <v>6.5134050880626226</v>
      </c>
      <c r="J38" s="190">
        <f t="shared" si="3"/>
        <v>0.1926020287892003</v>
      </c>
      <c r="K38" s="189">
        <v>6.1746327130264449</v>
      </c>
      <c r="L38" s="190">
        <f t="shared" si="4"/>
        <v>-0.33877237503617774</v>
      </c>
      <c r="M38" s="189">
        <v>5.8357844103615504</v>
      </c>
      <c r="N38" s="190">
        <f t="shared" si="5"/>
        <v>-0.33884830266489452</v>
      </c>
    </row>
    <row r="39" spans="2:15" x14ac:dyDescent="0.25">
      <c r="B39" s="119" t="s">
        <v>90</v>
      </c>
      <c r="C39" s="189">
        <v>4.4273724983860552</v>
      </c>
      <c r="D39" s="190">
        <v>-2.2681806239648914</v>
      </c>
      <c r="E39" s="189">
        <v>5.693527794146533</v>
      </c>
      <c r="F39" s="190">
        <f t="shared" si="3"/>
        <v>1.2661552957604778</v>
      </c>
      <c r="G39" s="189">
        <v>6.0728080637094601</v>
      </c>
      <c r="H39" s="190">
        <f t="shared" si="3"/>
        <v>0.37928026956292715</v>
      </c>
      <c r="I39" s="189">
        <v>6.2223256455338367</v>
      </c>
      <c r="J39" s="190">
        <f t="shared" si="3"/>
        <v>0.14951758182437658</v>
      </c>
      <c r="K39" s="189">
        <v>6.434873568898773</v>
      </c>
      <c r="L39" s="190">
        <f t="shared" si="4"/>
        <v>0.21254792336493633</v>
      </c>
      <c r="M39" s="189">
        <v>5.7860627289157591</v>
      </c>
      <c r="N39" s="190">
        <f t="shared" si="5"/>
        <v>-0.64881083998301392</v>
      </c>
    </row>
    <row r="40" spans="2:15" x14ac:dyDescent="0.25">
      <c r="B40" s="119" t="s">
        <v>92</v>
      </c>
      <c r="C40" s="189">
        <v>3.842143638352169</v>
      </c>
      <c r="D40" s="190">
        <v>-2.1808302202366314</v>
      </c>
      <c r="E40" s="189">
        <v>5.4093930200782756</v>
      </c>
      <c r="F40" s="190">
        <f t="shared" si="3"/>
        <v>1.5672493817261066</v>
      </c>
      <c r="G40" s="189">
        <v>5.8925504254648597</v>
      </c>
      <c r="H40" s="190">
        <f t="shared" si="3"/>
        <v>0.48315740538658414</v>
      </c>
      <c r="I40" s="189">
        <v>5.9883141112618725</v>
      </c>
      <c r="J40" s="190">
        <f t="shared" si="3"/>
        <v>9.5763685797012776E-2</v>
      </c>
      <c r="K40" s="189">
        <v>6.0413623109988874</v>
      </c>
      <c r="L40" s="190">
        <f t="shared" si="4"/>
        <v>5.3048199737014912E-2</v>
      </c>
      <c r="M40" s="189">
        <v>5.6282091965486503</v>
      </c>
      <c r="N40" s="190">
        <f t="shared" si="5"/>
        <v>-0.41315311445023717</v>
      </c>
    </row>
    <row r="41" spans="2:15" x14ac:dyDescent="0.25">
      <c r="B41" s="119" t="s">
        <v>94</v>
      </c>
      <c r="C41" s="189">
        <v>6.1645193260654114</v>
      </c>
      <c r="D41" s="190">
        <v>-0.46315552937269366</v>
      </c>
      <c r="E41" s="189">
        <v>6.1288739735082505</v>
      </c>
      <c r="F41" s="190">
        <f t="shared" si="3"/>
        <v>-3.5645352557160948E-2</v>
      </c>
      <c r="G41" s="189">
        <v>6.2818283121741549</v>
      </c>
      <c r="H41" s="190">
        <f t="shared" si="3"/>
        <v>0.15295433866590447</v>
      </c>
      <c r="I41" s="189">
        <v>6.5813258435058151</v>
      </c>
      <c r="J41" s="190">
        <f t="shared" si="3"/>
        <v>0.29949753133166013</v>
      </c>
      <c r="K41" s="189">
        <v>6.393363528948405</v>
      </c>
      <c r="L41" s="190">
        <f t="shared" si="4"/>
        <v>-0.18796231455741008</v>
      </c>
      <c r="M41" s="189">
        <v>6.2275080851919498</v>
      </c>
      <c r="N41" s="190">
        <f t="shared" si="5"/>
        <v>-0.16585544375645522</v>
      </c>
    </row>
    <row r="42" spans="2:15" x14ac:dyDescent="0.25">
      <c r="B42" s="119" t="s">
        <v>96</v>
      </c>
      <c r="C42" s="189">
        <v>5.060939794419971</v>
      </c>
      <c r="D42" s="190">
        <v>-2.0386770638175769</v>
      </c>
      <c r="E42" s="189">
        <v>6.1506012109497146</v>
      </c>
      <c r="F42" s="190">
        <f t="shared" si="3"/>
        <v>1.0896614165297436</v>
      </c>
      <c r="G42" s="189">
        <v>6.3477289055639821</v>
      </c>
      <c r="H42" s="190">
        <f t="shared" si="3"/>
        <v>0.19712769461426749</v>
      </c>
      <c r="I42" s="189">
        <v>6.8286991646731243</v>
      </c>
      <c r="J42" s="190">
        <f t="shared" si="3"/>
        <v>0.48097025910914226</v>
      </c>
      <c r="K42" s="189">
        <v>6.6342549078721031</v>
      </c>
      <c r="L42" s="190">
        <f t="shared" si="4"/>
        <v>-0.19444425680102118</v>
      </c>
      <c r="M42" s="189">
        <v>6.3242113730153182</v>
      </c>
      <c r="N42" s="190">
        <f t="shared" si="5"/>
        <v>-0.31004353485678493</v>
      </c>
    </row>
    <row r="43" spans="2:15" ht="15.75" x14ac:dyDescent="0.25">
      <c r="B43" s="122" t="s">
        <v>33</v>
      </c>
      <c r="C43" s="191">
        <v>6.5331335331335332</v>
      </c>
      <c r="D43" s="192">
        <v>-0.20289109065650024</v>
      </c>
      <c r="E43" s="191">
        <v>5.3807667498667859</v>
      </c>
      <c r="F43" s="192">
        <f t="shared" si="3"/>
        <v>-1.1523667832667472</v>
      </c>
      <c r="G43" s="191">
        <v>6.0107846207376481</v>
      </c>
      <c r="H43" s="192">
        <f t="shared" si="3"/>
        <v>0.63001787087086214</v>
      </c>
      <c r="I43" s="191">
        <v>6.2894683412129826</v>
      </c>
      <c r="J43" s="192">
        <f t="shared" si="3"/>
        <v>0.27868372047533452</v>
      </c>
      <c r="K43" s="191">
        <v>6.2624702879960141</v>
      </c>
      <c r="L43" s="192">
        <f t="shared" si="4"/>
        <v>-2.6998053216968465E-2</v>
      </c>
      <c r="M43" s="191">
        <v>5.9822158749449557</v>
      </c>
      <c r="N43" s="192">
        <v>-0.28025441305105847</v>
      </c>
    </row>
    <row r="44" spans="2:15" ht="6" customHeight="1" x14ac:dyDescent="0.25"/>
    <row r="45" spans="2:15" x14ac:dyDescent="0.25">
      <c r="B45" s="107" t="s">
        <v>58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312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102</v>
      </c>
    </row>
    <row r="50" spans="1:15" ht="22.5" thickTop="1" thickBot="1" x14ac:dyDescent="0.3">
      <c r="B50" s="111"/>
      <c r="C50" s="315" t="s">
        <v>64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74</v>
      </c>
      <c r="C53" s="189">
        <v>7.8575377202992263</v>
      </c>
      <c r="D53" s="190">
        <v>-0.55259881021936064</v>
      </c>
      <c r="E53" s="189">
        <v>6.7388571428571424</v>
      </c>
      <c r="F53" s="190">
        <f t="shared" ref="F53:J65" si="6">IFERROR(E53-C53,"-")</f>
        <v>-1.1186805774420838</v>
      </c>
      <c r="G53" s="189">
        <v>7.3537526837513134</v>
      </c>
      <c r="H53" s="190">
        <f t="shared" si="6"/>
        <v>0.61489554089417098</v>
      </c>
      <c r="I53" s="189">
        <v>7.4522752628955304</v>
      </c>
      <c r="J53" s="190">
        <f t="shared" si="6"/>
        <v>9.8522579144217026E-2</v>
      </c>
      <c r="K53" s="189">
        <v>7.214819165897457</v>
      </c>
      <c r="L53" s="190">
        <f t="shared" ref="L53:L65" si="7">IFERROR(K53-I53,"-")</f>
        <v>-0.23745609699807346</v>
      </c>
      <c r="M53" s="189">
        <v>7.4404097844724673</v>
      </c>
      <c r="N53" s="190">
        <f>IFERROR(M53-K53,"-")</f>
        <v>0.22559061857501028</v>
      </c>
    </row>
    <row r="54" spans="1:15" x14ac:dyDescent="0.25">
      <c r="A54" s="1"/>
      <c r="B54" s="119" t="s">
        <v>76</v>
      </c>
      <c r="C54" s="189">
        <v>7.1317147822478146</v>
      </c>
      <c r="D54" s="190">
        <v>-0.83357721052762201</v>
      </c>
      <c r="E54" s="189">
        <v>3.9739895958383356</v>
      </c>
      <c r="F54" s="190">
        <f t="shared" si="6"/>
        <v>-3.1577251864094791</v>
      </c>
      <c r="G54" s="189">
        <v>5.9991786188159475</v>
      </c>
      <c r="H54" s="190">
        <f t="shared" si="6"/>
        <v>2.0251890229776119</v>
      </c>
      <c r="I54" s="189">
        <v>6.8233836393824499</v>
      </c>
      <c r="J54" s="190">
        <f t="shared" si="6"/>
        <v>0.82420502056650236</v>
      </c>
      <c r="K54" s="189">
        <v>6.9122049926699844</v>
      </c>
      <c r="L54" s="190">
        <f t="shared" si="7"/>
        <v>8.8821353287534599E-2</v>
      </c>
      <c r="M54" s="189">
        <v>7.0023714273930793</v>
      </c>
      <c r="N54" s="190">
        <f t="shared" ref="N54:N64" si="8">IFERROR(M54-K54,"-")</f>
        <v>9.0166434723094824E-2</v>
      </c>
    </row>
    <row r="55" spans="1:15" x14ac:dyDescent="0.25">
      <c r="A55" s="1"/>
      <c r="B55" s="119" t="s">
        <v>78</v>
      </c>
      <c r="C55" s="189">
        <v>8.9422952096585746</v>
      </c>
      <c r="D55" s="190">
        <v>1.9156028463726198</v>
      </c>
      <c r="E55" s="189">
        <v>4.8597499155119976</v>
      </c>
      <c r="F55" s="190">
        <f t="shared" si="6"/>
        <v>-4.082545294146577</v>
      </c>
      <c r="G55" s="189">
        <v>6.6894059676977831</v>
      </c>
      <c r="H55" s="190">
        <f t="shared" si="6"/>
        <v>1.8296560521857854</v>
      </c>
      <c r="I55" s="189">
        <v>6.649440715883669</v>
      </c>
      <c r="J55" s="190">
        <f t="shared" si="6"/>
        <v>-3.9965251814114033E-2</v>
      </c>
      <c r="K55" s="189">
        <v>6.5643052542213001</v>
      </c>
      <c r="L55" s="190">
        <f t="shared" si="7"/>
        <v>-8.5135461662368961E-2</v>
      </c>
      <c r="M55" s="189">
        <v>6.4406454310475905</v>
      </c>
      <c r="N55" s="190">
        <f t="shared" si="8"/>
        <v>-0.1236598231737096</v>
      </c>
    </row>
    <row r="56" spans="1:15" x14ac:dyDescent="0.25">
      <c r="A56" s="1"/>
      <c r="B56" s="119" t="s">
        <v>80</v>
      </c>
      <c r="C56" s="189" t="s">
        <v>298</v>
      </c>
      <c r="D56" s="190" t="s">
        <v>298</v>
      </c>
      <c r="E56" s="189">
        <v>3.6185723584291605</v>
      </c>
      <c r="F56" s="190" t="str">
        <f t="shared" si="6"/>
        <v>-</v>
      </c>
      <c r="G56" s="189">
        <v>6.0060613557644729</v>
      </c>
      <c r="H56" s="190">
        <f t="shared" si="6"/>
        <v>2.3874889973353124</v>
      </c>
      <c r="I56" s="189">
        <v>6.0809907379465633</v>
      </c>
      <c r="J56" s="190">
        <f t="shared" si="6"/>
        <v>7.4929382182090443E-2</v>
      </c>
      <c r="K56" s="189">
        <v>6.674921068752651</v>
      </c>
      <c r="L56" s="190">
        <f t="shared" si="7"/>
        <v>0.5939303308060877</v>
      </c>
      <c r="M56" s="189">
        <v>5.7127668308702795</v>
      </c>
      <c r="N56" s="190">
        <f t="shared" si="8"/>
        <v>-0.96215423788237153</v>
      </c>
    </row>
    <row r="57" spans="1:15" x14ac:dyDescent="0.25">
      <c r="A57" s="1"/>
      <c r="B57" s="119" t="s">
        <v>82</v>
      </c>
      <c r="C57" s="189" t="s">
        <v>298</v>
      </c>
      <c r="D57" s="190" t="s">
        <v>298</v>
      </c>
      <c r="E57" s="189">
        <v>4.1149956659924873</v>
      </c>
      <c r="F57" s="190" t="str">
        <f t="shared" si="6"/>
        <v>-</v>
      </c>
      <c r="G57" s="189">
        <v>6.1274882823269916</v>
      </c>
      <c r="H57" s="190">
        <f t="shared" si="6"/>
        <v>2.0124926163345043</v>
      </c>
      <c r="I57" s="189">
        <v>6.1505074160811866</v>
      </c>
      <c r="J57" s="190">
        <f t="shared" si="6"/>
        <v>2.3019133754194954E-2</v>
      </c>
      <c r="K57" s="189">
        <v>5.7345799120519905</v>
      </c>
      <c r="L57" s="190">
        <f t="shared" si="7"/>
        <v>-0.41592750402919609</v>
      </c>
      <c r="M57" s="189">
        <v>5.6898916670099267</v>
      </c>
      <c r="N57" s="190">
        <f t="shared" si="8"/>
        <v>-4.4688245042063812E-2</v>
      </c>
    </row>
    <row r="58" spans="1:15" x14ac:dyDescent="0.25">
      <c r="A58" s="1"/>
      <c r="B58" s="119" t="s">
        <v>84</v>
      </c>
      <c r="C58" s="189" t="s">
        <v>298</v>
      </c>
      <c r="D58" s="190" t="s">
        <v>298</v>
      </c>
      <c r="E58" s="189">
        <v>5.0995921696574227</v>
      </c>
      <c r="F58" s="190" t="str">
        <f t="shared" si="6"/>
        <v>-</v>
      </c>
      <c r="G58" s="189">
        <v>6.0414866831443028</v>
      </c>
      <c r="H58" s="190">
        <f t="shared" si="6"/>
        <v>0.94189451348688014</v>
      </c>
      <c r="I58" s="189">
        <v>5.7960487723120755</v>
      </c>
      <c r="J58" s="190">
        <f t="shared" si="6"/>
        <v>-0.24543791083222732</v>
      </c>
      <c r="K58" s="189">
        <v>6.0057444356407119</v>
      </c>
      <c r="L58" s="190">
        <f t="shared" si="7"/>
        <v>0.20969566332863643</v>
      </c>
      <c r="M58" s="189">
        <v>6.2364357438190874</v>
      </c>
      <c r="N58" s="190">
        <f t="shared" si="8"/>
        <v>0.23069130817837546</v>
      </c>
    </row>
    <row r="59" spans="1:15" x14ac:dyDescent="0.25">
      <c r="A59" s="1"/>
      <c r="B59" s="119" t="s">
        <v>86</v>
      </c>
      <c r="C59" s="189" t="s">
        <v>298</v>
      </c>
      <c r="D59" s="190" t="s">
        <v>298</v>
      </c>
      <c r="E59" s="189">
        <v>5.5323207732277169</v>
      </c>
      <c r="F59" s="190" t="str">
        <f t="shared" si="6"/>
        <v>-</v>
      </c>
      <c r="G59" s="189">
        <v>5.830469000963701</v>
      </c>
      <c r="H59" s="190">
        <f t="shared" si="6"/>
        <v>0.29814822773598415</v>
      </c>
      <c r="I59" s="189">
        <v>6.3078626799557034</v>
      </c>
      <c r="J59" s="190">
        <f t="shared" si="6"/>
        <v>0.47739367899200236</v>
      </c>
      <c r="K59" s="189">
        <v>6.2800901752117628</v>
      </c>
      <c r="L59" s="190">
        <f t="shared" si="7"/>
        <v>-2.7772504743940551E-2</v>
      </c>
      <c r="M59" s="189">
        <v>5.9248142694045036</v>
      </c>
      <c r="N59" s="190">
        <f t="shared" si="8"/>
        <v>-0.35527590580725921</v>
      </c>
    </row>
    <row r="60" spans="1:15" x14ac:dyDescent="0.25">
      <c r="A60" s="1"/>
      <c r="B60" s="119" t="s">
        <v>88</v>
      </c>
      <c r="C60" s="189">
        <v>5.2951926897099719</v>
      </c>
      <c r="D60" s="190">
        <v>-1.728098532873461</v>
      </c>
      <c r="E60" s="189">
        <v>5.8371572467823167</v>
      </c>
      <c r="F60" s="190">
        <f t="shared" si="6"/>
        <v>0.54196455707234481</v>
      </c>
      <c r="G60" s="189">
        <v>6.6544105936156175</v>
      </c>
      <c r="H60" s="190">
        <f t="shared" si="6"/>
        <v>0.81725334683330075</v>
      </c>
      <c r="I60" s="189">
        <v>6.8111707717883556</v>
      </c>
      <c r="J60" s="190">
        <f t="shared" si="6"/>
        <v>0.15676017817273813</v>
      </c>
      <c r="K60" s="189">
        <v>6.3516104231756989</v>
      </c>
      <c r="L60" s="190">
        <f t="shared" si="7"/>
        <v>-0.45956034861265671</v>
      </c>
      <c r="M60" s="189">
        <v>6.1086442334983762</v>
      </c>
      <c r="N60" s="190">
        <f t="shared" si="8"/>
        <v>-0.24296618967732275</v>
      </c>
    </row>
    <row r="61" spans="1:15" x14ac:dyDescent="0.25">
      <c r="A61" s="1"/>
      <c r="B61" s="119" t="s">
        <v>90</v>
      </c>
      <c r="C61" s="189">
        <v>4.6933310591847182</v>
      </c>
      <c r="D61" s="190">
        <v>-2.2829748943616019</v>
      </c>
      <c r="E61" s="189">
        <v>6.1426823529411765</v>
      </c>
      <c r="F61" s="190">
        <f t="shared" si="6"/>
        <v>1.4493512937564583</v>
      </c>
      <c r="G61" s="189">
        <v>6.2479502657897106</v>
      </c>
      <c r="H61" s="190">
        <f t="shared" si="6"/>
        <v>0.1052679128485341</v>
      </c>
      <c r="I61" s="189">
        <v>6.4222709551656916</v>
      </c>
      <c r="J61" s="190">
        <f t="shared" si="6"/>
        <v>0.174320689375981</v>
      </c>
      <c r="K61" s="189">
        <v>6.665046939687846</v>
      </c>
      <c r="L61" s="190">
        <f t="shared" si="7"/>
        <v>0.24277598452215443</v>
      </c>
      <c r="M61" s="189">
        <v>6.1081242763411812</v>
      </c>
      <c r="N61" s="190">
        <f t="shared" si="8"/>
        <v>-0.55692266334666485</v>
      </c>
    </row>
    <row r="62" spans="1:15" x14ac:dyDescent="0.25">
      <c r="A62" s="1"/>
      <c r="B62" s="119" t="s">
        <v>92</v>
      </c>
      <c r="C62" s="189">
        <v>4.0031424581005588</v>
      </c>
      <c r="D62" s="190">
        <v>-2.2462351073391824</v>
      </c>
      <c r="E62" s="189">
        <v>5.8492952656306469</v>
      </c>
      <c r="F62" s="190">
        <f t="shared" si="6"/>
        <v>1.8461528075300881</v>
      </c>
      <c r="G62" s="189">
        <v>6.0814325500034521</v>
      </c>
      <c r="H62" s="190">
        <f t="shared" si="6"/>
        <v>0.23213728437280512</v>
      </c>
      <c r="I62" s="189">
        <v>6.1433065569229548</v>
      </c>
      <c r="J62" s="190">
        <f t="shared" si="6"/>
        <v>6.1874006919502733E-2</v>
      </c>
      <c r="K62" s="189">
        <v>6.3976284727870869</v>
      </c>
      <c r="L62" s="190">
        <f t="shared" si="7"/>
        <v>0.25432191586413211</v>
      </c>
      <c r="M62" s="189">
        <v>5.9237317486647587</v>
      </c>
      <c r="N62" s="190">
        <f t="shared" si="8"/>
        <v>-0.47389672412232819</v>
      </c>
    </row>
    <row r="63" spans="1:15" x14ac:dyDescent="0.25">
      <c r="A63" s="1"/>
      <c r="B63" s="119" t="s">
        <v>94</v>
      </c>
      <c r="C63" s="189">
        <v>7.5808177302254487</v>
      </c>
      <c r="D63" s="190">
        <v>0.59774084351103784</v>
      </c>
      <c r="E63" s="189">
        <v>6.5630226495581816</v>
      </c>
      <c r="F63" s="190">
        <f t="shared" si="6"/>
        <v>-1.0177950806672671</v>
      </c>
      <c r="G63" s="189">
        <v>6.5263070024804426</v>
      </c>
      <c r="H63" s="190">
        <f t="shared" si="6"/>
        <v>-3.6715647077739E-2</v>
      </c>
      <c r="I63" s="189">
        <v>6.6964430937807649</v>
      </c>
      <c r="J63" s="190">
        <f t="shared" si="6"/>
        <v>0.17013609130032226</v>
      </c>
      <c r="K63" s="189">
        <v>6.8044554455445541</v>
      </c>
      <c r="L63" s="190">
        <f t="shared" si="7"/>
        <v>0.1080123517637892</v>
      </c>
      <c r="M63" s="189">
        <v>6.5199579619636614</v>
      </c>
      <c r="N63" s="190">
        <f t="shared" si="8"/>
        <v>-0.28449748358089266</v>
      </c>
    </row>
    <row r="64" spans="1:15" x14ac:dyDescent="0.25">
      <c r="A64" s="1"/>
      <c r="B64" s="119" t="s">
        <v>96</v>
      </c>
      <c r="C64" s="189">
        <v>5.1866415297603012</v>
      </c>
      <c r="D64" s="190">
        <v>-2.1189985416521058</v>
      </c>
      <c r="E64" s="189">
        <v>6.3429773226042432</v>
      </c>
      <c r="F64" s="190">
        <f t="shared" si="6"/>
        <v>1.1563357928439419</v>
      </c>
      <c r="G64" s="189">
        <v>6.4088591608587864</v>
      </c>
      <c r="H64" s="190">
        <f t="shared" si="6"/>
        <v>6.588183825454319E-2</v>
      </c>
      <c r="I64" s="189">
        <v>6.9909702299769556</v>
      </c>
      <c r="J64" s="190">
        <f t="shared" si="6"/>
        <v>0.58211106911816923</v>
      </c>
      <c r="K64" s="189">
        <v>6.8213794998625996</v>
      </c>
      <c r="L64" s="190">
        <f t="shared" si="7"/>
        <v>-0.16959073011435599</v>
      </c>
      <c r="M64" s="189">
        <v>6.5760730132694043</v>
      </c>
      <c r="N64" s="190">
        <f t="shared" si="8"/>
        <v>-0.24530648659319532</v>
      </c>
    </row>
    <row r="65" spans="1:15" ht="15.75" x14ac:dyDescent="0.25">
      <c r="B65" s="122" t="s">
        <v>33</v>
      </c>
      <c r="C65" s="191">
        <v>6.7828565838934614</v>
      </c>
      <c r="D65" s="192">
        <v>-0.2253915052194202</v>
      </c>
      <c r="E65" s="191">
        <v>5.8365146505370076</v>
      </c>
      <c r="F65" s="192">
        <f t="shared" si="6"/>
        <v>-0.94634193335645378</v>
      </c>
      <c r="G65" s="191">
        <v>6.2852371395462105</v>
      </c>
      <c r="H65" s="192">
        <f t="shared" si="6"/>
        <v>0.44872248900920297</v>
      </c>
      <c r="I65" s="191">
        <v>6.5166984750168133</v>
      </c>
      <c r="J65" s="192">
        <f t="shared" si="6"/>
        <v>0.23146133547060277</v>
      </c>
      <c r="K65" s="191">
        <v>6.514281637253629</v>
      </c>
      <c r="L65" s="192">
        <f t="shared" si="7"/>
        <v>-2.4168377631843541E-3</v>
      </c>
      <c r="M65" s="191">
        <v>6.2860724508295567</v>
      </c>
      <c r="N65" s="192">
        <v>-0.22820918642407229</v>
      </c>
    </row>
    <row r="66" spans="1:15" ht="6" customHeight="1" x14ac:dyDescent="0.25"/>
    <row r="67" spans="1:15" x14ac:dyDescent="0.25">
      <c r="B67" s="107" t="s">
        <v>58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313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105</v>
      </c>
    </row>
    <row r="72" spans="1:15" ht="22.5" thickTop="1" thickBot="1" x14ac:dyDescent="0.3">
      <c r="B72" s="111"/>
      <c r="C72" s="315" t="s">
        <v>65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74</v>
      </c>
      <c r="C75" s="189">
        <v>6.5329975328947372</v>
      </c>
      <c r="D75" s="190">
        <v>-0.67463488083207235</v>
      </c>
      <c r="E75" s="189">
        <v>4.8302469135802468</v>
      </c>
      <c r="F75" s="190">
        <f t="shared" ref="F75:J87" si="9">IFERROR(E75-C75,"-")</f>
        <v>-1.7027506193144903</v>
      </c>
      <c r="G75" s="189">
        <v>5.4162672027215093</v>
      </c>
      <c r="H75" s="190">
        <f t="shared" si="9"/>
        <v>0.58602028914126247</v>
      </c>
      <c r="I75" s="189">
        <v>6.402131390799946</v>
      </c>
      <c r="J75" s="190">
        <f t="shared" si="9"/>
        <v>0.98586418807843668</v>
      </c>
      <c r="K75" s="189">
        <v>6.6914751307308764</v>
      </c>
      <c r="L75" s="190">
        <f t="shared" ref="L75:L87" si="10">IFERROR(K75-I75,"-")</f>
        <v>0.28934373993093043</v>
      </c>
      <c r="M75" s="189">
        <v>6.2525539160045405</v>
      </c>
      <c r="N75" s="190">
        <f>IFERROR(M75-K75,"-")</f>
        <v>-0.43892121472633594</v>
      </c>
    </row>
    <row r="76" spans="1:15" x14ac:dyDescent="0.25">
      <c r="A76" s="1"/>
      <c r="B76" s="119" t="s">
        <v>76</v>
      </c>
      <c r="C76" s="189">
        <v>6.0604646228916943</v>
      </c>
      <c r="D76" s="190">
        <v>-1.0170474392018658</v>
      </c>
      <c r="E76" s="189">
        <v>3.1487907465825447</v>
      </c>
      <c r="F76" s="190">
        <f t="shared" si="9"/>
        <v>-2.9116738763091496</v>
      </c>
      <c r="G76" s="189">
        <v>4.0597783056215357</v>
      </c>
      <c r="H76" s="190">
        <f t="shared" si="9"/>
        <v>0.91098755903899109</v>
      </c>
      <c r="I76" s="189">
        <v>5.980082772891878</v>
      </c>
      <c r="J76" s="190">
        <f t="shared" si="9"/>
        <v>1.9203044672703422</v>
      </c>
      <c r="K76" s="189">
        <v>6.2041089229273041</v>
      </c>
      <c r="L76" s="190">
        <f t="shared" si="10"/>
        <v>0.22402615003542614</v>
      </c>
      <c r="M76" s="189">
        <v>5.0778423051150323</v>
      </c>
      <c r="N76" s="190">
        <f t="shared" ref="N76:N86" si="11">IFERROR(M76-K76,"-")</f>
        <v>-1.1262666178122718</v>
      </c>
    </row>
    <row r="77" spans="1:15" x14ac:dyDescent="0.25">
      <c r="A77" s="1"/>
      <c r="B77" s="119" t="s">
        <v>78</v>
      </c>
      <c r="C77" s="189">
        <v>7.1130790190735693</v>
      </c>
      <c r="D77" s="190">
        <v>1.3588501633521766</v>
      </c>
      <c r="E77" s="189">
        <v>3.1208791208791209</v>
      </c>
      <c r="F77" s="190">
        <f t="shared" si="9"/>
        <v>-3.9921998981944484</v>
      </c>
      <c r="G77" s="189">
        <v>4.442705314009662</v>
      </c>
      <c r="H77" s="190">
        <f t="shared" si="9"/>
        <v>1.3218261931305411</v>
      </c>
      <c r="I77" s="189">
        <v>5.0466182224706539</v>
      </c>
      <c r="J77" s="190">
        <f t="shared" si="9"/>
        <v>0.60391290846099199</v>
      </c>
      <c r="K77" s="189">
        <v>5.4204136228006998</v>
      </c>
      <c r="L77" s="190">
        <f t="shared" si="10"/>
        <v>0.37379540033004588</v>
      </c>
      <c r="M77" s="189">
        <v>4.9460831258379621</v>
      </c>
      <c r="N77" s="190">
        <f t="shared" si="11"/>
        <v>-0.47433049696273777</v>
      </c>
    </row>
    <row r="78" spans="1:15" x14ac:dyDescent="0.25">
      <c r="A78" s="1"/>
      <c r="B78" s="119" t="s">
        <v>80</v>
      </c>
      <c r="C78" s="189" t="s">
        <v>298</v>
      </c>
      <c r="D78" s="190" t="s">
        <v>298</v>
      </c>
      <c r="E78" s="189">
        <v>3.8592964824120601</v>
      </c>
      <c r="F78" s="190" t="str">
        <f t="shared" si="9"/>
        <v>-</v>
      </c>
      <c r="G78" s="189">
        <v>4.1014640789921692</v>
      </c>
      <c r="H78" s="190">
        <f t="shared" si="9"/>
        <v>0.24216759658010911</v>
      </c>
      <c r="I78" s="189">
        <v>4.6936664729808255</v>
      </c>
      <c r="J78" s="190">
        <f t="shared" si="9"/>
        <v>0.59220239398865626</v>
      </c>
      <c r="K78" s="189">
        <v>4.637230196121398</v>
      </c>
      <c r="L78" s="190">
        <f t="shared" si="10"/>
        <v>-5.6436276859427537E-2</v>
      </c>
      <c r="M78" s="189">
        <v>4.2356092436974793</v>
      </c>
      <c r="N78" s="190">
        <f t="shared" si="11"/>
        <v>-0.40162095242391871</v>
      </c>
    </row>
    <row r="79" spans="1:15" x14ac:dyDescent="0.25">
      <c r="A79" s="1"/>
      <c r="B79" s="119" t="s">
        <v>82</v>
      </c>
      <c r="C79" s="189" t="s">
        <v>298</v>
      </c>
      <c r="D79" s="190" t="s">
        <v>298</v>
      </c>
      <c r="E79" s="189">
        <v>2.4122575640031032</v>
      </c>
      <c r="F79" s="190" t="str">
        <f t="shared" si="9"/>
        <v>-</v>
      </c>
      <c r="G79" s="189">
        <v>4.2436554898093357</v>
      </c>
      <c r="H79" s="190">
        <f t="shared" si="9"/>
        <v>1.8313979258062325</v>
      </c>
      <c r="I79" s="189">
        <v>4.7778057372924003</v>
      </c>
      <c r="J79" s="190">
        <f t="shared" si="9"/>
        <v>0.53415024748306461</v>
      </c>
      <c r="K79" s="189">
        <v>3.9154563816485526</v>
      </c>
      <c r="L79" s="190">
        <f t="shared" si="10"/>
        <v>-0.86234935564384774</v>
      </c>
      <c r="M79" s="189">
        <v>3.8012232415902139</v>
      </c>
      <c r="N79" s="190">
        <f t="shared" si="11"/>
        <v>-0.11423314005833873</v>
      </c>
    </row>
    <row r="80" spans="1:15" x14ac:dyDescent="0.25">
      <c r="A80" s="1"/>
      <c r="B80" s="119" t="s">
        <v>84</v>
      </c>
      <c r="C80" s="189" t="s">
        <v>298</v>
      </c>
      <c r="D80" s="190" t="s">
        <v>298</v>
      </c>
      <c r="E80" s="189">
        <v>2.9645833333333331</v>
      </c>
      <c r="F80" s="190" t="str">
        <f t="shared" si="9"/>
        <v>-</v>
      </c>
      <c r="G80" s="189">
        <v>4.4525970751386792</v>
      </c>
      <c r="H80" s="190">
        <f t="shared" si="9"/>
        <v>1.4880137418053461</v>
      </c>
      <c r="I80" s="189">
        <v>4.1722022424370637</v>
      </c>
      <c r="J80" s="190">
        <f t="shared" si="9"/>
        <v>-0.28039483270161547</v>
      </c>
      <c r="K80" s="189">
        <v>4.0244605654761907</v>
      </c>
      <c r="L80" s="190">
        <f t="shared" si="10"/>
        <v>-0.14774167696087304</v>
      </c>
      <c r="M80" s="189">
        <v>3.8555902004454343</v>
      </c>
      <c r="N80" s="190">
        <f t="shared" si="11"/>
        <v>-0.16887036503075636</v>
      </c>
    </row>
    <row r="81" spans="1:15" x14ac:dyDescent="0.25">
      <c r="A81" s="1"/>
      <c r="B81" s="119" t="s">
        <v>86</v>
      </c>
      <c r="C81" s="189" t="s">
        <v>298</v>
      </c>
      <c r="D81" s="190" t="s">
        <v>298</v>
      </c>
      <c r="E81" s="189">
        <v>3.8212927756653992</v>
      </c>
      <c r="F81" s="190" t="str">
        <f t="shared" si="9"/>
        <v>-</v>
      </c>
      <c r="G81" s="189">
        <v>4.5875651436189555</v>
      </c>
      <c r="H81" s="190">
        <f t="shared" si="9"/>
        <v>0.76627236795355635</v>
      </c>
      <c r="I81" s="189">
        <v>3.9021787068889475</v>
      </c>
      <c r="J81" s="190">
        <f t="shared" si="9"/>
        <v>-0.68538643673000799</v>
      </c>
      <c r="K81" s="189">
        <v>4.4851792687255942</v>
      </c>
      <c r="L81" s="190">
        <f t="shared" si="10"/>
        <v>0.58300056183664672</v>
      </c>
      <c r="M81" s="189">
        <v>3.836000893322415</v>
      </c>
      <c r="N81" s="190">
        <f t="shared" si="11"/>
        <v>-0.64917837540317924</v>
      </c>
    </row>
    <row r="82" spans="1:15" x14ac:dyDescent="0.25">
      <c r="A82" s="1"/>
      <c r="B82" s="119" t="s">
        <v>88</v>
      </c>
      <c r="C82" s="189">
        <v>3.6038843721770553</v>
      </c>
      <c r="D82" s="190">
        <v>-1.3573170299899298</v>
      </c>
      <c r="E82" s="189">
        <v>4.1624901081508838</v>
      </c>
      <c r="F82" s="190">
        <f t="shared" si="9"/>
        <v>0.55860573597382857</v>
      </c>
      <c r="G82" s="189">
        <v>4.5646185171876867</v>
      </c>
      <c r="H82" s="190">
        <f t="shared" si="9"/>
        <v>0.40212840903680291</v>
      </c>
      <c r="I82" s="189">
        <v>4.779459218871704</v>
      </c>
      <c r="J82" s="190">
        <f t="shared" si="9"/>
        <v>0.21484070168401725</v>
      </c>
      <c r="K82" s="189">
        <v>5.1279868433781566</v>
      </c>
      <c r="L82" s="190">
        <f t="shared" si="10"/>
        <v>0.34852762450645258</v>
      </c>
      <c r="M82" s="189">
        <v>4.4701286402020362</v>
      </c>
      <c r="N82" s="190">
        <f t="shared" si="11"/>
        <v>-0.65785820317612043</v>
      </c>
    </row>
    <row r="83" spans="1:15" x14ac:dyDescent="0.25">
      <c r="A83" s="1"/>
      <c r="B83" s="119" t="s">
        <v>90</v>
      </c>
      <c r="C83" s="189">
        <v>3.0194130925507903</v>
      </c>
      <c r="D83" s="190">
        <v>-2.5953522380418788</v>
      </c>
      <c r="E83" s="189">
        <v>4.0763582966226135</v>
      </c>
      <c r="F83" s="190">
        <f t="shared" si="9"/>
        <v>1.0569452040718232</v>
      </c>
      <c r="G83" s="189">
        <v>5.0483530961791834</v>
      </c>
      <c r="H83" s="190">
        <f t="shared" si="9"/>
        <v>0.97199479955656987</v>
      </c>
      <c r="I83" s="189">
        <v>5.0990189368012775</v>
      </c>
      <c r="J83" s="190">
        <f t="shared" si="9"/>
        <v>5.0665840622094116E-2</v>
      </c>
      <c r="K83" s="189">
        <v>5.1554667242869492</v>
      </c>
      <c r="L83" s="190">
        <f t="shared" si="10"/>
        <v>5.6447787485671697E-2</v>
      </c>
      <c r="M83" s="189">
        <v>4.2267588526581337</v>
      </c>
      <c r="N83" s="190">
        <f t="shared" si="11"/>
        <v>-0.92870787162881552</v>
      </c>
    </row>
    <row r="84" spans="1:15" x14ac:dyDescent="0.25">
      <c r="A84" s="1"/>
      <c r="B84" s="119" t="s">
        <v>92</v>
      </c>
      <c r="C84" s="189">
        <v>3.2609243697478991</v>
      </c>
      <c r="D84" s="190">
        <v>-1.7867130831461004</v>
      </c>
      <c r="E84" s="189">
        <v>3.9453743610303698</v>
      </c>
      <c r="F84" s="190">
        <f t="shared" si="9"/>
        <v>0.68444999128247064</v>
      </c>
      <c r="G84" s="189">
        <v>4.7716158994672861</v>
      </c>
      <c r="H84" s="190">
        <f t="shared" si="9"/>
        <v>0.82624153843691639</v>
      </c>
      <c r="I84" s="189">
        <v>5.0577334283677837</v>
      </c>
      <c r="J84" s="190">
        <f t="shared" si="9"/>
        <v>0.28611752890049758</v>
      </c>
      <c r="K84" s="189">
        <v>4.2832931941842833</v>
      </c>
      <c r="L84" s="190">
        <f t="shared" si="10"/>
        <v>-0.77444023418350039</v>
      </c>
      <c r="M84" s="189">
        <v>4.195794309948754</v>
      </c>
      <c r="N84" s="190">
        <f t="shared" si="11"/>
        <v>-8.7498884235529317E-2</v>
      </c>
    </row>
    <row r="85" spans="1:15" x14ac:dyDescent="0.25">
      <c r="A85" s="1"/>
      <c r="B85" s="119" t="s">
        <v>94</v>
      </c>
      <c r="C85" s="189">
        <v>3.5525017618040873</v>
      </c>
      <c r="D85" s="190">
        <v>-1.8213830043094785</v>
      </c>
      <c r="E85" s="189">
        <v>4.8198244181298486</v>
      </c>
      <c r="F85" s="190">
        <f t="shared" si="9"/>
        <v>1.2673226563257614</v>
      </c>
      <c r="G85" s="189">
        <v>5.0506846024501559</v>
      </c>
      <c r="H85" s="190">
        <f t="shared" si="9"/>
        <v>0.2308601843203073</v>
      </c>
      <c r="I85" s="189">
        <v>5.9711887477313974</v>
      </c>
      <c r="J85" s="190">
        <f t="shared" si="9"/>
        <v>0.92050414528124147</v>
      </c>
      <c r="K85" s="189">
        <v>4.5765741728922089</v>
      </c>
      <c r="L85" s="190">
        <f t="shared" si="10"/>
        <v>-1.3946145748391885</v>
      </c>
      <c r="M85" s="189">
        <v>4.8085899195920767</v>
      </c>
      <c r="N85" s="190">
        <f t="shared" si="11"/>
        <v>0.2320157466998678</v>
      </c>
    </row>
    <row r="86" spans="1:15" x14ac:dyDescent="0.25">
      <c r="A86" s="1"/>
      <c r="B86" s="119" t="s">
        <v>96</v>
      </c>
      <c r="C86" s="189">
        <v>4.7919308357348704</v>
      </c>
      <c r="D86" s="190">
        <v>-1.4734189249819609</v>
      </c>
      <c r="E86" s="189">
        <v>5.4796530169664495</v>
      </c>
      <c r="F86" s="190">
        <f t="shared" si="9"/>
        <v>0.68772218123157902</v>
      </c>
      <c r="G86" s="189">
        <v>5.992108843537415</v>
      </c>
      <c r="H86" s="190">
        <f t="shared" si="9"/>
        <v>0.51245582657096556</v>
      </c>
      <c r="I86" s="189">
        <v>6.0141643059490084</v>
      </c>
      <c r="J86" s="190">
        <f t="shared" si="9"/>
        <v>2.2055462411593396E-2</v>
      </c>
      <c r="K86" s="189">
        <v>5.6595463554283194</v>
      </c>
      <c r="L86" s="190">
        <f t="shared" si="10"/>
        <v>-0.35461795052068901</v>
      </c>
      <c r="M86" s="189">
        <v>5.0811624286455634</v>
      </c>
      <c r="N86" s="190">
        <f t="shared" si="11"/>
        <v>-0.57838392678275596</v>
      </c>
    </row>
    <row r="87" spans="1:15" ht="15.75" x14ac:dyDescent="0.25">
      <c r="B87" s="122" t="s">
        <v>33</v>
      </c>
      <c r="C87" s="191">
        <v>5.4836294229922187</v>
      </c>
      <c r="D87" s="192">
        <v>-0.21365725707355843</v>
      </c>
      <c r="E87" s="191">
        <v>4.00098832366188</v>
      </c>
      <c r="F87" s="192">
        <f t="shared" si="9"/>
        <v>-1.4826410993303387</v>
      </c>
      <c r="G87" s="191">
        <v>4.682944665637442</v>
      </c>
      <c r="H87" s="192">
        <f t="shared" si="9"/>
        <v>0.6819563419755621</v>
      </c>
      <c r="I87" s="191">
        <v>5.0976328258320383</v>
      </c>
      <c r="J87" s="192">
        <f t="shared" si="9"/>
        <v>0.4146881601945962</v>
      </c>
      <c r="K87" s="191">
        <v>4.9409215597179452</v>
      </c>
      <c r="L87" s="192">
        <f t="shared" si="10"/>
        <v>-0.15671126611409303</v>
      </c>
      <c r="M87" s="191">
        <v>4.508316366483947</v>
      </c>
      <c r="N87" s="192">
        <v>-0.43260519323399826</v>
      </c>
    </row>
    <row r="88" spans="1:15" ht="6" customHeight="1" x14ac:dyDescent="0.25"/>
    <row r="89" spans="1:15" x14ac:dyDescent="0.25">
      <c r="B89" s="107" t="s">
        <v>58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314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118</v>
      </c>
    </row>
    <row r="94" spans="1:15" ht="22.5" thickTop="1" thickBot="1" x14ac:dyDescent="0.3">
      <c r="B94" s="126" t="s">
        <v>99</v>
      </c>
      <c r="C94" s="315" t="s">
        <v>35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CONCATENATE("def ",RIGHT(M95,2),"/",RIGHT(K95,2))</f>
        <v>def 25/24</v>
      </c>
    </row>
    <row r="97" spans="2:14" x14ac:dyDescent="0.25">
      <c r="B97" s="119" t="s">
        <v>74</v>
      </c>
      <c r="C97" s="189">
        <v>9.8849193282844912</v>
      </c>
      <c r="D97" s="190">
        <v>-7.3869152351059952E-2</v>
      </c>
      <c r="E97" s="189">
        <v>8.1338199513382001</v>
      </c>
      <c r="F97" s="190">
        <f t="shared" ref="F97:J109" si="12">IFERROR(E97-C97,"-")</f>
        <v>-1.751099376946291</v>
      </c>
      <c r="G97" s="189">
        <v>8.5843552342842386</v>
      </c>
      <c r="H97" s="190">
        <f t="shared" si="12"/>
        <v>0.45053528294603851</v>
      </c>
      <c r="I97" s="189">
        <v>9.3138983693591211</v>
      </c>
      <c r="J97" s="190">
        <f t="shared" si="12"/>
        <v>0.72954313507488244</v>
      </c>
      <c r="K97" s="189">
        <v>9.2307692307692299</v>
      </c>
      <c r="L97" s="190">
        <f t="shared" ref="L97:L109" si="13">IFERROR(K97-I97,"-")</f>
        <v>-8.3129138589891127E-2</v>
      </c>
      <c r="M97" s="189">
        <v>9.2200056996295245</v>
      </c>
      <c r="N97" s="190">
        <f>IFERROR(M97-K97,"-")</f>
        <v>-1.0763531139705407E-2</v>
      </c>
    </row>
    <row r="98" spans="2:14" x14ac:dyDescent="0.25">
      <c r="B98" s="119" t="s">
        <v>76</v>
      </c>
      <c r="C98" s="189">
        <v>10.220738900962434</v>
      </c>
      <c r="D98" s="190">
        <v>0.17723513715365513</v>
      </c>
      <c r="E98" s="189">
        <v>5.6010101010101012</v>
      </c>
      <c r="F98" s="190">
        <f t="shared" si="12"/>
        <v>-4.6197287999523331</v>
      </c>
      <c r="G98" s="189">
        <v>7.9516147569244913</v>
      </c>
      <c r="H98" s="190">
        <f t="shared" si="12"/>
        <v>2.3506046559143901</v>
      </c>
      <c r="I98" s="189">
        <v>9.257286535303777</v>
      </c>
      <c r="J98" s="190">
        <f t="shared" si="12"/>
        <v>1.3056717783792857</v>
      </c>
      <c r="K98" s="189">
        <v>8.9097140618879749</v>
      </c>
      <c r="L98" s="190">
        <f t="shared" si="13"/>
        <v>-0.34757247341580211</v>
      </c>
      <c r="M98" s="189">
        <v>8.3212601228085781</v>
      </c>
      <c r="N98" s="190">
        <f t="shared" ref="N98:N108" si="14">IFERROR(M98-K98,"-")</f>
        <v>-0.5884539390793968</v>
      </c>
    </row>
    <row r="99" spans="2:14" x14ac:dyDescent="0.25">
      <c r="B99" s="119" t="s">
        <v>78</v>
      </c>
      <c r="C99" s="189">
        <v>12.805318138651472</v>
      </c>
      <c r="D99" s="190">
        <v>5.3465672807242246</v>
      </c>
      <c r="E99" s="189">
        <v>5.5025125628140703</v>
      </c>
      <c r="F99" s="190">
        <f t="shared" si="12"/>
        <v>-7.302805575837402</v>
      </c>
      <c r="G99" s="189">
        <v>7.3445565689889385</v>
      </c>
      <c r="H99" s="190">
        <f t="shared" si="12"/>
        <v>1.8420440061748682</v>
      </c>
      <c r="I99" s="189">
        <v>7.3106765741102855</v>
      </c>
      <c r="J99" s="190">
        <f t="shared" si="12"/>
        <v>-3.3879994878653008E-2</v>
      </c>
      <c r="K99" s="189">
        <v>7.2692931975800503</v>
      </c>
      <c r="L99" s="190">
        <f t="shared" si="13"/>
        <v>-4.1383376530235161E-2</v>
      </c>
      <c r="M99" s="189">
        <v>6.7820424948594926</v>
      </c>
      <c r="N99" s="190">
        <f t="shared" si="14"/>
        <v>-0.4872507027205577</v>
      </c>
    </row>
    <row r="100" spans="2:14" x14ac:dyDescent="0.25">
      <c r="B100" s="119" t="s">
        <v>80</v>
      </c>
      <c r="C100" s="189" t="s">
        <v>298</v>
      </c>
      <c r="D100" s="190" t="s">
        <v>298</v>
      </c>
      <c r="E100" s="189">
        <v>5.3225677830940992</v>
      </c>
      <c r="F100" s="190" t="str">
        <f t="shared" si="12"/>
        <v>-</v>
      </c>
      <c r="G100" s="189">
        <v>6.0684907784223743</v>
      </c>
      <c r="H100" s="190">
        <f t="shared" si="12"/>
        <v>0.74592299532827511</v>
      </c>
      <c r="I100" s="189">
        <v>5.7219251336898393</v>
      </c>
      <c r="J100" s="190">
        <f t="shared" si="12"/>
        <v>-0.34656564473253493</v>
      </c>
      <c r="K100" s="189">
        <v>5.7332398504273501</v>
      </c>
      <c r="L100" s="190">
        <f t="shared" si="13"/>
        <v>1.1314716737510722E-2</v>
      </c>
      <c r="M100" s="189">
        <v>5.6265510047216427</v>
      </c>
      <c r="N100" s="190">
        <f t="shared" si="14"/>
        <v>-0.10668884570570736</v>
      </c>
    </row>
    <row r="101" spans="2:14" x14ac:dyDescent="0.25">
      <c r="B101" s="119" t="s">
        <v>82</v>
      </c>
      <c r="C101" s="189" t="s">
        <v>298</v>
      </c>
      <c r="D101" s="190" t="s">
        <v>298</v>
      </c>
      <c r="E101" s="189">
        <v>4.6217962524230023</v>
      </c>
      <c r="F101" s="190" t="str">
        <f t="shared" si="12"/>
        <v>-</v>
      </c>
      <c r="G101" s="189">
        <v>5.7903292181069963</v>
      </c>
      <c r="H101" s="190">
        <f t="shared" si="12"/>
        <v>1.168532965683994</v>
      </c>
      <c r="I101" s="189">
        <v>5.6535836177474401</v>
      </c>
      <c r="J101" s="190">
        <f t="shared" si="12"/>
        <v>-0.13674560035955619</v>
      </c>
      <c r="K101" s="189">
        <v>4.600628519051984</v>
      </c>
      <c r="L101" s="190">
        <f t="shared" si="13"/>
        <v>-1.0529550986954561</v>
      </c>
      <c r="M101" s="189">
        <v>4.9687217194570135</v>
      </c>
      <c r="N101" s="190">
        <f t="shared" si="14"/>
        <v>0.36809320040502946</v>
      </c>
    </row>
    <row r="102" spans="2:14" x14ac:dyDescent="0.25">
      <c r="B102" s="119" t="s">
        <v>84</v>
      </c>
      <c r="C102" s="189" t="s">
        <v>298</v>
      </c>
      <c r="D102" s="190" t="s">
        <v>298</v>
      </c>
      <c r="E102" s="189">
        <v>4.5382492718074507</v>
      </c>
      <c r="F102" s="190" t="str">
        <f t="shared" si="12"/>
        <v>-</v>
      </c>
      <c r="G102" s="189">
        <v>5.6081441922563418</v>
      </c>
      <c r="H102" s="190">
        <f t="shared" si="12"/>
        <v>1.069894920448891</v>
      </c>
      <c r="I102" s="189">
        <v>5.485732448085888</v>
      </c>
      <c r="J102" s="190">
        <f t="shared" si="12"/>
        <v>-0.12241174417045375</v>
      </c>
      <c r="K102" s="189">
        <v>4.8902332105909174</v>
      </c>
      <c r="L102" s="190">
        <f t="shared" si="13"/>
        <v>-0.59549923749497058</v>
      </c>
      <c r="M102" s="189">
        <v>4.8942452222460808</v>
      </c>
      <c r="N102" s="190">
        <f t="shared" si="14"/>
        <v>4.0120116551634055E-3</v>
      </c>
    </row>
    <row r="103" spans="2:14" x14ac:dyDescent="0.25">
      <c r="B103" s="119" t="s">
        <v>86</v>
      </c>
      <c r="C103" s="189" t="s">
        <v>298</v>
      </c>
      <c r="D103" s="190" t="s">
        <v>298</v>
      </c>
      <c r="E103" s="189">
        <v>6.4576815082230246</v>
      </c>
      <c r="F103" s="190" t="str">
        <f t="shared" si="12"/>
        <v>-</v>
      </c>
      <c r="G103" s="189">
        <v>5.626368785399622</v>
      </c>
      <c r="H103" s="190">
        <f t="shared" si="12"/>
        <v>-0.83131272282340252</v>
      </c>
      <c r="I103" s="189">
        <v>7.1024423857285051</v>
      </c>
      <c r="J103" s="190">
        <f t="shared" si="12"/>
        <v>1.476073600328883</v>
      </c>
      <c r="K103" s="189">
        <v>5.563702379016962</v>
      </c>
      <c r="L103" s="190">
        <f t="shared" si="13"/>
        <v>-1.5387400067115431</v>
      </c>
      <c r="M103" s="189">
        <v>5.8597396094141212</v>
      </c>
      <c r="N103" s="190">
        <f t="shared" si="14"/>
        <v>0.29603723039715923</v>
      </c>
    </row>
    <row r="104" spans="2:14" x14ac:dyDescent="0.25">
      <c r="B104" s="119" t="s">
        <v>88</v>
      </c>
      <c r="C104" s="189">
        <v>6.3479152426520846</v>
      </c>
      <c r="D104" s="190">
        <v>-0.9609989664631966</v>
      </c>
      <c r="E104" s="189">
        <v>6.3800729325961649</v>
      </c>
      <c r="F104" s="190">
        <f t="shared" si="12"/>
        <v>3.2157689944080303E-2</v>
      </c>
      <c r="G104" s="189">
        <v>6.354030339083879</v>
      </c>
      <c r="H104" s="190">
        <f t="shared" si="12"/>
        <v>-2.6042593512285883E-2</v>
      </c>
      <c r="I104" s="189">
        <v>6.8658968307484827</v>
      </c>
      <c r="J104" s="190">
        <f t="shared" si="12"/>
        <v>0.51186649166460363</v>
      </c>
      <c r="K104" s="189">
        <v>6.2951491687542704</v>
      </c>
      <c r="L104" s="190">
        <f t="shared" si="13"/>
        <v>-0.57074766199421223</v>
      </c>
      <c r="M104" s="189">
        <v>6.0396581015077508</v>
      </c>
      <c r="N104" s="190">
        <f t="shared" si="14"/>
        <v>-0.2554910672465196</v>
      </c>
    </row>
    <row r="105" spans="2:14" x14ac:dyDescent="0.25">
      <c r="B105" s="119" t="s">
        <v>90</v>
      </c>
      <c r="C105" s="189">
        <v>5.2441988950276244</v>
      </c>
      <c r="D105" s="190">
        <v>-2.1436234200177608</v>
      </c>
      <c r="E105" s="189">
        <v>6.4318356867779203</v>
      </c>
      <c r="F105" s="190">
        <f t="shared" si="12"/>
        <v>1.1876367917502959</v>
      </c>
      <c r="G105" s="189">
        <v>6.1427309315794636</v>
      </c>
      <c r="H105" s="190">
        <f t="shared" si="12"/>
        <v>-0.28910475519845669</v>
      </c>
      <c r="I105" s="189">
        <v>5.7911396979113974</v>
      </c>
      <c r="J105" s="190">
        <f t="shared" si="12"/>
        <v>-0.35159123366806622</v>
      </c>
      <c r="K105" s="189">
        <v>5.840097162154156</v>
      </c>
      <c r="L105" s="190">
        <f t="shared" si="13"/>
        <v>4.8957464242758597E-2</v>
      </c>
      <c r="M105" s="189">
        <v>5.6750708727908803</v>
      </c>
      <c r="N105" s="190">
        <f t="shared" si="14"/>
        <v>-0.16502628936327568</v>
      </c>
    </row>
    <row r="106" spans="2:14" x14ac:dyDescent="0.25">
      <c r="B106" s="119" t="s">
        <v>92</v>
      </c>
      <c r="C106" s="189">
        <v>3.5854975572126513</v>
      </c>
      <c r="D106" s="190">
        <v>-3.7894920770853835</v>
      </c>
      <c r="E106" s="189">
        <v>5.8307407810290437</v>
      </c>
      <c r="F106" s="190">
        <f t="shared" si="12"/>
        <v>2.2452432238163924</v>
      </c>
      <c r="G106" s="189">
        <v>5.7314780273073191</v>
      </c>
      <c r="H106" s="190">
        <f t="shared" si="12"/>
        <v>-9.926275372172455E-2</v>
      </c>
      <c r="I106" s="189">
        <v>6.3435854575846218</v>
      </c>
      <c r="J106" s="190">
        <f t="shared" si="12"/>
        <v>0.61210743027730263</v>
      </c>
      <c r="K106" s="189">
        <v>5.8118023369671645</v>
      </c>
      <c r="L106" s="190">
        <f t="shared" si="13"/>
        <v>-0.53178312061745725</v>
      </c>
      <c r="M106" s="189">
        <v>6.0224238571346014</v>
      </c>
      <c r="N106" s="190">
        <f t="shared" si="14"/>
        <v>0.21062152016743685</v>
      </c>
    </row>
    <row r="107" spans="2:14" x14ac:dyDescent="0.25">
      <c r="B107" s="119" t="s">
        <v>94</v>
      </c>
      <c r="C107" s="189">
        <v>5.598875351452671</v>
      </c>
      <c r="D107" s="190">
        <v>-2.7694778551216128</v>
      </c>
      <c r="E107" s="189">
        <v>7.6275353411186231</v>
      </c>
      <c r="F107" s="190">
        <f t="shared" si="12"/>
        <v>2.0286599896659521</v>
      </c>
      <c r="G107" s="189">
        <v>7.4990433118803272</v>
      </c>
      <c r="H107" s="190">
        <f t="shared" si="12"/>
        <v>-0.12849202923829584</v>
      </c>
      <c r="I107" s="189">
        <v>8.6148577951108152</v>
      </c>
      <c r="J107" s="190">
        <f t="shared" si="12"/>
        <v>1.1158144832304879</v>
      </c>
      <c r="K107" s="189">
        <v>7.5575350230787919</v>
      </c>
      <c r="L107" s="190">
        <f t="shared" si="13"/>
        <v>-1.0573227720320233</v>
      </c>
      <c r="M107" s="189">
        <v>7.4287903225806451</v>
      </c>
      <c r="N107" s="190">
        <f t="shared" si="14"/>
        <v>-0.12874470049814679</v>
      </c>
    </row>
    <row r="108" spans="2:14" x14ac:dyDescent="0.25">
      <c r="B108" s="119" t="s">
        <v>96</v>
      </c>
      <c r="C108" s="189">
        <v>4.9867205542725177</v>
      </c>
      <c r="D108" s="190">
        <v>-3.7835812565926741</v>
      </c>
      <c r="E108" s="189">
        <v>7.5468123049487295</v>
      </c>
      <c r="F108" s="190">
        <f t="shared" si="12"/>
        <v>2.5600917506762118</v>
      </c>
      <c r="G108" s="189">
        <v>8.3665393013100431</v>
      </c>
      <c r="H108" s="190">
        <f t="shared" si="12"/>
        <v>0.81972699636131363</v>
      </c>
      <c r="I108" s="189">
        <v>8.0222684342777928</v>
      </c>
      <c r="J108" s="190">
        <f t="shared" si="12"/>
        <v>-0.34427086703225029</v>
      </c>
      <c r="K108" s="189">
        <v>8.2184356573014217</v>
      </c>
      <c r="L108" s="190">
        <f t="shared" si="13"/>
        <v>0.19616722302362888</v>
      </c>
      <c r="M108" s="189">
        <v>7.3828429082983034</v>
      </c>
      <c r="N108" s="190">
        <f t="shared" si="14"/>
        <v>-0.83559274900311831</v>
      </c>
    </row>
    <row r="109" spans="2:14" ht="15.75" x14ac:dyDescent="0.25">
      <c r="B109" s="122" t="s">
        <v>33</v>
      </c>
      <c r="C109" s="191">
        <v>7.997040568868429</v>
      </c>
      <c r="D109" s="192">
        <v>0.25889955530991582</v>
      </c>
      <c r="E109" s="191">
        <v>6.2723501769449443</v>
      </c>
      <c r="F109" s="192">
        <f t="shared" si="12"/>
        <v>-1.7246903919234846</v>
      </c>
      <c r="G109" s="191">
        <v>6.6265017537382311</v>
      </c>
      <c r="H109" s="192">
        <f t="shared" si="12"/>
        <v>0.35415157679328679</v>
      </c>
      <c r="I109" s="191">
        <v>6.9992286501377414</v>
      </c>
      <c r="J109" s="192">
        <f t="shared" si="12"/>
        <v>0.37272689639951029</v>
      </c>
      <c r="K109" s="191">
        <v>6.4143749315218583</v>
      </c>
      <c r="L109" s="192">
        <f t="shared" si="13"/>
        <v>-0.58485371861588309</v>
      </c>
      <c r="M109" s="191">
        <v>6.2907830492618348</v>
      </c>
      <c r="N109" s="192">
        <v>-0.12359188226002349</v>
      </c>
    </row>
    <row r="110" spans="2:14" ht="6" customHeight="1" x14ac:dyDescent="0.25"/>
    <row r="111" spans="2:14" x14ac:dyDescent="0.25">
      <c r="B111" s="107" t="s">
        <v>58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9246F-BAEB-458D-B301-E74EF096C0C1}">
  <sheetPr>
    <tabColor rgb="FF7030A0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DC63C-E7AA-4D6E-B6B7-80B8B2EB0BD3}">
  <sheetPr>
    <tabColor rgb="FFAC75D5"/>
  </sheetPr>
  <dimension ref="A1:AC112"/>
  <sheetViews>
    <sheetView showGridLines="0" topLeftCell="F9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155</v>
      </c>
    </row>
    <row r="2" spans="1:16" ht="18.75" x14ac:dyDescent="0.3">
      <c r="D2" s="197" t="s">
        <v>156</v>
      </c>
    </row>
    <row r="4" spans="1:16" ht="48.75" customHeight="1" thickBot="1" x14ac:dyDescent="0.3">
      <c r="B4" s="283" t="s">
        <v>315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157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158</v>
      </c>
    </row>
    <row r="6" spans="1:16" ht="22.5" thickTop="1" thickBot="1" x14ac:dyDescent="0.3">
      <c r="B6" s="111"/>
      <c r="C6" s="305" t="s">
        <v>159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CONCATENATE("var ",RIGHT(M7,2),"/",RIGHT(K7,2))</f>
        <v>var 25/24</v>
      </c>
    </row>
    <row r="9" spans="1:16" x14ac:dyDescent="0.25">
      <c r="A9" s="1" t="s">
        <v>73</v>
      </c>
      <c r="B9" s="119" t="s">
        <v>74</v>
      </c>
      <c r="C9" s="198">
        <v>0.74319999999999997</v>
      </c>
      <c r="D9" s="121">
        <v>9.5082857919042141E-3</v>
      </c>
      <c r="E9" s="198">
        <v>0.1467</v>
      </c>
      <c r="F9" s="121">
        <f t="shared" ref="F9:L21" si="0">IFERROR(E9/C9-1,"-")</f>
        <v>-0.80261033369214208</v>
      </c>
      <c r="G9" s="198">
        <v>0.46729999999999999</v>
      </c>
      <c r="H9" s="121">
        <f t="shared" si="0"/>
        <v>2.1854124062713018</v>
      </c>
      <c r="I9" s="198">
        <v>0.77790000000000004</v>
      </c>
      <c r="J9" s="121">
        <f t="shared" si="0"/>
        <v>0.66466937727370001</v>
      </c>
      <c r="K9" s="198">
        <v>0.44299999999999995</v>
      </c>
      <c r="L9" s="121">
        <f t="shared" si="0"/>
        <v>-0.43051806144748694</v>
      </c>
      <c r="M9" s="198">
        <v>0.80409999999999993</v>
      </c>
      <c r="N9" s="121">
        <f t="shared" ref="N9:N20" si="1">IFERROR(M9/K9-1,"-")</f>
        <v>0.81512415349887135</v>
      </c>
    </row>
    <row r="10" spans="1:16" x14ac:dyDescent="0.25">
      <c r="A10" s="1" t="s">
        <v>75</v>
      </c>
      <c r="B10" s="119" t="s">
        <v>76</v>
      </c>
      <c r="C10" s="198">
        <v>0.69359999999999999</v>
      </c>
      <c r="D10" s="121">
        <v>-4.3837882547560048E-2</v>
      </c>
      <c r="E10" s="198">
        <v>0.16760000000000003</v>
      </c>
      <c r="F10" s="121">
        <f t="shared" si="0"/>
        <v>-0.7583621683967704</v>
      </c>
      <c r="G10" s="198">
        <v>0.58499999999999996</v>
      </c>
      <c r="H10" s="121">
        <f t="shared" si="0"/>
        <v>2.4904534606205244</v>
      </c>
      <c r="I10" s="198">
        <v>0.76489999999999991</v>
      </c>
      <c r="J10" s="121">
        <f t="shared" si="0"/>
        <v>0.30752136752136749</v>
      </c>
      <c r="K10" s="198">
        <v>0.83169999999999999</v>
      </c>
      <c r="L10" s="121">
        <f t="shared" si="0"/>
        <v>8.7331677343443603E-2</v>
      </c>
      <c r="M10" s="198">
        <v>0.83530000000000004</v>
      </c>
      <c r="N10" s="121">
        <f t="shared" si="1"/>
        <v>4.328483828303531E-3</v>
      </c>
    </row>
    <row r="11" spans="1:16" x14ac:dyDescent="0.25">
      <c r="A11" s="1" t="s">
        <v>77</v>
      </c>
      <c r="B11" s="119" t="s">
        <v>78</v>
      </c>
      <c r="C11" s="198">
        <v>0.33079999999999998</v>
      </c>
      <c r="D11" s="121">
        <v>-0.53296625723563462</v>
      </c>
      <c r="E11" s="198">
        <v>0.21809999999999999</v>
      </c>
      <c r="F11" s="121">
        <f t="shared" si="0"/>
        <v>-0.34068923821039898</v>
      </c>
      <c r="G11" s="198">
        <v>0.64450000000000007</v>
      </c>
      <c r="H11" s="121">
        <f t="shared" si="0"/>
        <v>1.9550664832645581</v>
      </c>
      <c r="I11" s="198">
        <v>0.73129999999999995</v>
      </c>
      <c r="J11" s="121">
        <f t="shared" si="0"/>
        <v>0.1346780449961209</v>
      </c>
      <c r="K11" s="198">
        <v>0.81389999999999996</v>
      </c>
      <c r="L11" s="121">
        <f t="shared" si="0"/>
        <v>0.11294954191166418</v>
      </c>
      <c r="M11" s="198">
        <v>0.7802</v>
      </c>
      <c r="N11" s="121">
        <f t="shared" si="1"/>
        <v>-4.1405578080845218E-2</v>
      </c>
    </row>
    <row r="12" spans="1:16" x14ac:dyDescent="0.25">
      <c r="A12" s="1" t="s">
        <v>79</v>
      </c>
      <c r="B12" s="119" t="s">
        <v>80</v>
      </c>
      <c r="C12" s="198">
        <v>0</v>
      </c>
      <c r="D12" s="121">
        <v>-1</v>
      </c>
      <c r="E12" s="198">
        <v>0.2036</v>
      </c>
      <c r="F12" s="121" t="str">
        <f t="shared" si="0"/>
        <v>-</v>
      </c>
      <c r="G12" s="198">
        <v>0.61619999999999997</v>
      </c>
      <c r="H12" s="121">
        <f t="shared" si="0"/>
        <v>2.0265225933202355</v>
      </c>
      <c r="I12" s="198">
        <v>0.65780000000000005</v>
      </c>
      <c r="J12" s="121">
        <f t="shared" si="0"/>
        <v>6.7510548523206815E-2</v>
      </c>
      <c r="K12" s="198">
        <v>0.68099999999999994</v>
      </c>
      <c r="L12" s="121">
        <f t="shared" si="0"/>
        <v>3.5269078747339533E-2</v>
      </c>
      <c r="M12" s="198">
        <v>0.71819999999999995</v>
      </c>
      <c r="N12" s="121">
        <f t="shared" si="1"/>
        <v>5.4625550660792888E-2</v>
      </c>
    </row>
    <row r="13" spans="1:16" x14ac:dyDescent="0.25">
      <c r="A13" s="1" t="s">
        <v>81</v>
      </c>
      <c r="B13" s="119" t="s">
        <v>82</v>
      </c>
      <c r="C13" s="198">
        <v>0</v>
      </c>
      <c r="D13" s="121">
        <v>-1</v>
      </c>
      <c r="E13" s="198">
        <v>0.35240000000000005</v>
      </c>
      <c r="F13" s="121" t="str">
        <f t="shared" si="0"/>
        <v>-</v>
      </c>
      <c r="G13" s="198">
        <v>0.56340000000000001</v>
      </c>
      <c r="H13" s="121">
        <f t="shared" si="0"/>
        <v>0.59875141884222449</v>
      </c>
      <c r="I13" s="198">
        <v>0.59040000000000004</v>
      </c>
      <c r="J13" s="121">
        <f t="shared" si="0"/>
        <v>4.7923322683706138E-2</v>
      </c>
      <c r="K13" s="198">
        <v>0.64980000000000004</v>
      </c>
      <c r="L13" s="121">
        <f t="shared" si="0"/>
        <v>0.10060975609756095</v>
      </c>
      <c r="M13" s="198">
        <v>0.66870000000000007</v>
      </c>
      <c r="N13" s="121">
        <f t="shared" si="1"/>
        <v>2.9085872576177341E-2</v>
      </c>
    </row>
    <row r="14" spans="1:16" x14ac:dyDescent="0.25">
      <c r="A14" s="1" t="s">
        <v>83</v>
      </c>
      <c r="B14" s="119" t="s">
        <v>84</v>
      </c>
      <c r="C14" s="198">
        <v>0</v>
      </c>
      <c r="D14" s="121">
        <v>-1</v>
      </c>
      <c r="E14" s="198">
        <v>0.3962</v>
      </c>
      <c r="F14" s="121" t="str">
        <f t="shared" si="0"/>
        <v>-</v>
      </c>
      <c r="G14" s="198">
        <v>0.66049999999999998</v>
      </c>
      <c r="H14" s="121">
        <f t="shared" si="0"/>
        <v>0.66708732963149919</v>
      </c>
      <c r="I14" s="198">
        <v>0.70200000000000007</v>
      </c>
      <c r="J14" s="121">
        <f t="shared" si="0"/>
        <v>6.2831188493565726E-2</v>
      </c>
      <c r="K14" s="198">
        <v>0.76209999999999989</v>
      </c>
      <c r="L14" s="121">
        <f t="shared" si="0"/>
        <v>8.5612535612535456E-2</v>
      </c>
      <c r="M14" s="198">
        <v>0.73019999999999996</v>
      </c>
      <c r="N14" s="121">
        <f t="shared" si="1"/>
        <v>-4.1858023881380269E-2</v>
      </c>
    </row>
    <row r="15" spans="1:16" x14ac:dyDescent="0.25">
      <c r="A15" s="1" t="s">
        <v>85</v>
      </c>
      <c r="B15" s="119" t="s">
        <v>86</v>
      </c>
      <c r="C15" s="198">
        <v>0</v>
      </c>
      <c r="D15" s="121">
        <v>-1</v>
      </c>
      <c r="E15" s="198">
        <v>0.53280000000000005</v>
      </c>
      <c r="F15" s="121" t="str">
        <f t="shared" si="0"/>
        <v>-</v>
      </c>
      <c r="G15" s="198">
        <v>0.7229000000000001</v>
      </c>
      <c r="H15" s="121">
        <f t="shared" si="0"/>
        <v>0.35679429429429432</v>
      </c>
      <c r="I15" s="198">
        <v>0.78139999999999998</v>
      </c>
      <c r="J15" s="121">
        <f t="shared" si="0"/>
        <v>8.0924055886014479E-2</v>
      </c>
      <c r="K15" s="198">
        <v>0.85219999999999996</v>
      </c>
      <c r="L15" s="121">
        <f t="shared" si="0"/>
        <v>9.0606603532121799E-2</v>
      </c>
      <c r="M15" s="198">
        <v>0.84489999999999998</v>
      </c>
      <c r="N15" s="121">
        <f t="shared" si="1"/>
        <v>-8.5660643041539641E-3</v>
      </c>
    </row>
    <row r="16" spans="1:16" x14ac:dyDescent="0.25">
      <c r="A16" s="1" t="s">
        <v>87</v>
      </c>
      <c r="B16" s="119" t="s">
        <v>88</v>
      </c>
      <c r="C16" s="198">
        <v>0.43159999999999998</v>
      </c>
      <c r="D16" s="121">
        <v>-0.4386786318116791</v>
      </c>
      <c r="E16" s="198">
        <v>0.60020000000000007</v>
      </c>
      <c r="F16" s="121">
        <f t="shared" si="0"/>
        <v>0.39063948100092705</v>
      </c>
      <c r="G16" s="198">
        <v>0.72010000000000007</v>
      </c>
      <c r="H16" s="121">
        <f t="shared" si="0"/>
        <v>0.19976674441852715</v>
      </c>
      <c r="I16" s="198">
        <v>0.79819999999999991</v>
      </c>
      <c r="J16" s="121">
        <f t="shared" si="0"/>
        <v>0.10845715872795414</v>
      </c>
      <c r="K16" s="198">
        <v>0.88090000000000002</v>
      </c>
      <c r="L16" s="121">
        <f t="shared" si="0"/>
        <v>0.10360811826609884</v>
      </c>
      <c r="M16" s="198">
        <v>0.89469999999999994</v>
      </c>
      <c r="N16" s="121">
        <f t="shared" si="1"/>
        <v>1.5665796344647376E-2</v>
      </c>
    </row>
    <row r="17" spans="1:29" x14ac:dyDescent="0.25">
      <c r="A17" s="1" t="s">
        <v>89</v>
      </c>
      <c r="B17" s="119" t="s">
        <v>90</v>
      </c>
      <c r="C17" s="198">
        <v>0.29139999999999999</v>
      </c>
      <c r="D17" s="121">
        <v>-0.60087659224763734</v>
      </c>
      <c r="E17" s="198">
        <v>0.60299999999999998</v>
      </c>
      <c r="F17" s="121">
        <f t="shared" si="0"/>
        <v>1.0693205216197668</v>
      </c>
      <c r="G17" s="198">
        <v>0.69769999999999999</v>
      </c>
      <c r="H17" s="121">
        <f t="shared" si="0"/>
        <v>0.15704809286898835</v>
      </c>
      <c r="I17" s="198">
        <v>0.75659999999999994</v>
      </c>
      <c r="J17" s="121">
        <f t="shared" si="0"/>
        <v>8.4420237924609287E-2</v>
      </c>
      <c r="K17" s="198">
        <v>0.80830000000000002</v>
      </c>
      <c r="L17" s="121">
        <f t="shared" si="0"/>
        <v>6.8332011630980904E-2</v>
      </c>
      <c r="M17" s="198">
        <v>0.75560000000000005</v>
      </c>
      <c r="N17" s="121">
        <f t="shared" si="1"/>
        <v>-6.519856488927378E-2</v>
      </c>
    </row>
    <row r="18" spans="1:29" x14ac:dyDescent="0.25">
      <c r="A18" s="1" t="s">
        <v>91</v>
      </c>
      <c r="B18" s="119" t="s">
        <v>92</v>
      </c>
      <c r="C18" s="198">
        <v>0.22320000000000001</v>
      </c>
      <c r="D18" s="121">
        <v>-0.64548919949174077</v>
      </c>
      <c r="E18" s="198">
        <v>0.5877</v>
      </c>
      <c r="F18" s="121">
        <f t="shared" si="0"/>
        <v>1.633064516129032</v>
      </c>
      <c r="G18" s="198">
        <v>0.67110000000000003</v>
      </c>
      <c r="H18" s="121">
        <f t="shared" si="0"/>
        <v>0.14190913731495658</v>
      </c>
      <c r="I18" s="198">
        <v>0.71200000000000008</v>
      </c>
      <c r="J18" s="121"/>
      <c r="K18" s="198">
        <v>0.78510000000000002</v>
      </c>
      <c r="L18" s="121">
        <f t="shared" si="0"/>
        <v>0.10266853932584263</v>
      </c>
      <c r="M18" s="198">
        <v>0.76459999999999995</v>
      </c>
      <c r="N18" s="121">
        <f t="shared" si="1"/>
        <v>-2.6111323398293251E-2</v>
      </c>
      <c r="AB18" s="199"/>
    </row>
    <row r="19" spans="1:29" x14ac:dyDescent="0.25">
      <c r="A19" s="1" t="s">
        <v>93</v>
      </c>
      <c r="B19" s="119" t="s">
        <v>94</v>
      </c>
      <c r="C19" s="198">
        <v>0.18469999999999998</v>
      </c>
      <c r="D19" s="121">
        <v>-0.74411194236630651</v>
      </c>
      <c r="E19" s="198">
        <v>0.59840000000000004</v>
      </c>
      <c r="F19" s="121">
        <f t="shared" si="0"/>
        <v>2.2398484028153769</v>
      </c>
      <c r="G19" s="198">
        <v>0.74129999999999996</v>
      </c>
      <c r="H19" s="121">
        <f t="shared" si="0"/>
        <v>0.23880347593582862</v>
      </c>
      <c r="I19" s="198">
        <v>0.7823</v>
      </c>
      <c r="J19" s="121">
        <f t="shared" si="0"/>
        <v>5.5308242277080755E-2</v>
      </c>
      <c r="K19" s="198">
        <v>0.81129999999999991</v>
      </c>
      <c r="L19" s="121">
        <f t="shared" si="0"/>
        <v>3.7070177681196359E-2</v>
      </c>
      <c r="M19" s="198">
        <v>0.76870000000000005</v>
      </c>
      <c r="N19" s="121">
        <f t="shared" si="1"/>
        <v>-5.2508319980278384E-2</v>
      </c>
      <c r="AB19" s="199"/>
      <c r="AC19" s="199"/>
    </row>
    <row r="20" spans="1:29" x14ac:dyDescent="0.25">
      <c r="A20" s="1" t="s">
        <v>95</v>
      </c>
      <c r="B20" s="119" t="s">
        <v>96</v>
      </c>
      <c r="C20" s="198">
        <v>0.2039</v>
      </c>
      <c r="D20" s="121">
        <v>-0.70619596541786744</v>
      </c>
      <c r="E20" s="198">
        <v>0.53079999999999994</v>
      </c>
      <c r="F20" s="121">
        <f t="shared" si="0"/>
        <v>1.6032368808239332</v>
      </c>
      <c r="G20" s="198">
        <v>0.47649999999999998</v>
      </c>
      <c r="H20" s="121">
        <f t="shared" si="0"/>
        <v>-0.10229841748304436</v>
      </c>
      <c r="I20" s="198">
        <v>0.73170000000000002</v>
      </c>
      <c r="J20" s="121">
        <f t="shared" si="0"/>
        <v>0.53557187827911878</v>
      </c>
      <c r="K20" s="198">
        <v>0.76200000000000001</v>
      </c>
      <c r="L20" s="121">
        <f t="shared" si="0"/>
        <v>4.1410414104140925E-2</v>
      </c>
      <c r="M20" s="198">
        <v>0.73219999999999996</v>
      </c>
      <c r="N20" s="121">
        <f t="shared" si="1"/>
        <v>-3.9107611548556465E-2</v>
      </c>
      <c r="O20" s="127"/>
    </row>
    <row r="21" spans="1:29" ht="15.75" x14ac:dyDescent="0.25">
      <c r="A21" s="1" t="s">
        <v>0</v>
      </c>
      <c r="B21" s="122" t="s">
        <v>33</v>
      </c>
      <c r="C21" s="200">
        <v>0.48948502261743165</v>
      </c>
      <c r="D21" s="124">
        <v>-0.3058738170162294</v>
      </c>
      <c r="E21" s="200">
        <v>0.48615455783025679</v>
      </c>
      <c r="F21" s="124">
        <f t="shared" si="0"/>
        <v>-6.8040177600651175E-3</v>
      </c>
      <c r="G21" s="200">
        <v>0.62422273216206525</v>
      </c>
      <c r="H21" s="124">
        <f t="shared" si="0"/>
        <v>0.28400057575931559</v>
      </c>
      <c r="I21" s="200">
        <v>0.73256253105658276</v>
      </c>
      <c r="J21" s="124">
        <f t="shared" si="0"/>
        <v>0.17355952180605549</v>
      </c>
      <c r="K21" s="200">
        <v>0.73648588804063642</v>
      </c>
      <c r="L21" s="124">
        <f t="shared" si="0"/>
        <v>5.3556615547820652E-3</v>
      </c>
      <c r="M21" s="200">
        <v>0.77515282700025978</v>
      </c>
      <c r="N21" s="124">
        <f>IFERROR(M21/K21-1,"-")</f>
        <v>5.2501941432297805E-2</v>
      </c>
      <c r="O21" s="317"/>
    </row>
    <row r="22" spans="1:29" ht="6" customHeight="1" x14ac:dyDescent="0.25">
      <c r="O22" s="317"/>
    </row>
    <row r="23" spans="1:29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5" spans="1:29" x14ac:dyDescent="0.25">
      <c r="B25" t="s">
        <v>12</v>
      </c>
    </row>
    <row r="26" spans="1:29" ht="21.75" customHeight="1" thickBot="1" x14ac:dyDescent="0.3">
      <c r="B26" s="283" t="s">
        <v>316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160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161</v>
      </c>
    </row>
    <row r="28" spans="1:29" ht="22.5" thickTop="1" thickBot="1" x14ac:dyDescent="0.3">
      <c r="B28" s="111"/>
      <c r="C28" s="305" t="s">
        <v>63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29" x14ac:dyDescent="0.25">
      <c r="B31" s="119" t="s">
        <v>74</v>
      </c>
      <c r="C31" s="198">
        <v>0.74199999999999999</v>
      </c>
      <c r="D31" s="121"/>
      <c r="E31" s="198">
        <v>0.1583</v>
      </c>
      <c r="F31" s="121">
        <f t="shared" ref="F31:J43" si="2">IFERROR(E31/C31-1,"-")</f>
        <v>-0.78665768194070085</v>
      </c>
      <c r="G31" s="198">
        <v>0.4451</v>
      </c>
      <c r="H31" s="121">
        <f t="shared" si="2"/>
        <v>1.8117498420720151</v>
      </c>
      <c r="I31" s="198">
        <v>0.79239999999999999</v>
      </c>
      <c r="J31" s="121">
        <f t="shared" si="2"/>
        <v>0.78027409570882944</v>
      </c>
      <c r="K31" s="198">
        <v>0.81569999999999998</v>
      </c>
      <c r="L31" s="121">
        <f t="shared" ref="L31:L43" si="3">IFERROR(K31/I31-1,"-")</f>
        <v>2.9404341241797027E-2</v>
      </c>
      <c r="M31" s="198">
        <v>0.83260000000000001</v>
      </c>
      <c r="N31" s="121">
        <f t="shared" ref="N31:N42" si="4">IFERROR(M31/K31-1,"-")</f>
        <v>2.0718401373053918E-2</v>
      </c>
    </row>
    <row r="32" spans="1:29" x14ac:dyDescent="0.25">
      <c r="B32" s="119" t="s">
        <v>76</v>
      </c>
      <c r="C32" s="198">
        <v>0.70540000000000003</v>
      </c>
      <c r="D32" s="121"/>
      <c r="E32" s="198">
        <v>0.1638</v>
      </c>
      <c r="F32" s="121">
        <f t="shared" si="2"/>
        <v>-0.7677913240714489</v>
      </c>
      <c r="G32" s="198">
        <v>0.57899999999999996</v>
      </c>
      <c r="H32" s="121">
        <f t="shared" si="2"/>
        <v>2.5347985347985347</v>
      </c>
      <c r="I32" s="198">
        <v>0.77190000000000003</v>
      </c>
      <c r="J32" s="121">
        <f t="shared" si="2"/>
        <v>0.33316062176165828</v>
      </c>
      <c r="K32" s="198">
        <v>0.86269999999999991</v>
      </c>
      <c r="L32" s="121">
        <f t="shared" si="3"/>
        <v>0.11763181759295227</v>
      </c>
      <c r="M32" s="198">
        <v>0.85829999999999995</v>
      </c>
      <c r="N32" s="121">
        <f t="shared" si="4"/>
        <v>-5.1002666048451939E-3</v>
      </c>
    </row>
    <row r="33" spans="2:16" x14ac:dyDescent="0.25">
      <c r="B33" s="119" t="s">
        <v>78</v>
      </c>
      <c r="C33" s="198">
        <v>0.32929999999999998</v>
      </c>
      <c r="D33" s="121"/>
      <c r="E33" s="198">
        <v>0.23600000000000002</v>
      </c>
      <c r="F33" s="121">
        <f t="shared" si="2"/>
        <v>-0.28332827209231692</v>
      </c>
      <c r="G33" s="198">
        <v>0.65749999999999997</v>
      </c>
      <c r="H33" s="121">
        <f t="shared" si="2"/>
        <v>1.7860169491525419</v>
      </c>
      <c r="I33" s="198">
        <v>0.74230000000000007</v>
      </c>
      <c r="J33" s="121">
        <f t="shared" si="2"/>
        <v>0.12897338403041836</v>
      </c>
      <c r="K33" s="198">
        <v>0.83799999999999997</v>
      </c>
      <c r="L33" s="121">
        <f t="shared" si="3"/>
        <v>0.12892361578876455</v>
      </c>
      <c r="M33" s="198">
        <v>0.77800000000000002</v>
      </c>
      <c r="N33" s="121">
        <f t="shared" si="4"/>
        <v>-7.1599045346061985E-2</v>
      </c>
    </row>
    <row r="34" spans="2:16" x14ac:dyDescent="0.25">
      <c r="B34" s="119" t="s">
        <v>80</v>
      </c>
      <c r="C34" s="198">
        <v>0</v>
      </c>
      <c r="D34" s="121"/>
      <c r="E34" s="198">
        <v>0.2</v>
      </c>
      <c r="F34" s="121" t="str">
        <f t="shared" si="2"/>
        <v>-</v>
      </c>
      <c r="G34" s="198">
        <v>0.62850000000000006</v>
      </c>
      <c r="H34" s="121">
        <f t="shared" si="2"/>
        <v>2.1425000000000001</v>
      </c>
      <c r="I34" s="198">
        <v>0.6774</v>
      </c>
      <c r="J34" s="121">
        <f t="shared" si="2"/>
        <v>7.7804295942720758E-2</v>
      </c>
      <c r="K34" s="198">
        <v>0.68799999999999994</v>
      </c>
      <c r="L34" s="121">
        <f t="shared" si="3"/>
        <v>1.5648066135222738E-2</v>
      </c>
      <c r="M34" s="198">
        <v>0.70379999999999998</v>
      </c>
      <c r="N34" s="121">
        <f t="shared" si="4"/>
        <v>2.296511627906983E-2</v>
      </c>
    </row>
    <row r="35" spans="2:16" x14ac:dyDescent="0.25">
      <c r="B35" s="119" t="s">
        <v>82</v>
      </c>
      <c r="C35" s="198">
        <v>0</v>
      </c>
      <c r="D35" s="121"/>
      <c r="E35" s="198">
        <v>0.41539999999999999</v>
      </c>
      <c r="F35" s="121" t="str">
        <f t="shared" si="2"/>
        <v>-</v>
      </c>
      <c r="G35" s="198">
        <v>0.59889999999999999</v>
      </c>
      <c r="H35" s="121">
        <f t="shared" si="2"/>
        <v>0.44174289841116998</v>
      </c>
      <c r="I35" s="198">
        <v>0.62049999999999994</v>
      </c>
      <c r="J35" s="121">
        <f t="shared" si="2"/>
        <v>3.6066121222240621E-2</v>
      </c>
      <c r="K35" s="198">
        <v>0.68579999999999997</v>
      </c>
      <c r="L35" s="121">
        <f t="shared" si="3"/>
        <v>0.10523771152296546</v>
      </c>
      <c r="M35" s="198">
        <v>0.67819999999999991</v>
      </c>
      <c r="N35" s="121">
        <f t="shared" si="4"/>
        <v>-1.1081948089822213E-2</v>
      </c>
    </row>
    <row r="36" spans="2:16" x14ac:dyDescent="0.25">
      <c r="B36" s="119" t="s">
        <v>84</v>
      </c>
      <c r="C36" s="198">
        <v>0</v>
      </c>
      <c r="D36" s="121"/>
      <c r="E36" s="198">
        <v>0.41689999999999999</v>
      </c>
      <c r="F36" s="121" t="str">
        <f t="shared" si="2"/>
        <v>-</v>
      </c>
      <c r="G36" s="198">
        <v>0.6926000000000001</v>
      </c>
      <c r="H36" s="121">
        <f t="shared" si="2"/>
        <v>0.66130966658671175</v>
      </c>
      <c r="I36" s="198">
        <v>0.73419999999999996</v>
      </c>
      <c r="J36" s="121">
        <f t="shared" si="2"/>
        <v>6.0063528732312799E-2</v>
      </c>
      <c r="K36" s="198">
        <v>0.79610000000000003</v>
      </c>
      <c r="L36" s="121">
        <f t="shared" si="3"/>
        <v>8.4309452465268331E-2</v>
      </c>
      <c r="M36" s="198">
        <v>0.74419999999999997</v>
      </c>
      <c r="N36" s="121">
        <f t="shared" si="4"/>
        <v>-6.5192814972993451E-2</v>
      </c>
    </row>
    <row r="37" spans="2:16" x14ac:dyDescent="0.25">
      <c r="B37" s="119" t="s">
        <v>86</v>
      </c>
      <c r="C37" s="198">
        <v>0</v>
      </c>
      <c r="D37" s="121"/>
      <c r="E37" s="198">
        <v>0.55659999999999998</v>
      </c>
      <c r="F37" s="121" t="str">
        <f t="shared" si="2"/>
        <v>-</v>
      </c>
      <c r="G37" s="198">
        <v>0.74109999999999998</v>
      </c>
      <c r="H37" s="121">
        <f t="shared" si="2"/>
        <v>0.33147682357168518</v>
      </c>
      <c r="I37" s="198">
        <v>0.80840000000000001</v>
      </c>
      <c r="J37" s="121">
        <f t="shared" si="2"/>
        <v>9.081095668600736E-2</v>
      </c>
      <c r="K37" s="198">
        <v>0.878</v>
      </c>
      <c r="L37" s="121">
        <f t="shared" si="3"/>
        <v>8.6095992083127237E-2</v>
      </c>
      <c r="M37" s="198">
        <v>0.84409999999999996</v>
      </c>
      <c r="N37" s="121">
        <f t="shared" si="4"/>
        <v>-3.861047835990894E-2</v>
      </c>
    </row>
    <row r="38" spans="2:16" x14ac:dyDescent="0.25">
      <c r="B38" s="119" t="s">
        <v>88</v>
      </c>
      <c r="C38" s="198">
        <v>0.49719999999999998</v>
      </c>
      <c r="D38" s="121"/>
      <c r="E38" s="198">
        <v>0.61680000000000001</v>
      </c>
      <c r="F38" s="121">
        <f t="shared" si="2"/>
        <v>0.24054706355591327</v>
      </c>
      <c r="G38" s="198">
        <v>0.74629999999999996</v>
      </c>
      <c r="H38" s="121">
        <f t="shared" si="2"/>
        <v>0.20995460440985725</v>
      </c>
      <c r="I38" s="198">
        <v>0.85400000000000009</v>
      </c>
      <c r="J38" s="121">
        <f t="shared" si="2"/>
        <v>0.14431193889856653</v>
      </c>
      <c r="K38" s="198">
        <v>0.90229999999999999</v>
      </c>
      <c r="L38" s="121">
        <f t="shared" si="3"/>
        <v>5.6557377049180291E-2</v>
      </c>
      <c r="M38" s="198">
        <v>0.91480000000000006</v>
      </c>
      <c r="N38" s="121">
        <f t="shared" si="4"/>
        <v>1.3853485536961196E-2</v>
      </c>
    </row>
    <row r="39" spans="2:16" x14ac:dyDescent="0.25">
      <c r="B39" s="119" t="s">
        <v>90</v>
      </c>
      <c r="C39" s="198">
        <v>0.32750000000000001</v>
      </c>
      <c r="D39" s="121"/>
      <c r="E39" s="198">
        <v>0.63070000000000004</v>
      </c>
      <c r="F39" s="121">
        <f t="shared" si="2"/>
        <v>0.92580152671755722</v>
      </c>
      <c r="G39" s="198">
        <v>0.76680000000000004</v>
      </c>
      <c r="H39" s="121">
        <f t="shared" si="2"/>
        <v>0.21579197716822573</v>
      </c>
      <c r="I39" s="198">
        <v>0.79760000000000009</v>
      </c>
      <c r="J39" s="121">
        <f t="shared" si="2"/>
        <v>4.016692749087114E-2</v>
      </c>
      <c r="K39" s="198">
        <v>0.82719999999999994</v>
      </c>
      <c r="L39" s="121">
        <f t="shared" si="3"/>
        <v>3.7111334002005725E-2</v>
      </c>
      <c r="M39" s="198">
        <v>0.77010000000000001</v>
      </c>
      <c r="N39" s="121">
        <f t="shared" si="4"/>
        <v>-6.902804642166338E-2</v>
      </c>
    </row>
    <row r="40" spans="2:16" x14ac:dyDescent="0.25">
      <c r="B40" s="119" t="s">
        <v>92</v>
      </c>
      <c r="C40" s="198">
        <v>0.25489999999999996</v>
      </c>
      <c r="D40" s="121"/>
      <c r="E40" s="198">
        <v>0.60609999999999997</v>
      </c>
      <c r="F40" s="121">
        <f t="shared" si="2"/>
        <v>1.3777952138093372</v>
      </c>
      <c r="G40" s="198">
        <v>0.70319999999999994</v>
      </c>
      <c r="H40" s="121">
        <f t="shared" si="2"/>
        <v>0.16020458670186444</v>
      </c>
      <c r="I40" s="198">
        <v>0.7548999999999999</v>
      </c>
      <c r="J40" s="121">
        <f t="shared" si="2"/>
        <v>7.3521046643913568E-2</v>
      </c>
      <c r="K40" s="198">
        <v>0.8237000000000001</v>
      </c>
      <c r="L40" s="121">
        <f t="shared" si="3"/>
        <v>9.1137899059478444E-2</v>
      </c>
      <c r="M40" s="198">
        <v>0.76730000000000009</v>
      </c>
      <c r="N40" s="121">
        <f t="shared" si="4"/>
        <v>-6.8471530897171284E-2</v>
      </c>
    </row>
    <row r="41" spans="2:16" x14ac:dyDescent="0.25">
      <c r="B41" s="119" t="s">
        <v>94</v>
      </c>
      <c r="C41" s="198">
        <v>0.19</v>
      </c>
      <c r="D41" s="121"/>
      <c r="E41" s="198">
        <v>0.61960000000000004</v>
      </c>
      <c r="F41" s="121">
        <f t="shared" si="2"/>
        <v>2.2610526315789476</v>
      </c>
      <c r="G41" s="198">
        <v>0.76680000000000004</v>
      </c>
      <c r="H41" s="121">
        <f t="shared" si="2"/>
        <v>0.2375726275016139</v>
      </c>
      <c r="I41" s="198">
        <v>0.8076000000000001</v>
      </c>
      <c r="J41" s="121">
        <f t="shared" si="2"/>
        <v>5.3208137715180071E-2</v>
      </c>
      <c r="K41" s="198">
        <v>0.84279999999999999</v>
      </c>
      <c r="L41" s="121">
        <f t="shared" si="3"/>
        <v>4.3585933630509999E-2</v>
      </c>
      <c r="M41" s="198">
        <v>0.79120000000000001</v>
      </c>
      <c r="N41" s="121">
        <f t="shared" si="4"/>
        <v>-6.1224489795918324E-2</v>
      </c>
    </row>
    <row r="42" spans="2:16" x14ac:dyDescent="0.25">
      <c r="B42" s="119" t="s">
        <v>96</v>
      </c>
      <c r="C42" s="198">
        <v>0.20379999999999998</v>
      </c>
      <c r="D42" s="121"/>
      <c r="E42" s="198">
        <v>0.52300000000000002</v>
      </c>
      <c r="F42" s="121">
        <f t="shared" si="2"/>
        <v>1.5662414131501476</v>
      </c>
      <c r="G42" s="198">
        <v>0.69739999999999991</v>
      </c>
      <c r="H42" s="121">
        <f t="shared" si="2"/>
        <v>0.33346080305927317</v>
      </c>
      <c r="I42" s="198">
        <v>0.74459999999999993</v>
      </c>
      <c r="J42" s="121">
        <f t="shared" si="2"/>
        <v>6.767995411528549E-2</v>
      </c>
      <c r="K42" s="198">
        <v>0.7831999999999999</v>
      </c>
      <c r="L42" s="121">
        <f t="shared" si="3"/>
        <v>5.1839914047810964E-2</v>
      </c>
      <c r="M42" s="198">
        <v>0.7451000000000001</v>
      </c>
      <c r="N42" s="121">
        <f t="shared" si="4"/>
        <v>-4.8646578140959962E-2</v>
      </c>
    </row>
    <row r="43" spans="2:16" ht="15.75" x14ac:dyDescent="0.25">
      <c r="B43" s="122" t="s">
        <v>33</v>
      </c>
      <c r="C43" s="200">
        <v>0.51022458290172568</v>
      </c>
      <c r="D43" s="124"/>
      <c r="E43" s="202">
        <v>0.51651565552296963</v>
      </c>
      <c r="F43" s="124">
        <f t="shared" si="2"/>
        <v>1.2330006887292022E-2</v>
      </c>
      <c r="G43" s="202">
        <v>0.66840723443186234</v>
      </c>
      <c r="H43" s="124">
        <f t="shared" si="2"/>
        <v>0.29406965168384525</v>
      </c>
      <c r="I43" s="200">
        <v>0.75949941590410985</v>
      </c>
      <c r="J43" s="124">
        <f t="shared" si="2"/>
        <v>0.13628245892591928</v>
      </c>
      <c r="K43" s="200">
        <v>0.81177708593951026</v>
      </c>
      <c r="L43" s="124">
        <f t="shared" si="3"/>
        <v>6.8831744884449986E-2</v>
      </c>
      <c r="M43" s="200">
        <v>0.78612842731573673</v>
      </c>
      <c r="N43" s="124">
        <f>IFERROR(M43/K43-1,"-")</f>
        <v>-3.1595691807547177E-2</v>
      </c>
    </row>
    <row r="44" spans="2:16" ht="6" customHeight="1" x14ac:dyDescent="0.25"/>
    <row r="45" spans="2:16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317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162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163</v>
      </c>
    </row>
    <row r="50" spans="2:16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2:16" x14ac:dyDescent="0.25">
      <c r="B53" s="119" t="s">
        <v>74</v>
      </c>
      <c r="C53" s="198">
        <v>0.76760000000000006</v>
      </c>
      <c r="D53" s="121"/>
      <c r="E53" s="198">
        <v>0</v>
      </c>
      <c r="F53" s="121">
        <f t="shared" ref="F53:J65" si="5">IFERROR(E53/C53-1,"-")</f>
        <v>-1</v>
      </c>
      <c r="G53" s="198">
        <v>0</v>
      </c>
      <c r="H53" s="121" t="str">
        <f t="shared" si="5"/>
        <v>-</v>
      </c>
      <c r="I53" s="198">
        <v>0.79079999999999995</v>
      </c>
      <c r="J53" s="121" t="str">
        <f t="shared" si="5"/>
        <v>-</v>
      </c>
      <c r="K53" s="198">
        <v>0.81129999999999991</v>
      </c>
      <c r="L53" s="121">
        <f t="shared" ref="L53:L65" si="6">IFERROR(K53/I53-1,"-")</f>
        <v>2.5923115832068744E-2</v>
      </c>
      <c r="M53" s="198">
        <v>0.83109999999999995</v>
      </c>
      <c r="N53" s="121">
        <f t="shared" ref="N53:N64" si="7">IFERROR(M53/K53-1,"-")</f>
        <v>2.4405275483791566E-2</v>
      </c>
    </row>
    <row r="54" spans="2:16" x14ac:dyDescent="0.25">
      <c r="B54" s="119" t="s">
        <v>76</v>
      </c>
      <c r="C54" s="198">
        <v>0.72809999999999997</v>
      </c>
      <c r="D54" s="121"/>
      <c r="E54" s="198">
        <v>0</v>
      </c>
      <c r="F54" s="121">
        <f t="shared" si="5"/>
        <v>-1</v>
      </c>
      <c r="G54" s="198">
        <v>0</v>
      </c>
      <c r="H54" s="121" t="str">
        <f t="shared" si="5"/>
        <v>-</v>
      </c>
      <c r="I54" s="198">
        <v>0.76780000000000004</v>
      </c>
      <c r="J54" s="121" t="str">
        <f t="shared" si="5"/>
        <v>-</v>
      </c>
      <c r="K54" s="198">
        <v>0.86680000000000001</v>
      </c>
      <c r="L54" s="121">
        <f t="shared" si="6"/>
        <v>0.12893982808022919</v>
      </c>
      <c r="M54" s="198">
        <v>0.87170000000000003</v>
      </c>
      <c r="N54" s="121">
        <f t="shared" si="7"/>
        <v>5.6529764651591652E-3</v>
      </c>
    </row>
    <row r="55" spans="2:16" x14ac:dyDescent="0.25">
      <c r="B55" s="119" t="s">
        <v>78</v>
      </c>
      <c r="C55" s="198">
        <v>0.34130000000000005</v>
      </c>
      <c r="D55" s="121"/>
      <c r="E55" s="198">
        <v>0</v>
      </c>
      <c r="F55" s="121">
        <f t="shared" si="5"/>
        <v>-1</v>
      </c>
      <c r="G55" s="198">
        <v>0</v>
      </c>
      <c r="H55" s="121" t="str">
        <f t="shared" si="5"/>
        <v>-</v>
      </c>
      <c r="I55" s="198">
        <v>0.74870000000000003</v>
      </c>
      <c r="J55" s="121" t="str">
        <f t="shared" si="5"/>
        <v>-</v>
      </c>
      <c r="K55" s="198">
        <v>0.84279999999999999</v>
      </c>
      <c r="L55" s="121">
        <f t="shared" si="6"/>
        <v>0.12568451983437945</v>
      </c>
      <c r="M55" s="198">
        <v>0.7762</v>
      </c>
      <c r="N55" s="121">
        <f t="shared" si="7"/>
        <v>-7.9022306597057446E-2</v>
      </c>
    </row>
    <row r="56" spans="2:16" x14ac:dyDescent="0.25">
      <c r="B56" s="119" t="s">
        <v>80</v>
      </c>
      <c r="C56" s="198">
        <v>0</v>
      </c>
      <c r="D56" s="121"/>
      <c r="E56" s="198">
        <v>0</v>
      </c>
      <c r="F56" s="121" t="str">
        <f t="shared" si="5"/>
        <v>-</v>
      </c>
      <c r="G56" s="198">
        <v>0</v>
      </c>
      <c r="H56" s="121" t="str">
        <f t="shared" si="5"/>
        <v>-</v>
      </c>
      <c r="I56" s="198">
        <v>0.68180000000000007</v>
      </c>
      <c r="J56" s="121" t="str">
        <f t="shared" si="5"/>
        <v>-</v>
      </c>
      <c r="K56" s="198">
        <v>0.69059999999999999</v>
      </c>
      <c r="L56" s="121">
        <f t="shared" si="6"/>
        <v>1.2907010853622669E-2</v>
      </c>
      <c r="M56" s="198">
        <v>0.7145999999999999</v>
      </c>
      <c r="N56" s="121">
        <f t="shared" si="7"/>
        <v>3.4752389226759162E-2</v>
      </c>
    </row>
    <row r="57" spans="2:16" x14ac:dyDescent="0.25">
      <c r="B57" s="119" t="s">
        <v>82</v>
      </c>
      <c r="C57" s="198">
        <v>0</v>
      </c>
      <c r="D57" s="121"/>
      <c r="E57" s="198">
        <v>0</v>
      </c>
      <c r="F57" s="121" t="str">
        <f t="shared" si="5"/>
        <v>-</v>
      </c>
      <c r="G57" s="198">
        <v>0</v>
      </c>
      <c r="H57" s="121" t="str">
        <f t="shared" si="5"/>
        <v>-</v>
      </c>
      <c r="I57" s="198">
        <v>0.62229999999999996</v>
      </c>
      <c r="J57" s="121" t="str">
        <f t="shared" si="5"/>
        <v>-</v>
      </c>
      <c r="K57" s="198">
        <v>0.69530000000000003</v>
      </c>
      <c r="L57" s="121">
        <f t="shared" si="6"/>
        <v>0.11730676522577554</v>
      </c>
      <c r="M57" s="198">
        <v>0.68640000000000001</v>
      </c>
      <c r="N57" s="121">
        <f t="shared" si="7"/>
        <v>-1.2800230116496558E-2</v>
      </c>
    </row>
    <row r="58" spans="2:16" x14ac:dyDescent="0.25">
      <c r="B58" s="119" t="s">
        <v>84</v>
      </c>
      <c r="C58" s="198">
        <v>0</v>
      </c>
      <c r="D58" s="121"/>
      <c r="E58" s="198">
        <v>0</v>
      </c>
      <c r="F58" s="121" t="str">
        <f t="shared" si="5"/>
        <v>-</v>
      </c>
      <c r="G58" s="198">
        <v>0</v>
      </c>
      <c r="H58" s="121" t="str">
        <f t="shared" si="5"/>
        <v>-</v>
      </c>
      <c r="I58" s="198">
        <v>0.75269999999999992</v>
      </c>
      <c r="J58" s="121" t="str">
        <f t="shared" si="5"/>
        <v>-</v>
      </c>
      <c r="K58" s="198">
        <v>0.81299999999999994</v>
      </c>
      <c r="L58" s="121">
        <f t="shared" si="6"/>
        <v>8.0111598246313198E-2</v>
      </c>
      <c r="M58" s="198">
        <v>0.75390000000000001</v>
      </c>
      <c r="N58" s="121">
        <f t="shared" si="7"/>
        <v>-7.2693726937269276E-2</v>
      </c>
    </row>
    <row r="59" spans="2:16" x14ac:dyDescent="0.25">
      <c r="B59" s="119" t="s">
        <v>86</v>
      </c>
      <c r="C59" s="198">
        <v>0</v>
      </c>
      <c r="D59" s="121"/>
      <c r="E59" s="198">
        <v>0</v>
      </c>
      <c r="F59" s="121" t="str">
        <f t="shared" si="5"/>
        <v>-</v>
      </c>
      <c r="G59" s="198">
        <v>0</v>
      </c>
      <c r="H59" s="121" t="str">
        <f t="shared" si="5"/>
        <v>-</v>
      </c>
      <c r="I59" s="198">
        <v>0.82940000000000003</v>
      </c>
      <c r="J59" s="121" t="str">
        <f t="shared" si="5"/>
        <v>-</v>
      </c>
      <c r="K59" s="198">
        <v>0.89379999999999993</v>
      </c>
      <c r="L59" s="121">
        <f t="shared" si="6"/>
        <v>7.7646491439594678E-2</v>
      </c>
      <c r="M59" s="198">
        <v>0.85569999999999991</v>
      </c>
      <c r="N59" s="121">
        <f t="shared" si="7"/>
        <v>-4.2626985902886605E-2</v>
      </c>
    </row>
    <row r="60" spans="2:16" x14ac:dyDescent="0.25">
      <c r="B60" s="119" t="s">
        <v>88</v>
      </c>
      <c r="C60" s="198">
        <v>0.49359999999999998</v>
      </c>
      <c r="D60" s="121"/>
      <c r="E60" s="198">
        <v>0</v>
      </c>
      <c r="F60" s="121">
        <f t="shared" si="5"/>
        <v>-1</v>
      </c>
      <c r="G60" s="198">
        <v>0</v>
      </c>
      <c r="H60" s="121" t="str">
        <f t="shared" si="5"/>
        <v>-</v>
      </c>
      <c r="I60" s="198">
        <v>0.88529999999999998</v>
      </c>
      <c r="J60" s="121" t="str">
        <f t="shared" si="5"/>
        <v>-</v>
      </c>
      <c r="K60" s="198">
        <v>0.91599999999999993</v>
      </c>
      <c r="L60" s="121">
        <f t="shared" si="6"/>
        <v>3.4677510448435589E-2</v>
      </c>
      <c r="M60" s="198">
        <v>0.92579999999999996</v>
      </c>
      <c r="N60" s="121">
        <f t="shared" si="7"/>
        <v>1.0698689956331942E-2</v>
      </c>
    </row>
    <row r="61" spans="2:16" x14ac:dyDescent="0.25">
      <c r="B61" s="119" t="s">
        <v>90</v>
      </c>
      <c r="C61" s="198">
        <v>0.32579999999999998</v>
      </c>
      <c r="D61" s="121"/>
      <c r="E61" s="198">
        <v>0</v>
      </c>
      <c r="F61" s="121">
        <f t="shared" si="5"/>
        <v>-1</v>
      </c>
      <c r="G61" s="198">
        <v>0</v>
      </c>
      <c r="H61" s="121" t="str">
        <f t="shared" si="5"/>
        <v>-</v>
      </c>
      <c r="I61" s="198">
        <v>0.81169999999999998</v>
      </c>
      <c r="J61" s="121" t="str">
        <f t="shared" si="5"/>
        <v>-</v>
      </c>
      <c r="K61" s="198">
        <v>0.83810000000000007</v>
      </c>
      <c r="L61" s="121">
        <f t="shared" si="6"/>
        <v>3.2524331649624427E-2</v>
      </c>
      <c r="M61" s="198">
        <v>0.78170000000000006</v>
      </c>
      <c r="N61" s="121">
        <f t="shared" si="7"/>
        <v>-6.7295072187089855E-2</v>
      </c>
    </row>
    <row r="62" spans="2:16" x14ac:dyDescent="0.25">
      <c r="B62" s="119" t="s">
        <v>92</v>
      </c>
      <c r="C62" s="198">
        <v>0.23710000000000001</v>
      </c>
      <c r="D62" s="121"/>
      <c r="E62" s="198">
        <v>0</v>
      </c>
      <c r="F62" s="121">
        <f t="shared" si="5"/>
        <v>-1</v>
      </c>
      <c r="G62" s="198">
        <v>0</v>
      </c>
      <c r="H62" s="121" t="str">
        <f t="shared" si="5"/>
        <v>-</v>
      </c>
      <c r="I62" s="198">
        <v>0.7712</v>
      </c>
      <c r="J62" s="121" t="str">
        <f t="shared" si="5"/>
        <v>-</v>
      </c>
      <c r="K62" s="198">
        <v>0.83719999999999994</v>
      </c>
      <c r="L62" s="121">
        <f t="shared" si="6"/>
        <v>8.5580912863070457E-2</v>
      </c>
      <c r="M62" s="198">
        <v>0.77659999999999996</v>
      </c>
      <c r="N62" s="121">
        <f t="shared" si="7"/>
        <v>-7.2384137601528842E-2</v>
      </c>
    </row>
    <row r="63" spans="2:16" x14ac:dyDescent="0.25">
      <c r="B63" s="119" t="s">
        <v>94</v>
      </c>
      <c r="C63" s="198">
        <v>0.18969999999999998</v>
      </c>
      <c r="D63" s="121"/>
      <c r="E63" s="198">
        <v>0</v>
      </c>
      <c r="F63" s="121">
        <f t="shared" si="5"/>
        <v>-1</v>
      </c>
      <c r="G63" s="198">
        <v>0</v>
      </c>
      <c r="H63" s="121" t="str">
        <f t="shared" si="5"/>
        <v>-</v>
      </c>
      <c r="I63" s="198">
        <v>0.80299999999999994</v>
      </c>
      <c r="J63" s="121" t="str">
        <f t="shared" si="5"/>
        <v>-</v>
      </c>
      <c r="K63" s="198">
        <v>0.84709999999999996</v>
      </c>
      <c r="L63" s="121">
        <f t="shared" si="6"/>
        <v>5.4919053549190577E-2</v>
      </c>
      <c r="M63" s="198">
        <v>0.79669999999999996</v>
      </c>
      <c r="N63" s="121">
        <f t="shared" si="7"/>
        <v>-5.9497107779482916E-2</v>
      </c>
    </row>
    <row r="64" spans="2:16" x14ac:dyDescent="0.25">
      <c r="B64" s="119" t="s">
        <v>96</v>
      </c>
      <c r="C64" s="198">
        <v>0.1782</v>
      </c>
      <c r="D64" s="121"/>
      <c r="E64" s="198">
        <v>0</v>
      </c>
      <c r="F64" s="121">
        <f t="shared" si="5"/>
        <v>-1</v>
      </c>
      <c r="G64" s="198">
        <v>0</v>
      </c>
      <c r="H64" s="121" t="str">
        <f t="shared" si="5"/>
        <v>-</v>
      </c>
      <c r="I64" s="198">
        <v>0.73840000000000006</v>
      </c>
      <c r="J64" s="121" t="str">
        <f t="shared" si="5"/>
        <v>-</v>
      </c>
      <c r="K64" s="198">
        <v>0.7823</v>
      </c>
      <c r="L64" s="121">
        <f t="shared" si="6"/>
        <v>5.9452871072589231E-2</v>
      </c>
      <c r="M64" s="198">
        <v>0.74730000000000008</v>
      </c>
      <c r="N64" s="121">
        <f t="shared" si="7"/>
        <v>-4.4739869615237016E-2</v>
      </c>
    </row>
    <row r="65" spans="2:16" ht="15.75" x14ac:dyDescent="0.25">
      <c r="B65" s="122" t="s">
        <v>33</v>
      </c>
      <c r="C65" s="202">
        <v>0.51812467109371418</v>
      </c>
      <c r="D65" s="203"/>
      <c r="E65" s="204">
        <v>0.52124365322614574</v>
      </c>
      <c r="F65" s="203">
        <f t="shared" si="5"/>
        <v>6.0197522072200638E-3</v>
      </c>
      <c r="G65" s="204">
        <v>0.67804411957207555</v>
      </c>
      <c r="H65" s="203">
        <f t="shared" si="5"/>
        <v>0.3008199051929763</v>
      </c>
      <c r="I65" s="204">
        <v>0.76777862365743377</v>
      </c>
      <c r="J65" s="203">
        <f t="shared" si="5"/>
        <v>0.13234316395515844</v>
      </c>
      <c r="K65" s="204">
        <v>0.81936664596223185</v>
      </c>
      <c r="L65" s="203">
        <f t="shared" si="6"/>
        <v>6.7191271956817955E-2</v>
      </c>
      <c r="M65" s="204">
        <v>0.79361203298317029</v>
      </c>
      <c r="N65" s="203">
        <f>IFERROR(M65/K65-1,"-")</f>
        <v>-3.1432342414690728E-2</v>
      </c>
    </row>
    <row r="66" spans="2:16" ht="6" customHeight="1" x14ac:dyDescent="0.25"/>
    <row r="67" spans="2:16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318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164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165</v>
      </c>
    </row>
    <row r="72" spans="2:16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2:16" x14ac:dyDescent="0.25">
      <c r="B75" s="119" t="s">
        <v>74</v>
      </c>
      <c r="C75" s="198">
        <v>0.63829999999999998</v>
      </c>
      <c r="D75" s="121"/>
      <c r="E75" s="198">
        <v>0</v>
      </c>
      <c r="F75" s="121">
        <f t="shared" ref="F75:J87" si="8">IFERROR(E75/C75-1,"-")</f>
        <v>-1</v>
      </c>
      <c r="G75" s="198">
        <v>0</v>
      </c>
      <c r="H75" s="121" t="str">
        <f t="shared" si="8"/>
        <v>-</v>
      </c>
      <c r="I75" s="198">
        <v>0.80359999999999998</v>
      </c>
      <c r="J75" s="121" t="str">
        <f t="shared" si="8"/>
        <v>-</v>
      </c>
      <c r="K75" s="198">
        <v>0.84400000000000008</v>
      </c>
      <c r="L75" s="121">
        <f t="shared" ref="L75:L87" si="9">IFERROR(K75/I75-1,"-")</f>
        <v>5.0273768043803013E-2</v>
      </c>
      <c r="M75" s="198">
        <v>0.84250000000000003</v>
      </c>
      <c r="N75" s="121">
        <f t="shared" ref="N75:N86" si="10">IFERROR(M75/K75-1,"-")</f>
        <v>-1.7772511848341832E-3</v>
      </c>
    </row>
    <row r="76" spans="2:16" x14ac:dyDescent="0.25">
      <c r="B76" s="119" t="s">
        <v>76</v>
      </c>
      <c r="C76" s="198">
        <v>0.61350000000000005</v>
      </c>
      <c r="D76" s="121"/>
      <c r="E76" s="198">
        <v>0</v>
      </c>
      <c r="F76" s="121">
        <f t="shared" si="8"/>
        <v>-1</v>
      </c>
      <c r="G76" s="198">
        <v>0</v>
      </c>
      <c r="H76" s="121" t="str">
        <f t="shared" si="8"/>
        <v>-</v>
      </c>
      <c r="I76" s="198">
        <v>0.79700000000000004</v>
      </c>
      <c r="J76" s="121" t="str">
        <f t="shared" si="8"/>
        <v>-</v>
      </c>
      <c r="K76" s="198">
        <v>0.8368000000000001</v>
      </c>
      <c r="L76" s="121">
        <f t="shared" si="9"/>
        <v>4.9937264742785592E-2</v>
      </c>
      <c r="M76" s="198">
        <v>0.76989999999999992</v>
      </c>
      <c r="N76" s="121">
        <f t="shared" si="10"/>
        <v>-7.9947418738049891E-2</v>
      </c>
    </row>
    <row r="77" spans="2:16" x14ac:dyDescent="0.25">
      <c r="B77" s="119" t="s">
        <v>78</v>
      </c>
      <c r="C77" s="198">
        <v>0.27779999999999999</v>
      </c>
      <c r="D77" s="121"/>
      <c r="E77" s="198">
        <v>0</v>
      </c>
      <c r="F77" s="121">
        <f t="shared" si="8"/>
        <v>-1</v>
      </c>
      <c r="G77" s="198">
        <v>0</v>
      </c>
      <c r="H77" s="121" t="str">
        <f t="shared" si="8"/>
        <v>-</v>
      </c>
      <c r="I77" s="198">
        <v>0.70279999999999998</v>
      </c>
      <c r="J77" s="121" t="str">
        <f t="shared" si="8"/>
        <v>-</v>
      </c>
      <c r="K77" s="198">
        <v>0.80810000000000004</v>
      </c>
      <c r="L77" s="121">
        <f t="shared" si="9"/>
        <v>0.14982925441092787</v>
      </c>
      <c r="M77" s="198">
        <v>0.79</v>
      </c>
      <c r="N77" s="121">
        <f t="shared" si="10"/>
        <v>-2.2398218042321449E-2</v>
      </c>
    </row>
    <row r="78" spans="2:16" x14ac:dyDescent="0.25">
      <c r="B78" s="119" t="s">
        <v>80</v>
      </c>
      <c r="C78" s="198">
        <v>0</v>
      </c>
      <c r="D78" s="121"/>
      <c r="E78" s="198">
        <v>0</v>
      </c>
      <c r="F78" s="121" t="str">
        <f t="shared" si="8"/>
        <v>-</v>
      </c>
      <c r="G78" s="198">
        <v>0</v>
      </c>
      <c r="H78" s="121" t="str">
        <f t="shared" si="8"/>
        <v>-</v>
      </c>
      <c r="I78" s="198">
        <v>0.64980000000000004</v>
      </c>
      <c r="J78" s="121" t="str">
        <f t="shared" si="8"/>
        <v>-</v>
      </c>
      <c r="K78" s="198">
        <v>0.67090000000000005</v>
      </c>
      <c r="L78" s="121">
        <f t="shared" si="9"/>
        <v>3.2471529701446622E-2</v>
      </c>
      <c r="M78" s="198">
        <v>0.63729999999999998</v>
      </c>
      <c r="N78" s="121">
        <f t="shared" si="10"/>
        <v>-5.0081979430615653E-2</v>
      </c>
    </row>
    <row r="79" spans="2:16" x14ac:dyDescent="0.25">
      <c r="B79" s="119" t="s">
        <v>82</v>
      </c>
      <c r="C79" s="198">
        <v>0</v>
      </c>
      <c r="D79" s="121"/>
      <c r="E79" s="198">
        <v>0</v>
      </c>
      <c r="F79" s="121" t="str">
        <f t="shared" si="8"/>
        <v>-</v>
      </c>
      <c r="G79" s="198">
        <v>0</v>
      </c>
      <c r="H79" s="121" t="str">
        <f t="shared" si="8"/>
        <v>-</v>
      </c>
      <c r="I79" s="198">
        <v>0.60970000000000002</v>
      </c>
      <c r="J79" s="121" t="str">
        <f t="shared" si="8"/>
        <v>-</v>
      </c>
      <c r="K79" s="198">
        <v>0.62439999999999996</v>
      </c>
      <c r="L79" s="121">
        <f t="shared" si="9"/>
        <v>2.4110218140068751E-2</v>
      </c>
      <c r="M79" s="198">
        <v>0.62740000000000007</v>
      </c>
      <c r="N79" s="121">
        <f t="shared" si="10"/>
        <v>4.8046124279310654E-3</v>
      </c>
    </row>
    <row r="80" spans="2:16" x14ac:dyDescent="0.25">
      <c r="B80" s="119" t="s">
        <v>84</v>
      </c>
      <c r="C80" s="198">
        <v>0</v>
      </c>
      <c r="D80" s="121"/>
      <c r="E80" s="198">
        <v>0</v>
      </c>
      <c r="F80" s="121" t="str">
        <f t="shared" si="8"/>
        <v>-</v>
      </c>
      <c r="G80" s="198">
        <v>0</v>
      </c>
      <c r="H80" s="121" t="str">
        <f t="shared" si="8"/>
        <v>-</v>
      </c>
      <c r="I80" s="198">
        <v>0.62639999999999996</v>
      </c>
      <c r="J80" s="121" t="str">
        <f t="shared" si="8"/>
        <v>-</v>
      </c>
      <c r="K80" s="198">
        <v>0.68590000000000007</v>
      </c>
      <c r="L80" s="121">
        <f t="shared" si="9"/>
        <v>9.4987228607918528E-2</v>
      </c>
      <c r="M80" s="198">
        <v>0.68400000000000005</v>
      </c>
      <c r="N80" s="121">
        <f t="shared" si="10"/>
        <v>-2.7700831024930483E-3</v>
      </c>
    </row>
    <row r="81" spans="2:16" x14ac:dyDescent="0.25">
      <c r="B81" s="119" t="s">
        <v>86</v>
      </c>
      <c r="C81" s="198">
        <v>0</v>
      </c>
      <c r="D81" s="121"/>
      <c r="E81" s="198">
        <v>0</v>
      </c>
      <c r="F81" s="121" t="str">
        <f t="shared" si="8"/>
        <v>-</v>
      </c>
      <c r="G81" s="198">
        <v>0</v>
      </c>
      <c r="H81" s="121" t="str">
        <f t="shared" si="8"/>
        <v>-</v>
      </c>
      <c r="I81" s="198">
        <v>0.67989999999999995</v>
      </c>
      <c r="J81" s="121" t="str">
        <f t="shared" si="8"/>
        <v>-</v>
      </c>
      <c r="K81" s="198">
        <v>0.7752</v>
      </c>
      <c r="L81" s="121">
        <f t="shared" si="9"/>
        <v>0.14016767171642908</v>
      </c>
      <c r="M81" s="198">
        <v>0.77099999999999991</v>
      </c>
      <c r="N81" s="121">
        <f t="shared" si="10"/>
        <v>-5.4179566563469228E-3</v>
      </c>
    </row>
    <row r="82" spans="2:16" x14ac:dyDescent="0.25">
      <c r="B82" s="119" t="s">
        <v>88</v>
      </c>
      <c r="C82" s="198">
        <v>0.53620000000000001</v>
      </c>
      <c r="D82" s="121"/>
      <c r="E82" s="198">
        <v>0</v>
      </c>
      <c r="F82" s="121">
        <f t="shared" si="8"/>
        <v>-1</v>
      </c>
      <c r="G82" s="198">
        <v>0</v>
      </c>
      <c r="H82" s="121" t="str">
        <f t="shared" si="8"/>
        <v>-</v>
      </c>
      <c r="I82" s="198">
        <v>0.66010000000000002</v>
      </c>
      <c r="J82" s="121" t="str">
        <f t="shared" si="8"/>
        <v>-</v>
      </c>
      <c r="K82" s="198">
        <v>0.81310000000000004</v>
      </c>
      <c r="L82" s="121">
        <f t="shared" si="9"/>
        <v>0.23178306317224662</v>
      </c>
      <c r="M82" s="198">
        <v>0.84589999999999999</v>
      </c>
      <c r="N82" s="121">
        <f t="shared" si="10"/>
        <v>4.033944164309422E-2</v>
      </c>
    </row>
    <row r="83" spans="2:16" x14ac:dyDescent="0.25">
      <c r="B83" s="119" t="s">
        <v>90</v>
      </c>
      <c r="C83" s="198">
        <v>0.34189999999999998</v>
      </c>
      <c r="D83" s="121"/>
      <c r="E83" s="198">
        <v>0</v>
      </c>
      <c r="F83" s="121">
        <f t="shared" si="8"/>
        <v>-1</v>
      </c>
      <c r="G83" s="198">
        <v>0</v>
      </c>
      <c r="H83" s="121" t="str">
        <f t="shared" si="8"/>
        <v>-</v>
      </c>
      <c r="I83" s="198">
        <v>0.70979999999999999</v>
      </c>
      <c r="J83" s="121" t="str">
        <f t="shared" si="8"/>
        <v>-</v>
      </c>
      <c r="K83" s="198">
        <v>0.75639999999999996</v>
      </c>
      <c r="L83" s="121">
        <f t="shared" si="9"/>
        <v>6.5652296421527145E-2</v>
      </c>
      <c r="M83" s="198">
        <v>0.69810000000000005</v>
      </c>
      <c r="N83" s="121">
        <f t="shared" si="10"/>
        <v>-7.7075621364357416E-2</v>
      </c>
    </row>
    <row r="84" spans="2:16" x14ac:dyDescent="0.25">
      <c r="B84" s="119" t="s">
        <v>92</v>
      </c>
      <c r="C84" s="198">
        <v>0.38219999999999998</v>
      </c>
      <c r="D84" s="121"/>
      <c r="E84" s="198">
        <v>0</v>
      </c>
      <c r="F84" s="121">
        <f t="shared" si="8"/>
        <v>-1</v>
      </c>
      <c r="G84" s="198">
        <v>0</v>
      </c>
      <c r="H84" s="121" t="str">
        <f t="shared" si="8"/>
        <v>-</v>
      </c>
      <c r="I84" s="198">
        <v>0.6543000000000001</v>
      </c>
      <c r="J84" s="121" t="str">
        <f t="shared" si="8"/>
        <v>-</v>
      </c>
      <c r="K84" s="198">
        <v>0.73659999999999992</v>
      </c>
      <c r="L84" s="121">
        <f t="shared" si="9"/>
        <v>0.1257832798410512</v>
      </c>
      <c r="M84" s="198">
        <v>0.70920000000000005</v>
      </c>
      <c r="N84" s="121">
        <f t="shared" si="10"/>
        <v>-3.7197936464838266E-2</v>
      </c>
    </row>
    <row r="85" spans="2:16" x14ac:dyDescent="0.25">
      <c r="B85" s="119" t="s">
        <v>94</v>
      </c>
      <c r="C85" s="198">
        <v>0.19120000000000001</v>
      </c>
      <c r="D85" s="121"/>
      <c r="E85" s="198">
        <v>0</v>
      </c>
      <c r="F85" s="121">
        <f t="shared" si="8"/>
        <v>-1</v>
      </c>
      <c r="G85" s="198">
        <v>0</v>
      </c>
      <c r="H85" s="121" t="str">
        <f t="shared" si="8"/>
        <v>-</v>
      </c>
      <c r="I85" s="198">
        <v>0.83599999999999997</v>
      </c>
      <c r="J85" s="121" t="str">
        <f t="shared" si="8"/>
        <v>-</v>
      </c>
      <c r="K85" s="198">
        <v>0.81559999999999999</v>
      </c>
      <c r="L85" s="121">
        <f t="shared" si="9"/>
        <v>-2.4401913875598091E-2</v>
      </c>
      <c r="M85" s="198">
        <v>0.75680000000000003</v>
      </c>
      <c r="N85" s="121">
        <f t="shared" si="10"/>
        <v>-7.2094163805787148E-2</v>
      </c>
    </row>
    <row r="86" spans="2:16" x14ac:dyDescent="0.25">
      <c r="B86" s="119" t="s">
        <v>96</v>
      </c>
      <c r="C86" s="198">
        <v>0.30510000000000004</v>
      </c>
      <c r="D86" s="121"/>
      <c r="E86" s="198">
        <v>0</v>
      </c>
      <c r="F86" s="121">
        <f t="shared" si="8"/>
        <v>-1</v>
      </c>
      <c r="G86" s="198">
        <v>0</v>
      </c>
      <c r="H86" s="121" t="str">
        <f t="shared" si="8"/>
        <v>-</v>
      </c>
      <c r="I86" s="198">
        <v>0.78299999999999992</v>
      </c>
      <c r="J86" s="121" t="str">
        <f t="shared" si="8"/>
        <v>-</v>
      </c>
      <c r="K86" s="198">
        <v>0.78839999999999999</v>
      </c>
      <c r="L86" s="121">
        <f t="shared" si="9"/>
        <v>6.8965517241379448E-3</v>
      </c>
      <c r="M86" s="198">
        <v>0.73109999999999997</v>
      </c>
      <c r="N86" s="121">
        <f t="shared" si="10"/>
        <v>-7.2678843226788414E-2</v>
      </c>
    </row>
    <row r="87" spans="2:16" ht="15.75" x14ac:dyDescent="0.25">
      <c r="B87" s="122" t="s">
        <v>33</v>
      </c>
      <c r="C87" s="202">
        <f>IFERROR(AVERAGE(C75:C86),"-")</f>
        <v>0.27384999999999998</v>
      </c>
      <c r="D87" s="203"/>
      <c r="E87" s="202">
        <f>IFERROR(AVERAGE(E75:E86),"-")</f>
        <v>0</v>
      </c>
      <c r="F87" s="203">
        <f t="shared" si="8"/>
        <v>-1</v>
      </c>
      <c r="G87" s="202">
        <f>IFERROR(AVERAGE(G75:G86),"-")</f>
        <v>0</v>
      </c>
      <c r="H87" s="203" t="str">
        <f t="shared" si="8"/>
        <v>-</v>
      </c>
      <c r="I87" s="202">
        <f>IFERROR(AVERAGE(I75:I86),"-")</f>
        <v>0.70936666666666681</v>
      </c>
      <c r="J87" s="203" t="str">
        <f t="shared" si="8"/>
        <v>-</v>
      </c>
      <c r="K87" s="202">
        <f>IFERROR(AVERAGE(K75:K86),"-")</f>
        <v>0.76295000000000002</v>
      </c>
      <c r="L87" s="203">
        <f t="shared" si="9"/>
        <v>7.5536863869178905E-2</v>
      </c>
      <c r="M87" s="204">
        <f>IFERROR(AVERAGE(M75:M86),"-")</f>
        <v>0.73859999999999992</v>
      </c>
      <c r="N87" s="203">
        <f>IFERROR(M87/K87-1,"-")</f>
        <v>-3.1915590798872961E-2</v>
      </c>
    </row>
    <row r="88" spans="2:16" ht="6" customHeight="1" x14ac:dyDescent="0.25"/>
    <row r="89" spans="2:16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319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166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167</v>
      </c>
    </row>
    <row r="94" spans="2:16" ht="22.5" thickTop="1" thickBot="1" x14ac:dyDescent="0.3">
      <c r="B94" s="111"/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98">
        <v>0.74680000000000002</v>
      </c>
      <c r="D97" s="121"/>
      <c r="E97" s="198">
        <v>0.12839999999999999</v>
      </c>
      <c r="F97" s="121">
        <f t="shared" ref="F97:J109" si="11">IFERROR(E97/C97-1,"-")</f>
        <v>-0.82806641671130155</v>
      </c>
      <c r="G97" s="198">
        <v>0.54770000000000008</v>
      </c>
      <c r="H97" s="121">
        <f t="shared" si="11"/>
        <v>3.2655763239875402</v>
      </c>
      <c r="I97" s="198">
        <v>0.72870000000000001</v>
      </c>
      <c r="J97" s="121">
        <f t="shared" si="11"/>
        <v>0.33047288661676077</v>
      </c>
      <c r="K97" s="198">
        <v>0.69810000000000005</v>
      </c>
      <c r="L97" s="121">
        <f t="shared" ref="L97:L109" si="12">IFERROR(K97/I97-1,"-")</f>
        <v>-4.1992589543021763E-2</v>
      </c>
      <c r="M97" s="198">
        <v>0.70499999999999996</v>
      </c>
      <c r="N97" s="121">
        <f t="shared" ref="N97:N108" si="13">IFERROR(M97/K97-1,"-")</f>
        <v>9.8839707778253239E-3</v>
      </c>
    </row>
    <row r="98" spans="2:14" x14ac:dyDescent="0.25">
      <c r="B98" s="119" t="s">
        <v>76</v>
      </c>
      <c r="C98" s="198">
        <v>0.65659999999999996</v>
      </c>
      <c r="D98" s="121"/>
      <c r="E98" s="198">
        <v>0.1741</v>
      </c>
      <c r="F98" s="121">
        <f t="shared" si="11"/>
        <v>-0.73484617727688084</v>
      </c>
      <c r="G98" s="198">
        <v>0.60609999999999997</v>
      </c>
      <c r="H98" s="121">
        <f t="shared" si="11"/>
        <v>2.481332567489948</v>
      </c>
      <c r="I98" s="198">
        <v>0.74080000000000001</v>
      </c>
      <c r="J98" s="121">
        <f t="shared" si="11"/>
        <v>0.2222405543639665</v>
      </c>
      <c r="K98" s="198">
        <v>0.72180000000000011</v>
      </c>
      <c r="L98" s="121">
        <f t="shared" si="12"/>
        <v>-2.5647948164146728E-2</v>
      </c>
      <c r="M98" s="198">
        <v>0.752</v>
      </c>
      <c r="N98" s="121">
        <f t="shared" si="13"/>
        <v>4.183984483236336E-2</v>
      </c>
    </row>
    <row r="99" spans="2:14" x14ac:dyDescent="0.25">
      <c r="B99" s="119" t="s">
        <v>78</v>
      </c>
      <c r="C99" s="198">
        <v>0.33539999999999998</v>
      </c>
      <c r="D99" s="121"/>
      <c r="E99" s="198">
        <v>0.1898</v>
      </c>
      <c r="F99" s="121">
        <f t="shared" si="11"/>
        <v>-0.43410852713178294</v>
      </c>
      <c r="G99" s="198">
        <v>0.59889999999999999</v>
      </c>
      <c r="H99" s="121">
        <f t="shared" si="11"/>
        <v>2.1554267650158061</v>
      </c>
      <c r="I99" s="198">
        <v>0.69359999999999999</v>
      </c>
      <c r="J99" s="121">
        <f t="shared" si="11"/>
        <v>0.15812322591417605</v>
      </c>
      <c r="K99" s="198">
        <v>0.72849999999999993</v>
      </c>
      <c r="L99" s="121">
        <f t="shared" si="12"/>
        <v>5.0317185697808409E-2</v>
      </c>
      <c r="M99" s="198">
        <v>0.78849999999999998</v>
      </c>
      <c r="N99" s="121">
        <f t="shared" si="13"/>
        <v>8.2361015785861413E-2</v>
      </c>
    </row>
    <row r="100" spans="2:14" x14ac:dyDescent="0.25">
      <c r="B100" s="119" t="s">
        <v>80</v>
      </c>
      <c r="C100" s="198">
        <v>0</v>
      </c>
      <c r="D100" s="121"/>
      <c r="E100" s="198">
        <v>0.20920000000000002</v>
      </c>
      <c r="F100" s="121" t="str">
        <f t="shared" si="11"/>
        <v>-</v>
      </c>
      <c r="G100" s="198">
        <v>0.57189999999999996</v>
      </c>
      <c r="H100" s="121">
        <f t="shared" si="11"/>
        <v>1.7337476099426383</v>
      </c>
      <c r="I100" s="198">
        <v>0.59079999999999999</v>
      </c>
      <c r="J100" s="121">
        <f t="shared" si="11"/>
        <v>3.3047735618115137E-2</v>
      </c>
      <c r="K100" s="198">
        <v>0.65599999999999992</v>
      </c>
      <c r="L100" s="121">
        <f t="shared" si="12"/>
        <v>0.11035883547731884</v>
      </c>
      <c r="M100" s="198">
        <v>0.76709999999999989</v>
      </c>
      <c r="N100" s="121">
        <f t="shared" si="13"/>
        <v>0.16935975609756104</v>
      </c>
    </row>
    <row r="101" spans="2:14" x14ac:dyDescent="0.25">
      <c r="B101" s="119" t="s">
        <v>82</v>
      </c>
      <c r="C101" s="198">
        <v>0</v>
      </c>
      <c r="D101" s="121"/>
      <c r="E101" s="198">
        <v>0.26879999999999998</v>
      </c>
      <c r="F101" s="121" t="str">
        <f t="shared" si="11"/>
        <v>-</v>
      </c>
      <c r="G101" s="198">
        <v>0.44439999999999996</v>
      </c>
      <c r="H101" s="121">
        <f t="shared" si="11"/>
        <v>0.65327380952380953</v>
      </c>
      <c r="I101" s="198">
        <v>0.49170000000000003</v>
      </c>
      <c r="J101" s="121">
        <f t="shared" si="11"/>
        <v>0.10643564356435653</v>
      </c>
      <c r="K101" s="198">
        <v>0.51950000000000007</v>
      </c>
      <c r="L101" s="121">
        <f t="shared" si="12"/>
        <v>5.6538539760016437E-2</v>
      </c>
      <c r="M101" s="198">
        <v>0.63639999999999997</v>
      </c>
      <c r="N101" s="121">
        <f t="shared" si="13"/>
        <v>0.22502406159768995</v>
      </c>
    </row>
    <row r="102" spans="2:14" x14ac:dyDescent="0.25">
      <c r="B102" s="119" t="s">
        <v>84</v>
      </c>
      <c r="C102" s="198">
        <v>0</v>
      </c>
      <c r="D102" s="121"/>
      <c r="E102" s="198">
        <v>0.34889999999999999</v>
      </c>
      <c r="F102" s="121" t="str">
        <f t="shared" si="11"/>
        <v>-</v>
      </c>
      <c r="G102" s="198">
        <v>0.5484</v>
      </c>
      <c r="H102" s="121">
        <f t="shared" si="11"/>
        <v>0.57179707652622525</v>
      </c>
      <c r="I102" s="198">
        <v>0.59560000000000002</v>
      </c>
      <c r="J102" s="121">
        <f t="shared" si="11"/>
        <v>8.6068563092633221E-2</v>
      </c>
      <c r="K102" s="198">
        <v>0.63919999999999999</v>
      </c>
      <c r="L102" s="121">
        <f t="shared" si="12"/>
        <v>7.3203492276695759E-2</v>
      </c>
      <c r="M102" s="198">
        <v>0.6825</v>
      </c>
      <c r="N102" s="121">
        <f t="shared" si="13"/>
        <v>6.7740926157697112E-2</v>
      </c>
    </row>
    <row r="103" spans="2:14" x14ac:dyDescent="0.25">
      <c r="B103" s="119" t="s">
        <v>86</v>
      </c>
      <c r="C103" s="198">
        <v>0</v>
      </c>
      <c r="D103" s="121"/>
      <c r="E103" s="198">
        <v>0.46039999999999998</v>
      </c>
      <c r="F103" s="121" t="str">
        <f t="shared" si="11"/>
        <v>-</v>
      </c>
      <c r="G103" s="198">
        <v>0.66310000000000002</v>
      </c>
      <c r="H103" s="121">
        <f t="shared" si="11"/>
        <v>0.44026933101650756</v>
      </c>
      <c r="I103" s="198">
        <v>0.68840000000000001</v>
      </c>
      <c r="J103" s="121">
        <f t="shared" si="11"/>
        <v>3.8154124566430303E-2</v>
      </c>
      <c r="K103" s="198">
        <v>0.7591</v>
      </c>
      <c r="L103" s="121">
        <f t="shared" si="12"/>
        <v>0.10270191748983137</v>
      </c>
      <c r="M103" s="198">
        <v>0.84770000000000001</v>
      </c>
      <c r="N103" s="121">
        <f t="shared" si="13"/>
        <v>0.1167171650638914</v>
      </c>
    </row>
    <row r="104" spans="2:14" x14ac:dyDescent="0.25">
      <c r="B104" s="119" t="s">
        <v>88</v>
      </c>
      <c r="C104" s="198">
        <v>0.30469999999999997</v>
      </c>
      <c r="D104" s="121"/>
      <c r="E104" s="198">
        <v>0.53900000000000003</v>
      </c>
      <c r="F104" s="121">
        <f t="shared" si="11"/>
        <v>0.76895306859205803</v>
      </c>
      <c r="G104" s="198">
        <v>0.63380000000000003</v>
      </c>
      <c r="H104" s="121">
        <f t="shared" si="11"/>
        <v>0.1758812615955474</v>
      </c>
      <c r="I104" s="198">
        <v>0.60450000000000004</v>
      </c>
      <c r="J104" s="121">
        <f t="shared" si="11"/>
        <v>-4.6229094351530442E-2</v>
      </c>
      <c r="K104" s="198">
        <v>0.80459999999999998</v>
      </c>
      <c r="L104" s="121">
        <f t="shared" si="12"/>
        <v>0.33101736972704709</v>
      </c>
      <c r="M104" s="198">
        <v>0.82409999999999994</v>
      </c>
      <c r="N104" s="121">
        <f t="shared" si="13"/>
        <v>2.4235645041014164E-2</v>
      </c>
    </row>
    <row r="105" spans="2:14" x14ac:dyDescent="0.25">
      <c r="B105" s="119" t="s">
        <v>90</v>
      </c>
      <c r="C105" s="198">
        <v>0.2145</v>
      </c>
      <c r="D105" s="121"/>
      <c r="E105" s="198">
        <v>0.50109999999999999</v>
      </c>
      <c r="F105" s="121">
        <f t="shared" si="11"/>
        <v>1.3361305361305362</v>
      </c>
      <c r="G105" s="198">
        <v>0.47960000000000003</v>
      </c>
      <c r="H105" s="121">
        <f t="shared" si="11"/>
        <v>-4.2905607663140999E-2</v>
      </c>
      <c r="I105" s="198">
        <v>0.61450000000000005</v>
      </c>
      <c r="J105" s="121">
        <f t="shared" si="11"/>
        <v>0.28127606338615507</v>
      </c>
      <c r="K105" s="198">
        <v>0.74120000000000008</v>
      </c>
      <c r="L105" s="121">
        <f t="shared" si="12"/>
        <v>0.20618388934092757</v>
      </c>
      <c r="M105" s="198">
        <v>0.70430000000000004</v>
      </c>
      <c r="N105" s="121">
        <f t="shared" si="13"/>
        <v>-4.9784133837021072E-2</v>
      </c>
    </row>
    <row r="106" spans="2:14" x14ac:dyDescent="0.25">
      <c r="B106" s="119" t="s">
        <v>92</v>
      </c>
      <c r="C106" s="198">
        <v>0.16219999999999998</v>
      </c>
      <c r="D106" s="121"/>
      <c r="E106" s="198">
        <v>0.51880000000000004</v>
      </c>
      <c r="F106" s="121">
        <f t="shared" si="11"/>
        <v>2.1985203452527751</v>
      </c>
      <c r="G106" s="198">
        <v>0.56979999999999997</v>
      </c>
      <c r="H106" s="121">
        <f t="shared" si="11"/>
        <v>9.8303777949113158E-2</v>
      </c>
      <c r="I106" s="198">
        <v>0.56320000000000003</v>
      </c>
      <c r="J106" s="121">
        <f t="shared" si="11"/>
        <v>-1.1583011583011449E-2</v>
      </c>
      <c r="K106" s="198">
        <v>0.64790000000000003</v>
      </c>
      <c r="L106" s="121">
        <f t="shared" si="12"/>
        <v>0.150390625</v>
      </c>
      <c r="M106" s="198">
        <v>0.7548999999999999</v>
      </c>
      <c r="N106" s="121">
        <f t="shared" si="13"/>
        <v>0.16514894273807657</v>
      </c>
    </row>
    <row r="107" spans="2:14" x14ac:dyDescent="0.25">
      <c r="B107" s="119" t="s">
        <v>94</v>
      </c>
      <c r="C107" s="198">
        <v>0.1744</v>
      </c>
      <c r="D107" s="121"/>
      <c r="E107" s="198">
        <v>0.52800000000000002</v>
      </c>
      <c r="F107" s="121">
        <f t="shared" si="11"/>
        <v>2.0275229357798166</v>
      </c>
      <c r="G107" s="198">
        <v>0.66090000000000004</v>
      </c>
      <c r="H107" s="121">
        <f t="shared" si="11"/>
        <v>0.25170454545454546</v>
      </c>
      <c r="I107" s="198">
        <v>0.69450000000000001</v>
      </c>
      <c r="J107" s="121">
        <f t="shared" si="11"/>
        <v>5.0839763958238748E-2</v>
      </c>
      <c r="K107" s="198">
        <v>0.70180000000000009</v>
      </c>
      <c r="L107" s="121">
        <f t="shared" si="12"/>
        <v>1.0511159107271517E-2</v>
      </c>
      <c r="M107" s="198">
        <v>0.68959999999999999</v>
      </c>
      <c r="N107" s="121">
        <f t="shared" si="13"/>
        <v>-1.7383870048446992E-2</v>
      </c>
    </row>
    <row r="108" spans="2:14" x14ac:dyDescent="0.25">
      <c r="B108" s="119" t="s">
        <v>96</v>
      </c>
      <c r="C108" s="198">
        <v>0.20399999999999999</v>
      </c>
      <c r="D108" s="121"/>
      <c r="E108" s="198">
        <v>0.55759999999999998</v>
      </c>
      <c r="F108" s="121">
        <f t="shared" si="11"/>
        <v>1.7333333333333334</v>
      </c>
      <c r="G108" s="198">
        <v>0.22739999999999999</v>
      </c>
      <c r="H108" s="121">
        <f t="shared" si="11"/>
        <v>-0.59218077474892394</v>
      </c>
      <c r="I108" s="198">
        <v>0.68709999999999993</v>
      </c>
      <c r="J108" s="121">
        <f t="shared" si="11"/>
        <v>2.0215479331574318</v>
      </c>
      <c r="K108" s="198">
        <v>0.68840000000000001</v>
      </c>
      <c r="L108" s="121">
        <f t="shared" si="12"/>
        <v>1.8920098966672683E-3</v>
      </c>
      <c r="M108" s="198">
        <v>0.68700000000000006</v>
      </c>
      <c r="N108" s="121">
        <f t="shared" si="13"/>
        <v>-2.0337013364322143E-3</v>
      </c>
    </row>
    <row r="109" spans="2:14" ht="15.75" x14ac:dyDescent="0.25">
      <c r="B109" s="122" t="s">
        <v>33</v>
      </c>
      <c r="C109" s="205">
        <f>IFERROR(AVERAGE(C97:C108),"-")</f>
        <v>0.23321666666666666</v>
      </c>
      <c r="D109" s="124"/>
      <c r="E109" s="205">
        <f>IFERROR(AVERAGE(E97:E108),"-")</f>
        <v>0.36867500000000003</v>
      </c>
      <c r="F109" s="124">
        <f t="shared" si="11"/>
        <v>0.5808261273493891</v>
      </c>
      <c r="G109" s="205">
        <f>IFERROR(AVERAGE(G97:G108),"-")</f>
        <v>0.54599999999999993</v>
      </c>
      <c r="H109" s="124">
        <f t="shared" si="11"/>
        <v>0.48097918220655012</v>
      </c>
      <c r="I109" s="205">
        <f>IFERROR(AVERAGE(I97:I108),"-")</f>
        <v>0.64111666666666667</v>
      </c>
      <c r="J109" s="124">
        <f t="shared" si="11"/>
        <v>0.17420634920634925</v>
      </c>
      <c r="K109" s="205">
        <f>IFERROR(AVERAGE(K97:K108),"-")</f>
        <v>0.6921750000000001</v>
      </c>
      <c r="L109" s="124">
        <f t="shared" si="12"/>
        <v>7.9639691163854831E-2</v>
      </c>
      <c r="M109" s="205">
        <f>IFERROR(AVERAGE(M97:M108),"-")</f>
        <v>0.73659166666666653</v>
      </c>
      <c r="N109" s="124">
        <f>IFERROR(M109/K109-1,"-")</f>
        <v>6.4169706601172383E-2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DEFEA-74EA-4205-8B5D-C9EDF149DFFA}">
  <sheetPr>
    <tabColor theme="2" tint="-0.499984740745262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ADB75-9FBA-4E16-BF57-5B2C5BB52961}">
  <sheetPr>
    <tabColor theme="2" tint="-9.9978637043366805E-2"/>
  </sheetPr>
  <dimension ref="B1:AW44"/>
  <sheetViews>
    <sheetView showGridLines="0" topLeftCell="A18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15.7109375" customWidth="1"/>
    <col min="38" max="38" width="14.140625" customWidth="1"/>
    <col min="39" max="39" width="14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168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169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170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268</v>
      </c>
      <c r="D7" s="207" t="s">
        <v>269</v>
      </c>
      <c r="E7" s="207" t="s">
        <v>270</v>
      </c>
      <c r="F7" s="92" t="s">
        <v>271</v>
      </c>
      <c r="G7" s="92" t="s">
        <v>272</v>
      </c>
      <c r="H7" s="14" t="str">
        <f>CONCATENATE("var. ",RIGHT(G7,2),"/",RIGHT(F7,2))</f>
        <v>var. 25/24</v>
      </c>
      <c r="I7" s="207" t="s">
        <v>231</v>
      </c>
      <c r="J7" s="208" t="s">
        <v>232</v>
      </c>
      <c r="K7" s="208" t="s">
        <v>233</v>
      </c>
      <c r="L7" s="13" t="s">
        <v>234</v>
      </c>
      <c r="M7" s="13" t="s">
        <v>235</v>
      </c>
      <c r="N7" s="14" t="str">
        <f>CONCATENATE("var. ",RIGHT(M7,2),"/",RIGHT(L7,2))</f>
        <v>var. 25/24</v>
      </c>
      <c r="P7" s="87"/>
      <c r="Q7" s="207" t="s">
        <v>268</v>
      </c>
      <c r="R7" s="208" t="s">
        <v>269</v>
      </c>
      <c r="S7" s="208" t="s">
        <v>270</v>
      </c>
      <c r="T7" s="92" t="s">
        <v>271</v>
      </c>
      <c r="U7" s="92" t="s">
        <v>272</v>
      </c>
      <c r="V7" s="14" t="str">
        <f>CONCATENATE("var. ",RIGHT(U7,2),"/",RIGHT(T7,2))</f>
        <v>var. 25/24</v>
      </c>
      <c r="W7" s="207" t="s">
        <v>231</v>
      </c>
      <c r="X7" s="207" t="s">
        <v>232</v>
      </c>
      <c r="Y7" s="207" t="s">
        <v>233</v>
      </c>
      <c r="Z7" s="13" t="s">
        <v>234</v>
      </c>
      <c r="AA7" s="13" t="s">
        <v>235</v>
      </c>
      <c r="AB7" s="14" t="str">
        <f>CONCATENATE("var. ",RIGHT(AA7,2),"/",RIGHT(Z7,2))</f>
        <v>var. 25/24</v>
      </c>
      <c r="AD7" s="87"/>
      <c r="AE7" s="207" t="s">
        <v>268</v>
      </c>
      <c r="AF7" s="208" t="s">
        <v>269</v>
      </c>
      <c r="AG7" s="208" t="s">
        <v>270</v>
      </c>
      <c r="AH7" s="92" t="s">
        <v>271</v>
      </c>
      <c r="AI7" s="92" t="s">
        <v>272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231</v>
      </c>
      <c r="AN7" s="208" t="s">
        <v>232</v>
      </c>
      <c r="AO7" s="208" t="s">
        <v>233</v>
      </c>
      <c r="AP7" s="13" t="s">
        <v>234</v>
      </c>
      <c r="AQ7" s="13" t="s">
        <v>235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46</v>
      </c>
      <c r="C8" s="212">
        <v>99.070374137305933</v>
      </c>
      <c r="D8" s="213">
        <v>105.42414346126817</v>
      </c>
      <c r="E8" s="213">
        <v>114.03871165784842</v>
      </c>
      <c r="F8" s="214">
        <v>125.23705264534608</v>
      </c>
      <c r="G8" s="213">
        <v>132.82074243728238</v>
      </c>
      <c r="H8" s="136">
        <f>G8/F8-1</f>
        <v>6.05546811566402E-2</v>
      </c>
      <c r="I8" s="212">
        <v>111.99</v>
      </c>
      <c r="J8" s="215">
        <v>116.38</v>
      </c>
      <c r="K8" s="215">
        <v>134.74</v>
      </c>
      <c r="L8" s="215">
        <v>147.38</v>
      </c>
      <c r="M8" s="215">
        <v>158.74</v>
      </c>
      <c r="N8" s="136">
        <f t="shared" ref="N8:N18" si="0">M8/L8-1</f>
        <v>7.7079658026869335E-2</v>
      </c>
      <c r="P8" s="211" t="s">
        <v>46</v>
      </c>
      <c r="Q8" s="212">
        <v>53.001784056189841</v>
      </c>
      <c r="R8" s="214">
        <v>80.490748706663751</v>
      </c>
      <c r="S8" s="214">
        <v>93.356814911835571</v>
      </c>
      <c r="T8" s="214">
        <v>104.70965483764613</v>
      </c>
      <c r="U8" s="214">
        <v>109.91532187389272</v>
      </c>
      <c r="V8" s="136">
        <f t="shared" ref="V8:V18" si="1">U8/T8-1</f>
        <v>4.9715253520012714E-2</v>
      </c>
      <c r="W8" s="212">
        <v>73.5</v>
      </c>
      <c r="X8" s="215">
        <v>93.77</v>
      </c>
      <c r="Y8" s="215">
        <v>112.26</v>
      </c>
      <c r="Z8" s="215">
        <v>122</v>
      </c>
      <c r="AA8" s="215">
        <v>128.13</v>
      </c>
      <c r="AB8" s="136">
        <f t="shared" ref="AB8:AB18" si="2">AA8/Z8-1</f>
        <v>5.024590163934417E-2</v>
      </c>
      <c r="AD8" s="65" t="s">
        <v>46</v>
      </c>
      <c r="AE8" s="216">
        <v>651901800.16999996</v>
      </c>
      <c r="AF8" s="135">
        <v>1555257583.6799998</v>
      </c>
      <c r="AG8" s="135">
        <v>1802709096.52</v>
      </c>
      <c r="AH8" s="135">
        <v>2047521372.4100003</v>
      </c>
      <c r="AI8" s="135">
        <v>2121285463.5800002</v>
      </c>
      <c r="AJ8" s="136">
        <f t="shared" ref="AJ8:AJ18" si="3">AI8/AH8-1</f>
        <v>3.6026042103373568E-2</v>
      </c>
      <c r="AK8" s="135">
        <f>AI8-AH8</f>
        <v>73764091.169999838</v>
      </c>
      <c r="AL8" s="137">
        <f t="shared" ref="AL8:AL18" si="4">AI8/AI$8</f>
        <v>1</v>
      </c>
      <c r="AM8" s="217">
        <v>112654528.58</v>
      </c>
      <c r="AN8" s="218">
        <v>188519361.48000002</v>
      </c>
      <c r="AO8" s="218">
        <v>185473162.13</v>
      </c>
      <c r="AP8" s="218">
        <v>204526025.20999998</v>
      </c>
      <c r="AQ8" s="218">
        <v>215966519.51000002</v>
      </c>
      <c r="AR8" s="136">
        <f t="shared" ref="AR8:AR18" si="5">AQ8/AP8-1</f>
        <v>5.5936618766503354E-2</v>
      </c>
      <c r="AS8" s="135">
        <f t="shared" ref="AS8:AS18" si="6">AQ8-AP8</f>
        <v>11440494.300000042</v>
      </c>
      <c r="AT8" s="136">
        <f t="shared" ref="AT8:AT18" si="7">AQ8/AM8-1</f>
        <v>0.91706913368009424</v>
      </c>
      <c r="AU8" s="135">
        <f t="shared" ref="AU8:AU18" si="8">AQ8-AM8</f>
        <v>103311990.93000002</v>
      </c>
      <c r="AV8" s="137">
        <f t="shared" ref="AV8:AV18" si="9">AQ8/AQ$8</f>
        <v>1</v>
      </c>
    </row>
    <row r="9" spans="2:48" x14ac:dyDescent="0.25">
      <c r="B9" s="15" t="s">
        <v>47</v>
      </c>
      <c r="C9" s="219">
        <v>126.4924793172348</v>
      </c>
      <c r="D9" s="220">
        <v>130.61694623050346</v>
      </c>
      <c r="E9" s="220">
        <v>138.91331182052866</v>
      </c>
      <c r="F9" s="220">
        <v>151.51635734394122</v>
      </c>
      <c r="G9" s="220">
        <v>159.2163249074674</v>
      </c>
      <c r="H9" s="76">
        <f>G9/F9-1</f>
        <v>5.0819381474749292E-2</v>
      </c>
      <c r="I9" s="219">
        <v>146</v>
      </c>
      <c r="J9" s="220">
        <v>145.80000000000001</v>
      </c>
      <c r="K9" s="220">
        <v>169.17</v>
      </c>
      <c r="L9" s="220">
        <v>182.9</v>
      </c>
      <c r="M9" s="220">
        <v>190.45</v>
      </c>
      <c r="N9" s="76">
        <f t="shared" si="0"/>
        <v>4.1279387643520904E-2</v>
      </c>
      <c r="P9" s="15" t="s">
        <v>47</v>
      </c>
      <c r="Q9" s="219">
        <v>72.885296002153325</v>
      </c>
      <c r="R9" s="220">
        <v>107.39938502273333</v>
      </c>
      <c r="S9" s="220">
        <v>119.27672202750968</v>
      </c>
      <c r="T9" s="220">
        <v>131.20310080883954</v>
      </c>
      <c r="U9" s="220">
        <v>135.62201936317294</v>
      </c>
      <c r="V9" s="76">
        <f t="shared" si="1"/>
        <v>3.3679985664147427E-2</v>
      </c>
      <c r="W9" s="219">
        <v>100.66</v>
      </c>
      <c r="X9" s="220">
        <v>123.19</v>
      </c>
      <c r="Y9" s="220">
        <v>145.85</v>
      </c>
      <c r="Z9" s="220">
        <v>155.86000000000001</v>
      </c>
      <c r="AA9" s="220">
        <v>156.93</v>
      </c>
      <c r="AB9" s="76">
        <f t="shared" si="2"/>
        <v>6.8651353779032309E-3</v>
      </c>
      <c r="AD9" s="15" t="s">
        <v>47</v>
      </c>
      <c r="AE9" s="221">
        <v>333738906.95000005</v>
      </c>
      <c r="AF9" s="54">
        <v>752084605.12</v>
      </c>
      <c r="AG9" s="54">
        <v>857198465.50999999</v>
      </c>
      <c r="AH9" s="54">
        <v>951397748.66999996</v>
      </c>
      <c r="AI9" s="54">
        <v>944420621.81999993</v>
      </c>
      <c r="AJ9" s="76">
        <f t="shared" si="3"/>
        <v>-7.3335540889745143E-3</v>
      </c>
      <c r="AK9" s="54">
        <f t="shared" ref="AK9:AK18" si="10">AI9-AH9</f>
        <v>-6977126.8500000238</v>
      </c>
      <c r="AL9" s="100">
        <f t="shared" si="4"/>
        <v>0.44521147107949477</v>
      </c>
      <c r="AM9" s="222">
        <v>56964438.869999997</v>
      </c>
      <c r="AN9" s="223">
        <v>87422419.100000009</v>
      </c>
      <c r="AO9" s="223">
        <v>90342204.140000001</v>
      </c>
      <c r="AP9" s="223">
        <v>96925753.5</v>
      </c>
      <c r="AQ9" s="223">
        <v>98459842.150000006</v>
      </c>
      <c r="AR9" s="76">
        <f t="shared" si="5"/>
        <v>1.582746168695004E-2</v>
      </c>
      <c r="AS9" s="54">
        <f t="shared" si="6"/>
        <v>1534088.650000006</v>
      </c>
      <c r="AT9" s="76">
        <f t="shared" si="7"/>
        <v>0.72844399248270886</v>
      </c>
      <c r="AU9" s="54">
        <f t="shared" si="8"/>
        <v>41495403.280000009</v>
      </c>
      <c r="AV9" s="100">
        <f t="shared" si="9"/>
        <v>0.4559032685871523</v>
      </c>
    </row>
    <row r="10" spans="2:48" x14ac:dyDescent="0.25">
      <c r="B10" s="19" t="s">
        <v>48</v>
      </c>
      <c r="C10" s="219">
        <v>85.868326715060263</v>
      </c>
      <c r="D10" s="220">
        <v>93.537760359726434</v>
      </c>
      <c r="E10" s="220">
        <v>101.29966836958138</v>
      </c>
      <c r="F10" s="220">
        <v>115.83489711640347</v>
      </c>
      <c r="G10" s="220">
        <v>124.52145269847821</v>
      </c>
      <c r="H10" s="76">
        <f>G10/F10-1</f>
        <v>7.499083435405085E-2</v>
      </c>
      <c r="I10" s="219">
        <v>97.51</v>
      </c>
      <c r="J10" s="220">
        <v>103.53</v>
      </c>
      <c r="K10" s="220">
        <v>117.63</v>
      </c>
      <c r="L10" s="220">
        <v>133.58000000000001</v>
      </c>
      <c r="M10" s="220">
        <v>140.88999999999999</v>
      </c>
      <c r="N10" s="76">
        <f t="shared" si="0"/>
        <v>5.4723761042071883E-2</v>
      </c>
      <c r="P10" s="19" t="s">
        <v>48</v>
      </c>
      <c r="Q10" s="219">
        <v>43.135160233694258</v>
      </c>
      <c r="R10" s="220">
        <v>71.356736442774647</v>
      </c>
      <c r="S10" s="220">
        <v>83.793599252483503</v>
      </c>
      <c r="T10" s="220">
        <v>97.146540320416378</v>
      </c>
      <c r="U10" s="220">
        <v>103.04621757057696</v>
      </c>
      <c r="V10" s="76">
        <f t="shared" si="1"/>
        <v>6.0729669123592123E-2</v>
      </c>
      <c r="W10" s="219">
        <v>64.5</v>
      </c>
      <c r="X10" s="220">
        <v>83.2</v>
      </c>
      <c r="Y10" s="220">
        <v>99.84</v>
      </c>
      <c r="Z10" s="220">
        <v>109.82</v>
      </c>
      <c r="AA10" s="220">
        <v>114.16</v>
      </c>
      <c r="AB10" s="76">
        <f t="shared" si="2"/>
        <v>3.9519213258058628E-2</v>
      </c>
      <c r="AD10" s="19" t="s">
        <v>48</v>
      </c>
      <c r="AE10" s="221">
        <v>137154616.22999999</v>
      </c>
      <c r="AF10" s="54">
        <v>393041904.13000005</v>
      </c>
      <c r="AG10" s="54">
        <v>437659233.54000002</v>
      </c>
      <c r="AH10" s="54">
        <v>514533652.09999996</v>
      </c>
      <c r="AI10" s="54">
        <v>542697009.58000004</v>
      </c>
      <c r="AJ10" s="76">
        <f t="shared" si="3"/>
        <v>5.4735695838464826E-2</v>
      </c>
      <c r="AK10" s="54">
        <f t="shared" si="10"/>
        <v>28163357.480000079</v>
      </c>
      <c r="AL10" s="100">
        <f t="shared" si="4"/>
        <v>0.25583403030731855</v>
      </c>
      <c r="AM10" s="222">
        <v>27157130.799999997</v>
      </c>
      <c r="AN10" s="223">
        <v>51928232.159999996</v>
      </c>
      <c r="AO10" s="223">
        <v>43919798.770000003</v>
      </c>
      <c r="AP10" s="223">
        <v>50077639.430000007</v>
      </c>
      <c r="AQ10" s="223">
        <v>50770389.480000004</v>
      </c>
      <c r="AR10" s="76">
        <f t="shared" si="5"/>
        <v>1.3833520467120719E-2</v>
      </c>
      <c r="AS10" s="54">
        <f t="shared" si="6"/>
        <v>692750.04999999702</v>
      </c>
      <c r="AT10" s="76">
        <f t="shared" si="7"/>
        <v>0.86950491397272378</v>
      </c>
      <c r="AU10" s="54">
        <f t="shared" si="8"/>
        <v>23613258.680000007</v>
      </c>
      <c r="AV10" s="100">
        <f t="shared" si="9"/>
        <v>0.23508453808114066</v>
      </c>
    </row>
    <row r="11" spans="2:48" x14ac:dyDescent="0.25">
      <c r="B11" s="19" t="s">
        <v>49</v>
      </c>
      <c r="C11" s="219">
        <v>66.405712635274313</v>
      </c>
      <c r="D11" s="220">
        <v>77.454049751796433</v>
      </c>
      <c r="E11" s="220">
        <v>80.177661819728925</v>
      </c>
      <c r="F11" s="220">
        <v>87.938226508014225</v>
      </c>
      <c r="G11" s="220">
        <v>99.822933598878024</v>
      </c>
      <c r="H11" s="76">
        <f>G11/F11-1</f>
        <v>0.13514835996585273</v>
      </c>
      <c r="I11" s="219">
        <v>79.7</v>
      </c>
      <c r="J11" s="220">
        <v>104.36</v>
      </c>
      <c r="K11" s="220">
        <v>82.46</v>
      </c>
      <c r="L11" s="220">
        <v>104.69</v>
      </c>
      <c r="M11" s="220">
        <v>126.02</v>
      </c>
      <c r="N11" s="76">
        <f t="shared" si="0"/>
        <v>0.20374438819371488</v>
      </c>
      <c r="P11" s="19" t="s">
        <v>49</v>
      </c>
      <c r="Q11" s="219">
        <v>36.919917978994341</v>
      </c>
      <c r="R11" s="220">
        <v>53.905335669362643</v>
      </c>
      <c r="S11" s="220">
        <v>54.695924406713544</v>
      </c>
      <c r="T11" s="220">
        <v>63.158818863848289</v>
      </c>
      <c r="U11" s="220">
        <v>68.969507627601203</v>
      </c>
      <c r="V11" s="76">
        <f t="shared" si="1"/>
        <v>9.2001225929811081E-2</v>
      </c>
      <c r="W11" s="219">
        <v>63.6</v>
      </c>
      <c r="X11" s="220">
        <v>83.93</v>
      </c>
      <c r="Y11" s="220">
        <v>69.98</v>
      </c>
      <c r="Z11" s="220">
        <v>84.35</v>
      </c>
      <c r="AA11" s="220">
        <v>93.34</v>
      </c>
      <c r="AB11" s="76">
        <f t="shared" si="2"/>
        <v>0.10657972732661536</v>
      </c>
      <c r="AD11" s="19" t="s">
        <v>49</v>
      </c>
      <c r="AE11" s="221">
        <v>4381169.1700000009</v>
      </c>
      <c r="AF11" s="54">
        <v>8189647.9699999997</v>
      </c>
      <c r="AG11" s="54">
        <v>8858381.8100000005</v>
      </c>
      <c r="AH11" s="54">
        <v>10237092.01</v>
      </c>
      <c r="AI11" s="54">
        <v>11416716.540000001</v>
      </c>
      <c r="AJ11" s="76">
        <f t="shared" si="3"/>
        <v>0.11523043153736401</v>
      </c>
      <c r="AK11" s="54">
        <f t="shared" si="10"/>
        <v>1179624.5300000012</v>
      </c>
      <c r="AL11" s="100">
        <f t="shared" si="4"/>
        <v>5.3819802831875868E-3</v>
      </c>
      <c r="AM11" s="222">
        <v>764942.1100000001</v>
      </c>
      <c r="AN11" s="223">
        <v>1165564.01</v>
      </c>
      <c r="AO11" s="223">
        <v>976193.3899999999</v>
      </c>
      <c r="AP11" s="223">
        <v>1176697.21</v>
      </c>
      <c r="AQ11" s="223">
        <v>1322417.46</v>
      </c>
      <c r="AR11" s="76">
        <f t="shared" si="5"/>
        <v>0.12383835770291318</v>
      </c>
      <c r="AS11" s="54">
        <f t="shared" si="6"/>
        <v>145720.25</v>
      </c>
      <c r="AT11" s="76">
        <f t="shared" si="7"/>
        <v>0.72878109691202608</v>
      </c>
      <c r="AU11" s="54">
        <f t="shared" si="8"/>
        <v>557475.34999999986</v>
      </c>
      <c r="AV11" s="100">
        <f t="shared" si="9"/>
        <v>6.1232521735331636E-3</v>
      </c>
    </row>
    <row r="12" spans="2:48" x14ac:dyDescent="0.25">
      <c r="B12" s="19" t="s">
        <v>50</v>
      </c>
      <c r="C12" s="219">
        <v>154.08223754112092</v>
      </c>
      <c r="D12" s="220">
        <v>186.74525626637188</v>
      </c>
      <c r="E12" s="220">
        <v>211.20463883066333</v>
      </c>
      <c r="F12" s="220">
        <v>199.41255610931711</v>
      </c>
      <c r="G12" s="220">
        <v>220.57544939953681</v>
      </c>
      <c r="H12" s="76">
        <f t="shared" ref="H12:H18" si="11">G12/F12-1</f>
        <v>0.10612618233837945</v>
      </c>
      <c r="I12" s="219">
        <v>144.69</v>
      </c>
      <c r="J12" s="220">
        <v>186.46</v>
      </c>
      <c r="K12" s="220">
        <v>291.81</v>
      </c>
      <c r="L12" s="220">
        <v>265.04000000000002</v>
      </c>
      <c r="M12" s="220">
        <v>327.44</v>
      </c>
      <c r="N12" s="76">
        <f t="shared" si="0"/>
        <v>0.23543616057953498</v>
      </c>
      <c r="P12" s="19" t="s">
        <v>50</v>
      </c>
      <c r="Q12" s="219">
        <v>46.126890002203055</v>
      </c>
      <c r="R12" s="220">
        <v>95.174529815992699</v>
      </c>
      <c r="S12" s="220">
        <v>117.35164061854991</v>
      </c>
      <c r="T12" s="220">
        <v>126.65575534835389</v>
      </c>
      <c r="U12" s="220">
        <v>163.08438933028648</v>
      </c>
      <c r="V12" s="76">
        <f t="shared" si="1"/>
        <v>0.28761925489875528</v>
      </c>
      <c r="W12" s="219">
        <v>49.85</v>
      </c>
      <c r="X12" s="220">
        <v>97.79</v>
      </c>
      <c r="Y12" s="220">
        <v>162.47</v>
      </c>
      <c r="Z12" s="220">
        <v>183.26</v>
      </c>
      <c r="AA12" s="220">
        <v>220.15</v>
      </c>
      <c r="AB12" s="76">
        <f t="shared" si="2"/>
        <v>0.20129870129870131</v>
      </c>
      <c r="AD12" s="19" t="s">
        <v>50</v>
      </c>
      <c r="AE12" s="221">
        <v>22694182.550000001</v>
      </c>
      <c r="AF12" s="54">
        <v>57363631.390000001</v>
      </c>
      <c r="AG12" s="54">
        <v>67682841.399999991</v>
      </c>
      <c r="AH12" s="54">
        <v>67200118.370000005</v>
      </c>
      <c r="AI12" s="54">
        <v>102919216.38999999</v>
      </c>
      <c r="AJ12" s="76">
        <f t="shared" si="3"/>
        <v>0.53153326045249916</v>
      </c>
      <c r="AK12" s="54">
        <f t="shared" si="10"/>
        <v>35719098.019999981</v>
      </c>
      <c r="AL12" s="100">
        <f t="shared" si="4"/>
        <v>4.8517381633449631E-2</v>
      </c>
      <c r="AM12" s="222">
        <v>2321220.91</v>
      </c>
      <c r="AN12" s="223">
        <v>5462846.4399999995</v>
      </c>
      <c r="AO12" s="223">
        <v>8310536.1900000004</v>
      </c>
      <c r="AP12" s="223">
        <v>9601164.7400000002</v>
      </c>
      <c r="AQ12" s="223">
        <v>14666059.18</v>
      </c>
      <c r="AR12" s="76">
        <f t="shared" si="5"/>
        <v>0.52752916725809662</v>
      </c>
      <c r="AS12" s="54">
        <f t="shared" si="6"/>
        <v>5064894.4399999995</v>
      </c>
      <c r="AT12" s="76">
        <f t="shared" si="7"/>
        <v>5.3182522252912152</v>
      </c>
      <c r="AU12" s="54">
        <f t="shared" si="8"/>
        <v>12344838.27</v>
      </c>
      <c r="AV12" s="100">
        <f t="shared" si="9"/>
        <v>6.7908948170648784E-2</v>
      </c>
    </row>
    <row r="13" spans="2:48" x14ac:dyDescent="0.25">
      <c r="B13" s="19" t="s">
        <v>51</v>
      </c>
      <c r="C13" s="219">
        <v>51.25441269264202</v>
      </c>
      <c r="D13" s="220">
        <v>59.10354779201478</v>
      </c>
      <c r="E13" s="220">
        <v>65.928054284899872</v>
      </c>
      <c r="F13" s="220">
        <v>74.608089555071174</v>
      </c>
      <c r="G13" s="220">
        <v>82.591991665930095</v>
      </c>
      <c r="H13" s="76">
        <f t="shared" si="11"/>
        <v>0.10701121230246335</v>
      </c>
      <c r="I13" s="219">
        <v>60.58</v>
      </c>
      <c r="J13" s="220">
        <v>70.28</v>
      </c>
      <c r="K13" s="220">
        <v>73.680000000000007</v>
      </c>
      <c r="L13" s="220">
        <v>85.21</v>
      </c>
      <c r="M13" s="220">
        <v>95.46</v>
      </c>
      <c r="N13" s="76">
        <f t="shared" si="0"/>
        <v>0.12029104565191884</v>
      </c>
      <c r="P13" s="19" t="s">
        <v>51</v>
      </c>
      <c r="Q13" s="219">
        <v>28.2349292823891</v>
      </c>
      <c r="R13" s="220">
        <v>42.126721180720359</v>
      </c>
      <c r="S13" s="220">
        <v>52.071915041647848</v>
      </c>
      <c r="T13" s="220">
        <v>61.365383519390406</v>
      </c>
      <c r="U13" s="220">
        <v>67.105144686949245</v>
      </c>
      <c r="V13" s="76">
        <f t="shared" si="1"/>
        <v>9.353418553548476E-2</v>
      </c>
      <c r="W13" s="219">
        <v>37.56</v>
      </c>
      <c r="X13" s="220">
        <v>55.24</v>
      </c>
      <c r="Y13" s="220">
        <v>60.51</v>
      </c>
      <c r="Z13" s="220">
        <v>70.42</v>
      </c>
      <c r="AA13" s="220">
        <v>76.03</v>
      </c>
      <c r="AB13" s="76">
        <f t="shared" si="2"/>
        <v>7.9664867935245631E-2</v>
      </c>
      <c r="AD13" s="19" t="s">
        <v>51</v>
      </c>
      <c r="AE13" s="221">
        <v>54944687.290000007</v>
      </c>
      <c r="AF13" s="54">
        <v>139714759.69</v>
      </c>
      <c r="AG13" s="54">
        <v>177906116.87</v>
      </c>
      <c r="AH13" s="54">
        <v>218084310.92000002</v>
      </c>
      <c r="AI13" s="54">
        <v>237061832.74000001</v>
      </c>
      <c r="AJ13" s="76">
        <f t="shared" si="3"/>
        <v>8.7019197942036053E-2</v>
      </c>
      <c r="AK13" s="54">
        <f t="shared" si="10"/>
        <v>18977521.819999993</v>
      </c>
      <c r="AL13" s="100">
        <f t="shared" si="4"/>
        <v>0.11175385718239034</v>
      </c>
      <c r="AM13" s="222">
        <v>9771388.4399999995</v>
      </c>
      <c r="AN13" s="223">
        <v>19097657.25</v>
      </c>
      <c r="AO13" s="223">
        <v>17745881.100000001</v>
      </c>
      <c r="AP13" s="223">
        <v>20986515.460000001</v>
      </c>
      <c r="AQ13" s="223">
        <v>22896484.900000002</v>
      </c>
      <c r="AR13" s="76">
        <f t="shared" si="5"/>
        <v>9.100936473424448E-2</v>
      </c>
      <c r="AS13" s="54">
        <f t="shared" si="6"/>
        <v>1909969.4400000013</v>
      </c>
      <c r="AT13" s="76">
        <f t="shared" si="7"/>
        <v>1.3432171426397623</v>
      </c>
      <c r="AU13" s="54">
        <f t="shared" si="8"/>
        <v>13125096.460000003</v>
      </c>
      <c r="AV13" s="100">
        <f t="shared" si="9"/>
        <v>0.10601867804300941</v>
      </c>
    </row>
    <row r="14" spans="2:48" x14ac:dyDescent="0.25">
      <c r="B14" s="19" t="s">
        <v>52</v>
      </c>
      <c r="C14" s="219">
        <v>84.443882815672353</v>
      </c>
      <c r="D14" s="220">
        <v>89.447012067673299</v>
      </c>
      <c r="E14" s="220">
        <v>98.49828593590648</v>
      </c>
      <c r="F14" s="220">
        <v>108.49628294460496</v>
      </c>
      <c r="G14" s="220">
        <v>115.69446930480763</v>
      </c>
      <c r="H14" s="76">
        <f t="shared" si="11"/>
        <v>6.6345004315750078E-2</v>
      </c>
      <c r="I14" s="219">
        <v>93.28</v>
      </c>
      <c r="J14" s="220">
        <v>104.36</v>
      </c>
      <c r="K14" s="220">
        <v>114.69</v>
      </c>
      <c r="L14" s="220">
        <v>124.91</v>
      </c>
      <c r="M14" s="220">
        <v>130.72999999999999</v>
      </c>
      <c r="N14" s="76">
        <f t="shared" si="0"/>
        <v>4.6593547354094822E-2</v>
      </c>
      <c r="P14" s="19" t="s">
        <v>52</v>
      </c>
      <c r="Q14" s="219">
        <v>45.63157218455197</v>
      </c>
      <c r="R14" s="220">
        <v>64.643902351985275</v>
      </c>
      <c r="S14" s="220">
        <v>73.616138654057124</v>
      </c>
      <c r="T14" s="220">
        <v>81.853276487790453</v>
      </c>
      <c r="U14" s="220">
        <v>88.51781486259857</v>
      </c>
      <c r="V14" s="76">
        <f t="shared" si="1"/>
        <v>8.142054491614914E-2</v>
      </c>
      <c r="W14" s="219">
        <v>66.599999999999994</v>
      </c>
      <c r="X14" s="220">
        <v>72.19</v>
      </c>
      <c r="Y14" s="220">
        <v>84.63</v>
      </c>
      <c r="Z14" s="220">
        <v>99.7</v>
      </c>
      <c r="AA14" s="220">
        <v>100.76</v>
      </c>
      <c r="AB14" s="76">
        <f t="shared" si="2"/>
        <v>1.0631895687061244E-2</v>
      </c>
      <c r="AD14" s="19" t="s">
        <v>52</v>
      </c>
      <c r="AE14" s="221">
        <v>4498900.4700000007</v>
      </c>
      <c r="AF14" s="54">
        <v>7864755.4400000004</v>
      </c>
      <c r="AG14" s="54">
        <v>9097368.1099999994</v>
      </c>
      <c r="AH14" s="54">
        <v>10277452.140000001</v>
      </c>
      <c r="AI14" s="54">
        <v>11114507.73</v>
      </c>
      <c r="AJ14" s="76">
        <f t="shared" si="3"/>
        <v>8.1445827097765378E-2</v>
      </c>
      <c r="AK14" s="54">
        <f t="shared" si="10"/>
        <v>837055.58999999985</v>
      </c>
      <c r="AL14" s="100">
        <f t="shared" si="4"/>
        <v>5.239515341439494E-3</v>
      </c>
      <c r="AM14" s="222">
        <v>652407.38</v>
      </c>
      <c r="AN14" s="223">
        <v>758667.03</v>
      </c>
      <c r="AO14" s="223">
        <v>902500.22</v>
      </c>
      <c r="AP14" s="223">
        <v>1063235.17</v>
      </c>
      <c r="AQ14" s="223">
        <v>1074553.3899999999</v>
      </c>
      <c r="AR14" s="76">
        <f t="shared" si="5"/>
        <v>1.0645076761333971E-2</v>
      </c>
      <c r="AS14" s="54">
        <f t="shared" si="6"/>
        <v>11318.219999999972</v>
      </c>
      <c r="AT14" s="76">
        <f t="shared" si="7"/>
        <v>0.6470589127915749</v>
      </c>
      <c r="AU14" s="54">
        <f t="shared" si="8"/>
        <v>422146.00999999989</v>
      </c>
      <c r="AV14" s="100">
        <f t="shared" si="9"/>
        <v>4.9755554353425801E-3</v>
      </c>
    </row>
    <row r="15" spans="2:48" x14ac:dyDescent="0.25">
      <c r="B15" s="19" t="s">
        <v>53</v>
      </c>
      <c r="C15" s="219">
        <v>125.31273906340711</v>
      </c>
      <c r="D15" s="220">
        <v>128.24027284628761</v>
      </c>
      <c r="E15" s="220">
        <v>149.08224071540886</v>
      </c>
      <c r="F15" s="220">
        <v>167.61643280067435</v>
      </c>
      <c r="G15" s="220">
        <v>191.88839144565216</v>
      </c>
      <c r="H15" s="76">
        <f t="shared" si="11"/>
        <v>0.14480655768304929</v>
      </c>
      <c r="I15" s="219">
        <v>128.15</v>
      </c>
      <c r="J15" s="220">
        <v>138.83000000000001</v>
      </c>
      <c r="K15" s="220">
        <v>165.52</v>
      </c>
      <c r="L15" s="220">
        <v>206.47</v>
      </c>
      <c r="M15" s="220">
        <v>239.78</v>
      </c>
      <c r="N15" s="76">
        <f t="shared" si="0"/>
        <v>0.16133094396280323</v>
      </c>
      <c r="P15" s="19" t="s">
        <v>53</v>
      </c>
      <c r="Q15" s="219">
        <v>82.551845597707086</v>
      </c>
      <c r="R15" s="220">
        <v>97.033551489292705</v>
      </c>
      <c r="S15" s="220">
        <v>122.12126480292923</v>
      </c>
      <c r="T15" s="220">
        <v>143.97032536836537</v>
      </c>
      <c r="U15" s="220">
        <v>163.11895784718422</v>
      </c>
      <c r="V15" s="76">
        <f t="shared" si="1"/>
        <v>0.13300402308479042</v>
      </c>
      <c r="W15" s="219">
        <v>91.56</v>
      </c>
      <c r="X15" s="220">
        <v>116.6</v>
      </c>
      <c r="Y15" s="220">
        <v>135.97999999999999</v>
      </c>
      <c r="Z15" s="220">
        <v>170.57</v>
      </c>
      <c r="AA15" s="220">
        <v>204.75</v>
      </c>
      <c r="AB15" s="76">
        <f t="shared" si="2"/>
        <v>0.20038693791405282</v>
      </c>
      <c r="AD15" s="19" t="s">
        <v>53</v>
      </c>
      <c r="AE15" s="221">
        <v>30921945.869999997</v>
      </c>
      <c r="AF15" s="54">
        <v>59486620.199999996</v>
      </c>
      <c r="AG15" s="54">
        <v>79534420.49000001</v>
      </c>
      <c r="AH15" s="54">
        <v>93956888.700000003</v>
      </c>
      <c r="AI15" s="54">
        <v>103670606.92999999</v>
      </c>
      <c r="AJ15" s="76">
        <f t="shared" si="3"/>
        <v>0.10338484345746535</v>
      </c>
      <c r="AK15" s="54">
        <f t="shared" si="10"/>
        <v>9713718.2299999893</v>
      </c>
      <c r="AL15" s="100">
        <f t="shared" si="4"/>
        <v>4.8871596355089177E-2</v>
      </c>
      <c r="AM15" s="222">
        <v>4371268.71</v>
      </c>
      <c r="AN15" s="223">
        <v>7424227.5799999991</v>
      </c>
      <c r="AO15" s="223">
        <v>7536822.79</v>
      </c>
      <c r="AP15" s="223">
        <v>9454446.7300000004</v>
      </c>
      <c r="AQ15" s="223">
        <v>10765108.189999999</v>
      </c>
      <c r="AR15" s="76">
        <f t="shared" si="5"/>
        <v>0.13862910199082568</v>
      </c>
      <c r="AS15" s="54">
        <f t="shared" si="6"/>
        <v>1310661.459999999</v>
      </c>
      <c r="AT15" s="76">
        <f t="shared" si="7"/>
        <v>1.4626965085383641</v>
      </c>
      <c r="AU15" s="54">
        <f t="shared" si="8"/>
        <v>6393839.4799999995</v>
      </c>
      <c r="AV15" s="100">
        <f t="shared" si="9"/>
        <v>4.984619011513744E-2</v>
      </c>
    </row>
    <row r="16" spans="2:48" x14ac:dyDescent="0.25">
      <c r="B16" s="19" t="s">
        <v>54</v>
      </c>
      <c r="C16" s="219">
        <v>68.994552790136353</v>
      </c>
      <c r="D16" s="220">
        <v>76.33677715427207</v>
      </c>
      <c r="E16" s="220">
        <v>86.562241205438895</v>
      </c>
      <c r="F16" s="220">
        <v>96.866051637570592</v>
      </c>
      <c r="G16" s="220">
        <v>102.33774702830209</v>
      </c>
      <c r="H16" s="76">
        <f t="shared" si="11"/>
        <v>5.6487234673341824E-2</v>
      </c>
      <c r="I16" s="219">
        <v>77.33</v>
      </c>
      <c r="J16" s="220">
        <v>85.51</v>
      </c>
      <c r="K16" s="220">
        <v>98.37</v>
      </c>
      <c r="L16" s="220">
        <v>114.68</v>
      </c>
      <c r="M16" s="220">
        <v>109.57</v>
      </c>
      <c r="N16" s="76">
        <f t="shared" si="0"/>
        <v>-4.4558772235786637E-2</v>
      </c>
      <c r="P16" s="19" t="s">
        <v>54</v>
      </c>
      <c r="Q16" s="219">
        <v>37.837311501257901</v>
      </c>
      <c r="R16" s="220">
        <v>53.164675339343553</v>
      </c>
      <c r="S16" s="220">
        <v>62.005486440984093</v>
      </c>
      <c r="T16" s="220">
        <v>69.745032923502521</v>
      </c>
      <c r="U16" s="220">
        <v>76.258129371978583</v>
      </c>
      <c r="V16" s="76">
        <f t="shared" si="1"/>
        <v>9.3384377001007879E-2</v>
      </c>
      <c r="W16" s="219">
        <v>57.28</v>
      </c>
      <c r="X16" s="220">
        <v>60.77</v>
      </c>
      <c r="Y16" s="220">
        <v>72.12</v>
      </c>
      <c r="Z16" s="220">
        <v>89.01</v>
      </c>
      <c r="AA16" s="220">
        <v>85.67</v>
      </c>
      <c r="AB16" s="76">
        <f t="shared" si="2"/>
        <v>-3.7523873722053791E-2</v>
      </c>
      <c r="AD16" s="19" t="s">
        <v>54</v>
      </c>
      <c r="AE16" s="221">
        <v>16610861.380000001</v>
      </c>
      <c r="AF16" s="54">
        <v>27747259.210000001</v>
      </c>
      <c r="AG16" s="54">
        <v>33481132.219999995</v>
      </c>
      <c r="AH16" s="54">
        <v>36544291.979999989</v>
      </c>
      <c r="AI16" s="54">
        <v>39167854.109999999</v>
      </c>
      <c r="AJ16" s="76">
        <f t="shared" si="3"/>
        <v>7.1791297295781265E-2</v>
      </c>
      <c r="AK16" s="54">
        <f t="shared" si="10"/>
        <v>2623562.1300000101</v>
      </c>
      <c r="AL16" s="100">
        <f t="shared" si="4"/>
        <v>1.8464207096341542E-2</v>
      </c>
      <c r="AM16" s="222">
        <v>2329887.98</v>
      </c>
      <c r="AN16" s="223">
        <v>2869190.5700000003</v>
      </c>
      <c r="AO16" s="223">
        <v>3275320.5</v>
      </c>
      <c r="AP16" s="223">
        <v>3885122.59</v>
      </c>
      <c r="AQ16" s="223">
        <v>3739183.58</v>
      </c>
      <c r="AR16" s="76">
        <f t="shared" si="5"/>
        <v>-3.7563553432171104E-2</v>
      </c>
      <c r="AS16" s="54">
        <f t="shared" si="6"/>
        <v>-145939.00999999978</v>
      </c>
      <c r="AT16" s="76">
        <f t="shared" si="7"/>
        <v>0.60487697781933703</v>
      </c>
      <c r="AU16" s="54">
        <f t="shared" si="8"/>
        <v>1409295.6</v>
      </c>
      <c r="AV16" s="100">
        <f t="shared" si="9"/>
        <v>1.7313718758276617E-2</v>
      </c>
    </row>
    <row r="17" spans="2:48" x14ac:dyDescent="0.25">
      <c r="B17" s="19" t="s">
        <v>55</v>
      </c>
      <c r="C17" s="219">
        <v>98.708115209716368</v>
      </c>
      <c r="D17" s="220">
        <v>114.29988518308373</v>
      </c>
      <c r="E17" s="220">
        <v>129.2161724313161</v>
      </c>
      <c r="F17" s="220">
        <v>138.64759312315766</v>
      </c>
      <c r="G17" s="220">
        <v>118.45821275094143</v>
      </c>
      <c r="H17" s="76">
        <f t="shared" si="11"/>
        <v>-0.14561652256222324</v>
      </c>
      <c r="I17" s="219">
        <v>117.31</v>
      </c>
      <c r="J17" s="220">
        <v>125.84</v>
      </c>
      <c r="K17" s="220">
        <v>142.44</v>
      </c>
      <c r="L17" s="220">
        <v>124.39</v>
      </c>
      <c r="M17" s="220">
        <v>129.66</v>
      </c>
      <c r="N17" s="76">
        <f t="shared" si="0"/>
        <v>4.2366749738725007E-2</v>
      </c>
      <c r="P17" s="19" t="s">
        <v>55</v>
      </c>
      <c r="Q17" s="219">
        <v>53.718812727732583</v>
      </c>
      <c r="R17" s="220">
        <v>88.557659172471134</v>
      </c>
      <c r="S17" s="220">
        <v>109.00613995021992</v>
      </c>
      <c r="T17" s="220">
        <v>119.73524021821618</v>
      </c>
      <c r="U17" s="220">
        <v>101.59675035396963</v>
      </c>
      <c r="V17" s="76">
        <f t="shared" si="1"/>
        <v>-0.15148831564700038</v>
      </c>
      <c r="W17" s="219">
        <v>74.12</v>
      </c>
      <c r="X17" s="220">
        <v>101.76</v>
      </c>
      <c r="Y17" s="220">
        <v>117.93</v>
      </c>
      <c r="Z17" s="220">
        <v>102.08</v>
      </c>
      <c r="AA17" s="220">
        <v>107.23</v>
      </c>
      <c r="AB17" s="76">
        <f t="shared" si="2"/>
        <v>5.0450626959247735E-2</v>
      </c>
      <c r="AD17" s="19" t="s">
        <v>55</v>
      </c>
      <c r="AE17" s="221">
        <v>34127770.070000008</v>
      </c>
      <c r="AF17" s="54">
        <v>89167684.940000013</v>
      </c>
      <c r="AG17" s="54">
        <v>107150132.73000002</v>
      </c>
      <c r="AH17" s="54">
        <v>119099527.73999999</v>
      </c>
      <c r="AI17" s="54">
        <v>101644173.95</v>
      </c>
      <c r="AJ17" s="76">
        <f t="shared" si="3"/>
        <v>-0.14656106637220145</v>
      </c>
      <c r="AK17" s="54">
        <f t="shared" si="10"/>
        <v>-17455353.789999992</v>
      </c>
      <c r="AL17" s="100">
        <f t="shared" si="4"/>
        <v>4.7916310979880854E-2</v>
      </c>
      <c r="AM17" s="222">
        <v>6252352.3899999997</v>
      </c>
      <c r="AN17" s="223">
        <v>9968562.0700000003</v>
      </c>
      <c r="AO17" s="223">
        <v>9951259.3200000003</v>
      </c>
      <c r="AP17" s="223">
        <v>8674249.9100000001</v>
      </c>
      <c r="AQ17" s="223">
        <v>9111225.5199999996</v>
      </c>
      <c r="AR17" s="76">
        <f t="shared" si="5"/>
        <v>5.0376184054397255E-2</v>
      </c>
      <c r="AS17" s="54">
        <f t="shared" si="6"/>
        <v>436975.6099999994</v>
      </c>
      <c r="AT17" s="76">
        <f t="shared" si="7"/>
        <v>0.45724760085059768</v>
      </c>
      <c r="AU17" s="54">
        <f t="shared" si="8"/>
        <v>2858873.13</v>
      </c>
      <c r="AV17" s="100">
        <f t="shared" si="9"/>
        <v>4.2188138886861661E-2</v>
      </c>
    </row>
    <row r="18" spans="2:48" x14ac:dyDescent="0.25">
      <c r="B18" s="23" t="s">
        <v>56</v>
      </c>
      <c r="C18" s="219">
        <v>74.275687625867562</v>
      </c>
      <c r="D18" s="220">
        <v>64.305316870550854</v>
      </c>
      <c r="E18" s="220">
        <v>69.857366729288515</v>
      </c>
      <c r="F18" s="220">
        <v>72.729342494545392</v>
      </c>
      <c r="G18" s="220">
        <v>77.05781085764167</v>
      </c>
      <c r="H18" s="76">
        <f t="shared" si="11"/>
        <v>5.9514746244555994E-2</v>
      </c>
      <c r="I18" s="219">
        <v>80.260000000000005</v>
      </c>
      <c r="J18" s="220"/>
      <c r="K18" s="220">
        <v>80.040000000000006</v>
      </c>
      <c r="L18" s="220">
        <v>85.83</v>
      </c>
      <c r="M18" s="220">
        <v>103.75</v>
      </c>
      <c r="N18" s="76">
        <f t="shared" si="0"/>
        <v>0.20878480717697778</v>
      </c>
      <c r="P18" s="23" t="s">
        <v>56</v>
      </c>
      <c r="Q18" s="219">
        <v>29.350319995339841</v>
      </c>
      <c r="R18" s="220">
        <v>43.222432130447032</v>
      </c>
      <c r="S18" s="220">
        <v>53.997432120157669</v>
      </c>
      <c r="T18" s="220">
        <v>56.560711974347974</v>
      </c>
      <c r="U18" s="220">
        <v>58.495465214158557</v>
      </c>
      <c r="V18" s="76">
        <f t="shared" si="1"/>
        <v>3.4206663464350529E-2</v>
      </c>
      <c r="W18" s="219">
        <v>46.59</v>
      </c>
      <c r="X18" s="220">
        <v>58.05</v>
      </c>
      <c r="Y18" s="220">
        <v>65</v>
      </c>
      <c r="Z18" s="220">
        <v>67.73</v>
      </c>
      <c r="AA18" s="220">
        <v>79.86</v>
      </c>
      <c r="AB18" s="76">
        <f t="shared" si="2"/>
        <v>0.17909345932378562</v>
      </c>
      <c r="AD18" s="23" t="s">
        <v>56</v>
      </c>
      <c r="AE18" s="221">
        <v>12828760.200000003</v>
      </c>
      <c r="AF18" s="54">
        <v>20596715.620000001</v>
      </c>
      <c r="AG18" s="54">
        <v>24141003.849999994</v>
      </c>
      <c r="AH18" s="54">
        <v>26190289.77</v>
      </c>
      <c r="AI18" s="54">
        <v>27172923.789999995</v>
      </c>
      <c r="AJ18" s="76">
        <f t="shared" si="3"/>
        <v>3.7519020546522119E-2</v>
      </c>
      <c r="AK18" s="54">
        <f t="shared" si="10"/>
        <v>982634.01999999583</v>
      </c>
      <c r="AL18" s="100">
        <f t="shared" si="4"/>
        <v>1.2809649741407952E-2</v>
      </c>
      <c r="AM18" s="222">
        <v>2069490.99</v>
      </c>
      <c r="AN18" s="223">
        <v>2421995.27</v>
      </c>
      <c r="AO18" s="223">
        <v>2512645.6999999997</v>
      </c>
      <c r="AP18" s="223">
        <v>2681200.48</v>
      </c>
      <c r="AQ18" s="223">
        <v>3161255.65</v>
      </c>
      <c r="AR18" s="76">
        <f t="shared" si="5"/>
        <v>0.17904486202389469</v>
      </c>
      <c r="AS18" s="54">
        <f t="shared" si="6"/>
        <v>480055.16999999993</v>
      </c>
      <c r="AT18" s="76">
        <f t="shared" si="7"/>
        <v>0.52755226540029532</v>
      </c>
      <c r="AU18" s="54">
        <f t="shared" si="8"/>
        <v>1091764.6599999999</v>
      </c>
      <c r="AV18" s="100">
        <f t="shared" si="9"/>
        <v>1.4637711702593894E-2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58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58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58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171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172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173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174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175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4">
        <f>AQ11/M11</f>
        <v>10493.710998254246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5" spans="2:48" x14ac:dyDescent="0.25">
      <c r="B25" t="s">
        <v>12</v>
      </c>
    </row>
    <row r="27" spans="2:48" ht="50.25" customHeight="1" thickBot="1" x14ac:dyDescent="0.3">
      <c r="B27" s="283" t="s">
        <v>176</v>
      </c>
      <c r="C27" s="283"/>
      <c r="D27" s="283"/>
      <c r="E27" s="283"/>
      <c r="F27" s="283"/>
      <c r="G27" s="283"/>
      <c r="H27" s="283"/>
      <c r="I27" s="146"/>
      <c r="P27" s="283" t="s">
        <v>177</v>
      </c>
      <c r="Q27" s="283"/>
      <c r="R27" s="283"/>
      <c r="S27" s="283"/>
      <c r="T27" s="283"/>
      <c r="U27" s="283"/>
      <c r="V27" s="283"/>
      <c r="W27" s="283"/>
      <c r="AE27" s="283" t="s">
        <v>178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15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46</v>
      </c>
      <c r="C30" s="212">
        <v>95.01</v>
      </c>
      <c r="D30" s="212">
        <v>99.07</v>
      </c>
      <c r="E30" s="212">
        <v>105.42</v>
      </c>
      <c r="F30" s="212">
        <v>114.04</v>
      </c>
      <c r="G30" s="212">
        <v>125.24</v>
      </c>
      <c r="H30" s="136">
        <f>G30/F30-1</f>
        <v>9.8211153981059063E-2</v>
      </c>
      <c r="I30" s="212">
        <f>G30-F30</f>
        <v>11.199999999999989</v>
      </c>
      <c r="P30" s="211" t="s">
        <v>46</v>
      </c>
      <c r="Q30" s="212">
        <v>48.13</v>
      </c>
      <c r="R30" s="212">
        <v>53</v>
      </c>
      <c r="S30" s="212">
        <v>80.489999999999995</v>
      </c>
      <c r="T30" s="212">
        <v>93.36</v>
      </c>
      <c r="U30" s="212">
        <v>104.71</v>
      </c>
      <c r="V30" s="136">
        <f>U30/T30-1</f>
        <v>0.12157240788346191</v>
      </c>
      <c r="W30" s="212">
        <f>U30-T30</f>
        <v>11.349999999999994</v>
      </c>
      <c r="AE30" s="211" t="s">
        <v>46</v>
      </c>
      <c r="AF30" s="217">
        <v>476771371.47999996</v>
      </c>
      <c r="AG30" s="217">
        <v>651901800.17999995</v>
      </c>
      <c r="AH30" s="217">
        <v>1555257583.7</v>
      </c>
      <c r="AI30" s="217">
        <v>1802709096.5</v>
      </c>
      <c r="AJ30" s="217">
        <v>2047521372.4000001</v>
      </c>
      <c r="AK30" s="136">
        <f>AJ30/AI30-1</f>
        <v>0.13580243000676506</v>
      </c>
      <c r="AL30" s="135">
        <f>AJ30-AI30</f>
        <v>244812275.9000001</v>
      </c>
    </row>
    <row r="31" spans="2:48" ht="15.75" customHeight="1" x14ac:dyDescent="0.25">
      <c r="B31" s="15" t="s">
        <v>47</v>
      </c>
      <c r="C31" s="219">
        <v>119.42</v>
      </c>
      <c r="D31" s="219">
        <v>126.49</v>
      </c>
      <c r="E31" s="219">
        <v>130.62</v>
      </c>
      <c r="F31" s="219">
        <v>138.91</v>
      </c>
      <c r="G31" s="219">
        <v>151.52000000000001</v>
      </c>
      <c r="H31" s="76">
        <f t="shared" ref="H31:H35" si="12">G31/F31-1</f>
        <v>9.0778201713339612E-2</v>
      </c>
      <c r="I31" s="220">
        <f t="shared" ref="I31:I40" si="13">G31-F31</f>
        <v>12.610000000000014</v>
      </c>
      <c r="P31" s="15" t="s">
        <v>47</v>
      </c>
      <c r="Q31" s="219">
        <v>61.17</v>
      </c>
      <c r="R31" s="220">
        <v>72.88000000000001</v>
      </c>
      <c r="S31" s="220">
        <v>107.4</v>
      </c>
      <c r="T31" s="220">
        <v>119.28</v>
      </c>
      <c r="U31" s="220">
        <v>131.19999999999999</v>
      </c>
      <c r="V31" s="76">
        <f t="shared" ref="V31:V40" si="14">U31/T31-1</f>
        <v>9.9932930918846363E-2</v>
      </c>
      <c r="W31" s="220">
        <f t="shared" ref="W31:W40" si="15">U31-T31</f>
        <v>11.919999999999987</v>
      </c>
      <c r="AE31" s="15" t="s">
        <v>47</v>
      </c>
      <c r="AF31" s="222">
        <v>217815325.03999999</v>
      </c>
      <c r="AG31" s="223">
        <v>333738906.92999995</v>
      </c>
      <c r="AH31" s="223">
        <v>752084605.10000002</v>
      </c>
      <c r="AI31" s="223">
        <v>857198465.50999999</v>
      </c>
      <c r="AJ31" s="223">
        <v>951397748.67999995</v>
      </c>
      <c r="AK31" s="76">
        <f t="shared" ref="AK31:AK40" si="16">AJ31/AI31-1</f>
        <v>0.10989203429564598</v>
      </c>
      <c r="AL31" s="54">
        <f t="shared" ref="AL31:AL40" si="17">AJ31-AI31</f>
        <v>94199283.169999957</v>
      </c>
    </row>
    <row r="32" spans="2:48" ht="15.75" customHeight="1" x14ac:dyDescent="0.25">
      <c r="B32" s="19" t="s">
        <v>48</v>
      </c>
      <c r="C32" s="219">
        <v>89.5</v>
      </c>
      <c r="D32" s="219">
        <v>85.87</v>
      </c>
      <c r="E32" s="219">
        <v>93.54000000000002</v>
      </c>
      <c r="F32" s="219">
        <v>101.3</v>
      </c>
      <c r="G32" s="219">
        <v>115.83999999999999</v>
      </c>
      <c r="H32" s="76">
        <f t="shared" si="12"/>
        <v>0.14353405725567603</v>
      </c>
      <c r="I32" s="220">
        <f t="shared" si="13"/>
        <v>14.539999999999992</v>
      </c>
      <c r="P32" s="19" t="s">
        <v>48</v>
      </c>
      <c r="Q32" s="219">
        <v>44.55</v>
      </c>
      <c r="R32" s="220">
        <v>43.14</v>
      </c>
      <c r="S32" s="220">
        <v>71.36</v>
      </c>
      <c r="T32" s="220">
        <v>83.79</v>
      </c>
      <c r="U32" s="220">
        <v>97.15</v>
      </c>
      <c r="V32" s="76">
        <f t="shared" si="14"/>
        <v>0.15944623463420449</v>
      </c>
      <c r="W32" s="220">
        <f t="shared" si="15"/>
        <v>13.36</v>
      </c>
      <c r="AE32" s="19" t="s">
        <v>48</v>
      </c>
      <c r="AF32" s="222">
        <v>122348722.31</v>
      </c>
      <c r="AG32" s="223">
        <v>137154616.22</v>
      </c>
      <c r="AH32" s="223">
        <v>393041904.13</v>
      </c>
      <c r="AI32" s="223">
        <v>437659233.52999997</v>
      </c>
      <c r="AJ32" s="223">
        <v>514533652.09000003</v>
      </c>
      <c r="AK32" s="76">
        <f t="shared" si="16"/>
        <v>0.1756490270751494</v>
      </c>
      <c r="AL32" s="54">
        <f t="shared" si="17"/>
        <v>76874418.560000062</v>
      </c>
    </row>
    <row r="33" spans="2:39" ht="15.75" customHeight="1" x14ac:dyDescent="0.25">
      <c r="B33" s="19" t="s">
        <v>49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87.94</v>
      </c>
      <c r="H33" s="76">
        <f t="shared" si="12"/>
        <v>9.6782239960089722E-2</v>
      </c>
      <c r="I33" s="220">
        <f t="shared" si="13"/>
        <v>7.7599999999999909</v>
      </c>
      <c r="P33" s="19" t="s">
        <v>49</v>
      </c>
      <c r="Q33" s="219">
        <v>38.090000000000003</v>
      </c>
      <c r="R33" s="220">
        <v>36.92</v>
      </c>
      <c r="S33" s="220">
        <v>53.91</v>
      </c>
      <c r="T33" s="220">
        <v>54.70000000000001</v>
      </c>
      <c r="U33" s="220">
        <v>63.160000000000004</v>
      </c>
      <c r="V33" s="76">
        <f t="shared" si="14"/>
        <v>0.15466179159049354</v>
      </c>
      <c r="W33" s="220">
        <f t="shared" si="15"/>
        <v>8.4599999999999937</v>
      </c>
      <c r="AE33" s="19" t="s">
        <v>49</v>
      </c>
      <c r="AF33" s="222">
        <v>2812428.07</v>
      </c>
      <c r="AG33" s="223">
        <v>4381169.17</v>
      </c>
      <c r="AH33" s="223">
        <v>8189647.9699999997</v>
      </c>
      <c r="AI33" s="223">
        <v>8858381.8200000003</v>
      </c>
      <c r="AJ33" s="223">
        <v>10237092.02</v>
      </c>
      <c r="AK33" s="76">
        <f t="shared" si="16"/>
        <v>0.15563905778899922</v>
      </c>
      <c r="AL33" s="54">
        <f t="shared" si="17"/>
        <v>1378710.1999999993</v>
      </c>
    </row>
    <row r="34" spans="2:39" ht="15.75" customHeight="1" x14ac:dyDescent="0.25">
      <c r="B34" s="19" t="s">
        <v>50</v>
      </c>
      <c r="C34" s="219">
        <v>134.75</v>
      </c>
      <c r="D34" s="219">
        <v>154.08000000000001</v>
      </c>
      <c r="E34" s="219">
        <v>186.75</v>
      </c>
      <c r="F34" s="219">
        <v>211.21</v>
      </c>
      <c r="G34" s="219">
        <v>199.41</v>
      </c>
      <c r="H34" s="76">
        <f t="shared" si="12"/>
        <v>-5.5868566829222144E-2</v>
      </c>
      <c r="I34" s="220">
        <f t="shared" si="13"/>
        <v>-11.800000000000011</v>
      </c>
      <c r="P34" s="19" t="s">
        <v>50</v>
      </c>
      <c r="Q34" s="219">
        <v>52.22</v>
      </c>
      <c r="R34" s="220">
        <v>46.13</v>
      </c>
      <c r="S34" s="220">
        <v>95.170000000000016</v>
      </c>
      <c r="T34" s="220">
        <v>117.35</v>
      </c>
      <c r="U34" s="220">
        <v>126.66000000000001</v>
      </c>
      <c r="V34" s="76">
        <f t="shared" si="14"/>
        <v>7.933532168726054E-2</v>
      </c>
      <c r="W34" s="220">
        <f t="shared" si="15"/>
        <v>9.3100000000000165</v>
      </c>
      <c r="AE34" s="19" t="s">
        <v>50</v>
      </c>
      <c r="AF34" s="222">
        <v>19577887.920000002</v>
      </c>
      <c r="AG34" s="223">
        <v>22694182.549999997</v>
      </c>
      <c r="AH34" s="223">
        <v>57363631.390000001</v>
      </c>
      <c r="AI34" s="223">
        <v>67682841.399999991</v>
      </c>
      <c r="AJ34" s="223">
        <v>67200118.379999995</v>
      </c>
      <c r="AK34" s="76">
        <f t="shared" si="16"/>
        <v>-7.1321329012643542E-3</v>
      </c>
      <c r="AL34" s="54">
        <f t="shared" si="17"/>
        <v>-482723.01999999583</v>
      </c>
    </row>
    <row r="35" spans="2:39" ht="15.75" customHeight="1" x14ac:dyDescent="0.25">
      <c r="B35" s="19" t="s">
        <v>51</v>
      </c>
      <c r="C35" s="219">
        <v>53.52</v>
      </c>
      <c r="D35" s="219">
        <v>51.25</v>
      </c>
      <c r="E35" s="219">
        <v>59.1</v>
      </c>
      <c r="F35" s="219">
        <v>65.930000000000007</v>
      </c>
      <c r="G35" s="219">
        <v>74.61</v>
      </c>
      <c r="H35" s="76">
        <f t="shared" si="12"/>
        <v>0.13165478537843156</v>
      </c>
      <c r="I35" s="220">
        <f t="shared" si="13"/>
        <v>8.6799999999999926</v>
      </c>
      <c r="P35" s="19" t="s">
        <v>51</v>
      </c>
      <c r="Q35" s="219">
        <v>28.760000000000005</v>
      </c>
      <c r="R35" s="220">
        <v>28.24</v>
      </c>
      <c r="S35" s="220">
        <v>42.13</v>
      </c>
      <c r="T35" s="220">
        <v>52.07</v>
      </c>
      <c r="U35" s="220">
        <v>61.36999999999999</v>
      </c>
      <c r="V35" s="76">
        <f t="shared" si="14"/>
        <v>0.17860572306510458</v>
      </c>
      <c r="W35" s="220">
        <f t="shared" si="15"/>
        <v>9.2999999999999901</v>
      </c>
      <c r="AE35" s="19" t="s">
        <v>51</v>
      </c>
      <c r="AF35" s="222">
        <v>46497100.399999999</v>
      </c>
      <c r="AG35" s="223">
        <v>54944687.289999999</v>
      </c>
      <c r="AH35" s="223">
        <v>139714759.69</v>
      </c>
      <c r="AI35" s="223">
        <v>177906116.87</v>
      </c>
      <c r="AJ35" s="223">
        <v>218084310.92000002</v>
      </c>
      <c r="AK35" s="76">
        <f t="shared" si="16"/>
        <v>0.22583930646611283</v>
      </c>
      <c r="AL35" s="54">
        <f t="shared" si="17"/>
        <v>40178194.050000012</v>
      </c>
    </row>
    <row r="36" spans="2:39" x14ac:dyDescent="0.25">
      <c r="B36" s="19" t="s">
        <v>52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52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52</v>
      </c>
      <c r="AF36" s="222">
        <v>3114952.08</v>
      </c>
      <c r="AG36" s="223">
        <v>4498900.47</v>
      </c>
      <c r="AH36" s="223">
        <v>7864755.4300000006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4">
        <f t="shared" si="17"/>
        <v>1180084.0300000012</v>
      </c>
    </row>
    <row r="37" spans="2:39" x14ac:dyDescent="0.25">
      <c r="B37" s="19" t="s">
        <v>53</v>
      </c>
      <c r="C37" s="219">
        <v>106.13</v>
      </c>
      <c r="D37" s="219">
        <v>125.31</v>
      </c>
      <c r="E37" s="219">
        <v>128.24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53</v>
      </c>
      <c r="Q37" s="219">
        <v>64.31</v>
      </c>
      <c r="R37" s="220">
        <v>82.55</v>
      </c>
      <c r="S37" s="220">
        <v>97.03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53</v>
      </c>
      <c r="AF37" s="222">
        <v>18804870.850000001</v>
      </c>
      <c r="AG37" s="223">
        <v>30921945.879999999</v>
      </c>
      <c r="AH37" s="223">
        <v>59486620.189999998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4">
        <f t="shared" si="17"/>
        <v>14422468.229999989</v>
      </c>
    </row>
    <row r="38" spans="2:39" x14ac:dyDescent="0.25">
      <c r="B38" s="19" t="s">
        <v>54</v>
      </c>
      <c r="C38" s="219">
        <v>64.19</v>
      </c>
      <c r="D38" s="219">
        <v>68.989999999999995</v>
      </c>
      <c r="E38" s="219">
        <v>76.34</v>
      </c>
      <c r="F38" s="219">
        <v>86.56</v>
      </c>
      <c r="G38" s="219">
        <v>96.87</v>
      </c>
      <c r="H38" s="76">
        <f t="shared" si="18"/>
        <v>0.11910813308687618</v>
      </c>
      <c r="I38" s="220">
        <f t="shared" si="13"/>
        <v>10.310000000000002</v>
      </c>
      <c r="P38" s="19" t="s">
        <v>54</v>
      </c>
      <c r="Q38" s="219">
        <v>33.54</v>
      </c>
      <c r="R38" s="220">
        <v>37.840000000000003</v>
      </c>
      <c r="S38" s="220">
        <v>53.16</v>
      </c>
      <c r="T38" s="220">
        <v>62.009999999999991</v>
      </c>
      <c r="U38" s="220">
        <v>69.75</v>
      </c>
      <c r="V38" s="76">
        <f t="shared" si="14"/>
        <v>0.12481857764876647</v>
      </c>
      <c r="W38" s="220">
        <f t="shared" si="15"/>
        <v>7.7400000000000091</v>
      </c>
      <c r="AE38" s="19" t="s">
        <v>54</v>
      </c>
      <c r="AF38" s="222">
        <v>10173605.369999999</v>
      </c>
      <c r="AG38" s="223">
        <v>16610861.379999999</v>
      </c>
      <c r="AH38" s="223">
        <v>27747259.210000001</v>
      </c>
      <c r="AI38" s="223">
        <v>33481132.210000001</v>
      </c>
      <c r="AJ38" s="223">
        <v>36544291.980000004</v>
      </c>
      <c r="AK38" s="76">
        <f t="shared" si="16"/>
        <v>9.1489133365839859E-2</v>
      </c>
      <c r="AL38" s="54">
        <f t="shared" si="17"/>
        <v>3063159.7700000033</v>
      </c>
    </row>
    <row r="39" spans="2:39" x14ac:dyDescent="0.25">
      <c r="B39" s="19" t="s">
        <v>55</v>
      </c>
      <c r="C39" s="219">
        <v>102.24</v>
      </c>
      <c r="D39" s="219">
        <v>98.71</v>
      </c>
      <c r="E39" s="219">
        <v>114.3</v>
      </c>
      <c r="F39" s="219">
        <v>129.22</v>
      </c>
      <c r="G39" s="219">
        <v>138.65</v>
      </c>
      <c r="H39" s="76">
        <f t="shared" si="18"/>
        <v>7.2976319455192673E-2</v>
      </c>
      <c r="I39" s="220">
        <f t="shared" si="13"/>
        <v>9.4300000000000068</v>
      </c>
      <c r="P39" s="19" t="s">
        <v>55</v>
      </c>
      <c r="Q39" s="219">
        <v>50.94</v>
      </c>
      <c r="R39" s="220">
        <v>53.72</v>
      </c>
      <c r="S39" s="220">
        <v>88.56</v>
      </c>
      <c r="T39" s="220">
        <v>109.01</v>
      </c>
      <c r="U39" s="220">
        <v>119.74</v>
      </c>
      <c r="V39" s="76">
        <f t="shared" si="14"/>
        <v>9.8431336574626105E-2</v>
      </c>
      <c r="W39" s="220">
        <f t="shared" si="15"/>
        <v>10.72999999999999</v>
      </c>
      <c r="AE39" s="19" t="s">
        <v>55</v>
      </c>
      <c r="AF39" s="222">
        <v>28411183</v>
      </c>
      <c r="AG39" s="223">
        <v>34127770.07</v>
      </c>
      <c r="AH39" s="223">
        <v>89167684.930000007</v>
      </c>
      <c r="AI39" s="223">
        <v>107150132.73</v>
      </c>
      <c r="AJ39" s="223">
        <v>119099527.73999999</v>
      </c>
      <c r="AK39" s="76">
        <f t="shared" si="16"/>
        <v>0.11152011393313366</v>
      </c>
      <c r="AL39" s="54">
        <f t="shared" si="17"/>
        <v>11949395.00999999</v>
      </c>
    </row>
    <row r="40" spans="2:39" x14ac:dyDescent="0.25">
      <c r="B40" s="23" t="s">
        <v>56</v>
      </c>
      <c r="C40" s="219">
        <v>58.1</v>
      </c>
      <c r="D40" s="219">
        <v>74.28</v>
      </c>
      <c r="E40" s="219">
        <v>64.31</v>
      </c>
      <c r="F40" s="219">
        <v>69.86</v>
      </c>
      <c r="G40" s="219">
        <v>72.73</v>
      </c>
      <c r="H40" s="76">
        <f t="shared" si="18"/>
        <v>4.1082164328657411E-2</v>
      </c>
      <c r="I40" s="220">
        <f t="shared" si="13"/>
        <v>2.8700000000000045</v>
      </c>
      <c r="P40" s="23" t="s">
        <v>56</v>
      </c>
      <c r="Q40" s="219">
        <v>22.7</v>
      </c>
      <c r="R40" s="220">
        <v>29.35</v>
      </c>
      <c r="S40" s="220">
        <v>43.22</v>
      </c>
      <c r="T40" s="220">
        <v>54</v>
      </c>
      <c r="U40" s="220">
        <v>56.56</v>
      </c>
      <c r="V40" s="76">
        <f t="shared" si="14"/>
        <v>4.7407407407407343E-2</v>
      </c>
      <c r="W40" s="220">
        <f t="shared" si="15"/>
        <v>2.5600000000000023</v>
      </c>
      <c r="AE40" s="23" t="s">
        <v>56</v>
      </c>
      <c r="AF40" s="222">
        <v>7215296.4500000002</v>
      </c>
      <c r="AG40" s="223">
        <v>12828760.219999999</v>
      </c>
      <c r="AH40" s="223">
        <v>20596715.629999999</v>
      </c>
      <c r="AI40" s="223">
        <v>24141003.859999999</v>
      </c>
      <c r="AJ40" s="223">
        <v>26190289.780000001</v>
      </c>
      <c r="AK40" s="76">
        <f t="shared" si="16"/>
        <v>8.4888181613504754E-2</v>
      </c>
      <c r="AL40" s="54">
        <f t="shared" si="17"/>
        <v>2049285.9200000018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58</v>
      </c>
      <c r="C42" s="318"/>
      <c r="D42" s="318"/>
      <c r="E42" s="318"/>
      <c r="F42" s="318"/>
      <c r="G42" s="318"/>
      <c r="H42" s="318"/>
      <c r="I42" s="107"/>
      <c r="P42" s="107" t="s">
        <v>58</v>
      </c>
      <c r="Q42" s="107"/>
      <c r="R42" s="107"/>
      <c r="S42" s="107"/>
      <c r="T42" s="107"/>
      <c r="U42" s="107"/>
      <c r="V42" s="107"/>
      <c r="W42" s="107"/>
      <c r="AE42" s="107" t="s">
        <v>58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171</v>
      </c>
      <c r="C43" s="281"/>
      <c r="D43" s="281"/>
      <c r="E43" s="281"/>
      <c r="F43" s="281"/>
      <c r="G43" s="281"/>
      <c r="H43" s="281"/>
      <c r="P43" s="281" t="s">
        <v>172</v>
      </c>
      <c r="Q43" s="281"/>
      <c r="R43" s="281"/>
      <c r="S43" s="281"/>
      <c r="T43" s="281"/>
      <c r="U43" s="281"/>
      <c r="V43" s="281"/>
      <c r="W43" s="281"/>
      <c r="AE43" s="319" t="s">
        <v>173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174</v>
      </c>
      <c r="C44" s="281"/>
      <c r="D44" s="281"/>
      <c r="E44" s="281"/>
      <c r="F44" s="281"/>
      <c r="G44" s="281"/>
      <c r="H44" s="281"/>
      <c r="P44" s="320" t="s">
        <v>175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4EFA7-D131-4A7A-9896-7A866C52B3ED}">
  <sheetPr>
    <tabColor theme="2" tint="-9.9978637043366805E-2"/>
  </sheetPr>
  <dimension ref="B1:Q53"/>
  <sheetViews>
    <sheetView showGridLines="0" topLeftCell="A34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231</v>
      </c>
      <c r="L5" s="92" t="s">
        <v>232</v>
      </c>
      <c r="M5" s="92" t="s">
        <v>233</v>
      </c>
      <c r="N5" s="92" t="s">
        <v>234</v>
      </c>
      <c r="O5" s="92" t="s">
        <v>235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95.01</v>
      </c>
      <c r="D6" s="228">
        <v>99.07</v>
      </c>
      <c r="E6" s="228">
        <v>105.42</v>
      </c>
      <c r="F6" s="228">
        <v>114.04</v>
      </c>
      <c r="G6" s="228">
        <v>125.24</v>
      </c>
      <c r="H6" s="228">
        <v>132.82</v>
      </c>
      <c r="I6" s="95">
        <f t="shared" ref="I6:I51" si="0">IFERROR(H6/G6-1,"-")</f>
        <v>6.052379431491528E-2</v>
      </c>
      <c r="J6" s="228">
        <f t="shared" ref="J6:J51" si="1">IFERROR(H6-G6,"-")</f>
        <v>7.5799999999999983</v>
      </c>
      <c r="K6" s="229">
        <v>111.99</v>
      </c>
      <c r="L6" s="229">
        <v>116.38</v>
      </c>
      <c r="M6" s="229">
        <v>134.74</v>
      </c>
      <c r="N6" s="229">
        <v>147.38</v>
      </c>
      <c r="O6" s="229">
        <v>158.74</v>
      </c>
      <c r="P6" s="95">
        <f t="shared" ref="P6:P51" si="2">IFERROR(O6/N6-1,"-")</f>
        <v>7.7079658026869335E-2</v>
      </c>
      <c r="Q6" s="228">
        <f t="shared" ref="Q6:Q51" si="3">IFERROR(O6-N6,"-")</f>
        <v>11.360000000000014</v>
      </c>
    </row>
    <row r="7" spans="2:17" x14ac:dyDescent="0.25">
      <c r="B7" s="96" t="s">
        <v>63</v>
      </c>
      <c r="C7" s="230">
        <v>103.69</v>
      </c>
      <c r="D7" s="230">
        <v>107.45</v>
      </c>
      <c r="E7" s="230">
        <v>114.17</v>
      </c>
      <c r="F7" s="230">
        <v>123.63</v>
      </c>
      <c r="G7" s="230">
        <v>135.81</v>
      </c>
      <c r="H7" s="230">
        <v>143.28</v>
      </c>
      <c r="I7" s="98">
        <f t="shared" si="0"/>
        <v>5.5003313452617553E-2</v>
      </c>
      <c r="J7" s="230">
        <f t="shared" si="1"/>
        <v>7.4699999999999989</v>
      </c>
      <c r="K7" s="231">
        <v>121.87</v>
      </c>
      <c r="L7" s="231">
        <v>131.6</v>
      </c>
      <c r="M7" s="231">
        <v>146.81</v>
      </c>
      <c r="N7" s="231">
        <v>159.29</v>
      </c>
      <c r="O7" s="231">
        <v>171.63</v>
      </c>
      <c r="P7" s="98">
        <f t="shared" si="2"/>
        <v>7.746876765647559E-2</v>
      </c>
      <c r="Q7" s="230">
        <f t="shared" si="3"/>
        <v>12.340000000000003</v>
      </c>
    </row>
    <row r="8" spans="2:17" x14ac:dyDescent="0.25">
      <c r="B8" s="99" t="s">
        <v>64</v>
      </c>
      <c r="C8" s="232">
        <v>113.97</v>
      </c>
      <c r="D8" s="232">
        <v>117.1</v>
      </c>
      <c r="E8" s="232">
        <v>123.96</v>
      </c>
      <c r="F8" s="232">
        <v>133.49</v>
      </c>
      <c r="G8" s="232">
        <v>146.25</v>
      </c>
      <c r="H8" s="232">
        <v>154.19</v>
      </c>
      <c r="I8" s="100">
        <f t="shared" si="0"/>
        <v>5.4290598290598346E-2</v>
      </c>
      <c r="J8" s="232">
        <f t="shared" si="1"/>
        <v>7.9399999999999977</v>
      </c>
      <c r="K8" s="233">
        <v>132.44</v>
      </c>
      <c r="L8" s="233">
        <v>143.80000000000001</v>
      </c>
      <c r="M8" s="233">
        <v>159.09</v>
      </c>
      <c r="N8" s="233">
        <v>172.57</v>
      </c>
      <c r="O8" s="233">
        <v>185.66</v>
      </c>
      <c r="P8" s="100">
        <f t="shared" si="2"/>
        <v>7.5853276931100444E-2</v>
      </c>
      <c r="Q8" s="232">
        <f t="shared" si="3"/>
        <v>13.090000000000003</v>
      </c>
    </row>
    <row r="9" spans="2:17" x14ac:dyDescent="0.25">
      <c r="B9" s="99" t="s">
        <v>65</v>
      </c>
      <c r="C9" s="232">
        <v>59.3</v>
      </c>
      <c r="D9" s="232">
        <v>59.54</v>
      </c>
      <c r="E9" s="232">
        <v>65.25</v>
      </c>
      <c r="F9" s="232">
        <v>72.2</v>
      </c>
      <c r="G9" s="232">
        <v>79.78</v>
      </c>
      <c r="H9" s="232">
        <v>84.79</v>
      </c>
      <c r="I9" s="100">
        <f t="shared" si="0"/>
        <v>6.2797693657558273E-2</v>
      </c>
      <c r="J9" s="232">
        <f t="shared" si="1"/>
        <v>5.0100000000000051</v>
      </c>
      <c r="K9" s="233">
        <v>71.45</v>
      </c>
      <c r="L9" s="233">
        <v>75.180000000000007</v>
      </c>
      <c r="M9" s="233">
        <v>84.63</v>
      </c>
      <c r="N9" s="233">
        <v>90.05</v>
      </c>
      <c r="O9" s="233">
        <v>98.05</v>
      </c>
      <c r="P9" s="100">
        <f t="shared" si="2"/>
        <v>8.8839533592448561E-2</v>
      </c>
      <c r="Q9" s="232">
        <f t="shared" si="3"/>
        <v>8</v>
      </c>
    </row>
    <row r="10" spans="2:17" x14ac:dyDescent="0.25">
      <c r="B10" s="96" t="s">
        <v>66</v>
      </c>
      <c r="C10" s="230">
        <v>69.31</v>
      </c>
      <c r="D10" s="230">
        <v>67.12</v>
      </c>
      <c r="E10" s="230">
        <v>74.94</v>
      </c>
      <c r="F10" s="230">
        <v>78.930000000000007</v>
      </c>
      <c r="G10" s="230">
        <v>86.93</v>
      </c>
      <c r="H10" s="230">
        <v>96.43</v>
      </c>
      <c r="I10" s="98">
        <f t="shared" si="0"/>
        <v>0.10928333141608193</v>
      </c>
      <c r="J10" s="230">
        <f t="shared" si="1"/>
        <v>9.5</v>
      </c>
      <c r="K10" s="231">
        <v>75.72</v>
      </c>
      <c r="L10" s="231">
        <v>88.71</v>
      </c>
      <c r="M10" s="231">
        <v>93.24</v>
      </c>
      <c r="N10" s="231">
        <v>105.6</v>
      </c>
      <c r="O10" s="231">
        <v>114.08</v>
      </c>
      <c r="P10" s="98">
        <f t="shared" si="2"/>
        <v>8.0303030303030321E-2</v>
      </c>
      <c r="Q10" s="230">
        <f t="shared" si="3"/>
        <v>8.480000000000004</v>
      </c>
    </row>
    <row r="11" spans="2:17" x14ac:dyDescent="0.25">
      <c r="B11" s="93" t="s">
        <v>47</v>
      </c>
      <c r="C11" s="234">
        <v>119.42</v>
      </c>
      <c r="D11" s="234">
        <v>126.49</v>
      </c>
      <c r="E11" s="234">
        <v>130.62</v>
      </c>
      <c r="F11" s="234">
        <v>138.91</v>
      </c>
      <c r="G11" s="234">
        <v>151.52000000000001</v>
      </c>
      <c r="H11" s="234">
        <v>159.22</v>
      </c>
      <c r="I11" s="102">
        <f t="shared" si="0"/>
        <v>5.081837381203802E-2</v>
      </c>
      <c r="J11" s="234">
        <f t="shared" si="1"/>
        <v>7.6999999999999886</v>
      </c>
      <c r="K11" s="235">
        <v>146</v>
      </c>
      <c r="L11" s="235">
        <v>145.80000000000001</v>
      </c>
      <c r="M11" s="235">
        <v>169.17</v>
      </c>
      <c r="N11" s="235">
        <v>182.9</v>
      </c>
      <c r="O11" s="235">
        <v>190.45</v>
      </c>
      <c r="P11" s="102">
        <f t="shared" si="2"/>
        <v>4.1279387643520904E-2</v>
      </c>
      <c r="Q11" s="234">
        <f t="shared" si="3"/>
        <v>7.5499999999999829</v>
      </c>
    </row>
    <row r="12" spans="2:17" x14ac:dyDescent="0.25">
      <c r="B12" s="96" t="s">
        <v>63</v>
      </c>
      <c r="C12" s="230">
        <v>130.44999999999999</v>
      </c>
      <c r="D12" s="230">
        <v>134.97</v>
      </c>
      <c r="E12" s="230">
        <v>140.36000000000001</v>
      </c>
      <c r="F12" s="230">
        <v>150.29</v>
      </c>
      <c r="G12" s="230">
        <v>166.01</v>
      </c>
      <c r="H12" s="230">
        <v>174.46</v>
      </c>
      <c r="I12" s="98">
        <f t="shared" si="0"/>
        <v>5.0900548159749537E-2</v>
      </c>
      <c r="J12" s="230">
        <f t="shared" si="1"/>
        <v>8.4500000000000171</v>
      </c>
      <c r="K12" s="231">
        <v>156.97999999999999</v>
      </c>
      <c r="L12" s="231">
        <v>166.54</v>
      </c>
      <c r="M12" s="231">
        <v>183.98</v>
      </c>
      <c r="N12" s="231">
        <v>199.35</v>
      </c>
      <c r="O12" s="231">
        <v>204.95</v>
      </c>
      <c r="P12" s="98">
        <f t="shared" si="2"/>
        <v>2.8091296714321423E-2</v>
      </c>
      <c r="Q12" s="230">
        <f t="shared" si="3"/>
        <v>5.5999999999999943</v>
      </c>
    </row>
    <row r="13" spans="2:17" x14ac:dyDescent="0.25">
      <c r="B13" s="99" t="s">
        <v>64</v>
      </c>
      <c r="C13" s="232">
        <v>138.85</v>
      </c>
      <c r="D13" s="232">
        <v>143.38999999999999</v>
      </c>
      <c r="E13" s="232">
        <v>150.34</v>
      </c>
      <c r="F13" s="232">
        <v>160.88</v>
      </c>
      <c r="G13" s="232">
        <v>176.82</v>
      </c>
      <c r="H13" s="232">
        <v>186.36</v>
      </c>
      <c r="I13" s="100">
        <f t="shared" si="0"/>
        <v>5.3953172718018472E-2</v>
      </c>
      <c r="J13" s="232">
        <f t="shared" si="1"/>
        <v>9.5400000000000205</v>
      </c>
      <c r="K13" s="233">
        <v>167.81</v>
      </c>
      <c r="L13" s="233">
        <v>179.31</v>
      </c>
      <c r="M13" s="233">
        <v>196.73</v>
      </c>
      <c r="N13" s="233">
        <v>212.39</v>
      </c>
      <c r="O13" s="233">
        <v>218.1</v>
      </c>
      <c r="P13" s="100">
        <f t="shared" si="2"/>
        <v>2.6884504920194008E-2</v>
      </c>
      <c r="Q13" s="232">
        <f t="shared" si="3"/>
        <v>5.710000000000008</v>
      </c>
    </row>
    <row r="14" spans="2:17" x14ac:dyDescent="0.25">
      <c r="B14" s="99" t="s">
        <v>65</v>
      </c>
      <c r="C14" s="232">
        <v>65.55</v>
      </c>
      <c r="D14" s="232">
        <v>60.97</v>
      </c>
      <c r="E14" s="232">
        <v>62.16</v>
      </c>
      <c r="F14" s="232">
        <v>62.3</v>
      </c>
      <c r="G14" s="232">
        <v>64.11</v>
      </c>
      <c r="H14" s="232">
        <v>71.02</v>
      </c>
      <c r="I14" s="100">
        <f t="shared" si="0"/>
        <v>0.10778349711433477</v>
      </c>
      <c r="J14" s="232">
        <f t="shared" si="1"/>
        <v>6.9099999999999966</v>
      </c>
      <c r="K14" s="233">
        <v>72.930000000000007</v>
      </c>
      <c r="L14" s="233">
        <v>75.12</v>
      </c>
      <c r="M14" s="233">
        <v>77.28</v>
      </c>
      <c r="N14" s="233">
        <v>76.37</v>
      </c>
      <c r="O14" s="233">
        <v>86.32</v>
      </c>
      <c r="P14" s="100">
        <f t="shared" si="2"/>
        <v>0.13028676181746746</v>
      </c>
      <c r="Q14" s="232">
        <f t="shared" si="3"/>
        <v>9.9499999999999886</v>
      </c>
    </row>
    <row r="15" spans="2:17" x14ac:dyDescent="0.25">
      <c r="B15" s="96" t="s">
        <v>66</v>
      </c>
      <c r="C15" s="230">
        <v>76.66</v>
      </c>
      <c r="D15" s="230">
        <v>74.13</v>
      </c>
      <c r="E15" s="230">
        <v>81.099999999999994</v>
      </c>
      <c r="F15" s="230">
        <v>83.06</v>
      </c>
      <c r="G15" s="230">
        <v>86.47</v>
      </c>
      <c r="H15" s="230">
        <v>96.49</v>
      </c>
      <c r="I15" s="98">
        <f t="shared" si="0"/>
        <v>0.11587833930843061</v>
      </c>
      <c r="J15" s="230">
        <f t="shared" si="1"/>
        <v>10.019999999999996</v>
      </c>
      <c r="K15" s="231">
        <v>78.430000000000007</v>
      </c>
      <c r="L15" s="231">
        <v>95.53</v>
      </c>
      <c r="M15" s="231">
        <v>103.35</v>
      </c>
      <c r="N15" s="231">
        <v>112.79</v>
      </c>
      <c r="O15" s="231">
        <v>128.54</v>
      </c>
      <c r="P15" s="98">
        <f t="shared" si="2"/>
        <v>0.13964003901055055</v>
      </c>
      <c r="Q15" s="230">
        <f t="shared" si="3"/>
        <v>15.749999999999986</v>
      </c>
    </row>
    <row r="16" spans="2:17" x14ac:dyDescent="0.25">
      <c r="B16" s="93" t="s">
        <v>51</v>
      </c>
      <c r="C16" s="234">
        <v>53.52</v>
      </c>
      <c r="D16" s="234">
        <v>51.25</v>
      </c>
      <c r="E16" s="234">
        <v>59.1</v>
      </c>
      <c r="F16" s="234">
        <v>65.930000000000007</v>
      </c>
      <c r="G16" s="234">
        <v>74.61</v>
      </c>
      <c r="H16" s="234">
        <v>82.59</v>
      </c>
      <c r="I16" s="102">
        <f t="shared" si="0"/>
        <v>0.1069561720948935</v>
      </c>
      <c r="J16" s="234">
        <f t="shared" si="1"/>
        <v>7.980000000000004</v>
      </c>
      <c r="K16" s="235">
        <v>60.58</v>
      </c>
      <c r="L16" s="235">
        <v>70.28</v>
      </c>
      <c r="M16" s="235">
        <v>73.680000000000007</v>
      </c>
      <c r="N16" s="235">
        <v>85.21</v>
      </c>
      <c r="O16" s="235">
        <v>95.46</v>
      </c>
      <c r="P16" s="102">
        <f t="shared" si="2"/>
        <v>0.12029104565191884</v>
      </c>
      <c r="Q16" s="234">
        <f t="shared" si="3"/>
        <v>10.25</v>
      </c>
    </row>
    <row r="17" spans="2:17" x14ac:dyDescent="0.25">
      <c r="B17" s="96" t="s">
        <v>63</v>
      </c>
      <c r="C17" s="230">
        <v>56.97</v>
      </c>
      <c r="D17" s="230">
        <v>54.03</v>
      </c>
      <c r="E17" s="230">
        <v>62.9</v>
      </c>
      <c r="F17" s="230">
        <v>70.19</v>
      </c>
      <c r="G17" s="230">
        <v>78.77</v>
      </c>
      <c r="H17" s="230">
        <v>88.12</v>
      </c>
      <c r="I17" s="98">
        <f t="shared" si="0"/>
        <v>0.11870001269518871</v>
      </c>
      <c r="J17" s="230">
        <f t="shared" si="1"/>
        <v>9.3500000000000085</v>
      </c>
      <c r="K17" s="231">
        <v>63.37</v>
      </c>
      <c r="L17" s="231">
        <v>79.33</v>
      </c>
      <c r="M17" s="231">
        <v>77.41</v>
      </c>
      <c r="N17" s="231">
        <v>89.55</v>
      </c>
      <c r="O17" s="231">
        <v>102.31</v>
      </c>
      <c r="P17" s="98">
        <f t="shared" si="2"/>
        <v>0.14249022892238972</v>
      </c>
      <c r="Q17" s="230">
        <f t="shared" si="3"/>
        <v>12.760000000000005</v>
      </c>
    </row>
    <row r="18" spans="2:17" x14ac:dyDescent="0.25">
      <c r="B18" s="99" t="s">
        <v>64</v>
      </c>
      <c r="C18" s="232">
        <v>59.93</v>
      </c>
      <c r="D18" s="232">
        <v>57.07</v>
      </c>
      <c r="E18" s="232">
        <v>65.52</v>
      </c>
      <c r="F18" s="232">
        <v>73.069999999999993</v>
      </c>
      <c r="G18" s="232">
        <v>81.81</v>
      </c>
      <c r="H18" s="232">
        <v>92.23</v>
      </c>
      <c r="I18" s="100">
        <f t="shared" si="0"/>
        <v>0.12736829238479408</v>
      </c>
      <c r="J18" s="232"/>
      <c r="K18" s="233">
        <v>66.41</v>
      </c>
      <c r="L18" s="233">
        <v>83.9</v>
      </c>
      <c r="M18" s="233">
        <v>80.84</v>
      </c>
      <c r="N18" s="233">
        <v>93.02</v>
      </c>
      <c r="O18" s="233">
        <v>108.25</v>
      </c>
      <c r="P18" s="100">
        <f t="shared" si="2"/>
        <v>0.16372823048806717</v>
      </c>
      <c r="Q18" s="232">
        <f t="shared" si="3"/>
        <v>15.230000000000004</v>
      </c>
    </row>
    <row r="19" spans="2:17" x14ac:dyDescent="0.25">
      <c r="B19" s="99" t="s">
        <v>65</v>
      </c>
      <c r="C19" s="232">
        <v>42.61</v>
      </c>
      <c r="D19" s="232">
        <v>41.43</v>
      </c>
      <c r="E19" s="232">
        <v>46.25</v>
      </c>
      <c r="F19" s="232">
        <v>50.85</v>
      </c>
      <c r="G19" s="232">
        <v>58.4</v>
      </c>
      <c r="H19" s="232">
        <v>61.07</v>
      </c>
      <c r="I19" s="100">
        <f t="shared" si="0"/>
        <v>4.5719178082191725E-2</v>
      </c>
      <c r="J19" s="232">
        <f t="shared" si="1"/>
        <v>2.6700000000000017</v>
      </c>
      <c r="K19" s="233">
        <v>50.36</v>
      </c>
      <c r="L19" s="233">
        <v>51.21</v>
      </c>
      <c r="M19" s="233">
        <v>56.82</v>
      </c>
      <c r="N19" s="233">
        <v>67.86</v>
      </c>
      <c r="O19" s="233">
        <v>65.760000000000005</v>
      </c>
      <c r="P19" s="100">
        <f t="shared" si="2"/>
        <v>-3.0946065428823943E-2</v>
      </c>
      <c r="Q19" s="232">
        <f t="shared" si="3"/>
        <v>-2.0999999999999943</v>
      </c>
    </row>
    <row r="20" spans="2:17" x14ac:dyDescent="0.25">
      <c r="B20" s="96" t="s">
        <v>66</v>
      </c>
      <c r="C20" s="230">
        <v>43.27</v>
      </c>
      <c r="D20" s="230">
        <v>41.41</v>
      </c>
      <c r="E20" s="230">
        <v>44.92</v>
      </c>
      <c r="F20" s="230">
        <v>48.39</v>
      </c>
      <c r="G20" s="230">
        <v>55.81</v>
      </c>
      <c r="H20" s="230">
        <v>59.46</v>
      </c>
      <c r="I20" s="98">
        <f t="shared" si="0"/>
        <v>6.540046586633208E-2</v>
      </c>
      <c r="J20" s="230">
        <f t="shared" si="1"/>
        <v>3.6499999999999986</v>
      </c>
      <c r="K20" s="231">
        <v>50.64</v>
      </c>
      <c r="L20" s="231">
        <v>53.65</v>
      </c>
      <c r="M20" s="231">
        <v>58.7</v>
      </c>
      <c r="N20" s="231">
        <v>66.87</v>
      </c>
      <c r="O20" s="231">
        <v>67.77</v>
      </c>
      <c r="P20" s="98">
        <f t="shared" si="2"/>
        <v>1.3458950201884035E-2</v>
      </c>
      <c r="Q20" s="230">
        <f t="shared" si="3"/>
        <v>0.89999999999999147</v>
      </c>
    </row>
    <row r="21" spans="2:17" x14ac:dyDescent="0.25">
      <c r="B21" s="93" t="s">
        <v>49</v>
      </c>
      <c r="C21" s="234">
        <v>70.819999999999993</v>
      </c>
      <c r="D21" s="234">
        <v>66.41</v>
      </c>
      <c r="E21" s="234">
        <v>77.45</v>
      </c>
      <c r="F21" s="234">
        <v>80.180000000000007</v>
      </c>
      <c r="G21" s="234">
        <v>87.94</v>
      </c>
      <c r="H21" s="234">
        <v>99.82</v>
      </c>
      <c r="I21" s="102">
        <f t="shared" si="0"/>
        <v>0.1350921082556289</v>
      </c>
      <c r="J21" s="234">
        <f t="shared" si="1"/>
        <v>11.879999999999995</v>
      </c>
      <c r="K21" s="235">
        <v>79.7</v>
      </c>
      <c r="L21" s="235">
        <v>104.36</v>
      </c>
      <c r="M21" s="235">
        <v>82.46</v>
      </c>
      <c r="N21" s="235">
        <v>104.69</v>
      </c>
      <c r="O21" s="235">
        <v>126.02</v>
      </c>
      <c r="P21" s="102">
        <f t="shared" si="2"/>
        <v>0.20374438819371488</v>
      </c>
      <c r="Q21" s="234">
        <f t="shared" si="3"/>
        <v>21.33</v>
      </c>
    </row>
    <row r="22" spans="2:17" x14ac:dyDescent="0.25">
      <c r="B22" s="96" t="s">
        <v>63</v>
      </c>
      <c r="C22" s="230">
        <v>68.510000000000005</v>
      </c>
      <c r="D22" s="230">
        <v>66.41</v>
      </c>
      <c r="E22" s="230">
        <v>77.510000000000005</v>
      </c>
      <c r="F22" s="230">
        <v>80.36</v>
      </c>
      <c r="G22" s="230">
        <v>88.03</v>
      </c>
      <c r="H22" s="230">
        <v>99.96</v>
      </c>
      <c r="I22" s="98">
        <f t="shared" si="0"/>
        <v>0.13552198114279213</v>
      </c>
      <c r="J22" s="230">
        <f t="shared" si="1"/>
        <v>11.929999999999993</v>
      </c>
      <c r="K22" s="231">
        <v>79.7</v>
      </c>
      <c r="L22" s="231">
        <v>105.25</v>
      </c>
      <c r="M22" s="231">
        <v>82.5</v>
      </c>
      <c r="N22" s="231">
        <v>104.9</v>
      </c>
      <c r="O22" s="231">
        <v>126.53</v>
      </c>
      <c r="P22" s="98">
        <f t="shared" si="2"/>
        <v>0.20619637750238318</v>
      </c>
      <c r="Q22" s="230">
        <f t="shared" si="3"/>
        <v>21.629999999999995</v>
      </c>
    </row>
    <row r="23" spans="2:17" x14ac:dyDescent="0.25">
      <c r="B23" s="96" t="s">
        <v>66</v>
      </c>
      <c r="C23" s="230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134.75</v>
      </c>
      <c r="D24" s="234">
        <v>154.08000000000001</v>
      </c>
      <c r="E24" s="234">
        <v>186.75</v>
      </c>
      <c r="F24" s="234">
        <v>211.21</v>
      </c>
      <c r="G24" s="234">
        <v>199.41</v>
      </c>
      <c r="H24" s="234">
        <v>220.58</v>
      </c>
      <c r="I24" s="102">
        <f t="shared" si="0"/>
        <v>0.10616318138508607</v>
      </c>
      <c r="J24" s="234">
        <f t="shared" si="1"/>
        <v>21.170000000000016</v>
      </c>
      <c r="K24" s="235">
        <v>144.69</v>
      </c>
      <c r="L24" s="235">
        <v>186.46</v>
      </c>
      <c r="M24" s="235">
        <v>291.81</v>
      </c>
      <c r="N24" s="235">
        <v>265.04000000000002</v>
      </c>
      <c r="O24" s="235">
        <v>327.44</v>
      </c>
      <c r="P24" s="102">
        <f t="shared" si="2"/>
        <v>0.23543616057953498</v>
      </c>
      <c r="Q24" s="234">
        <f t="shared" si="3"/>
        <v>62.399999999999977</v>
      </c>
    </row>
    <row r="25" spans="2:17" x14ac:dyDescent="0.25">
      <c r="B25" s="96" t="s">
        <v>12</v>
      </c>
      <c r="C25" s="230">
        <v>134.66999999999999</v>
      </c>
      <c r="D25" s="230">
        <v>151.52000000000001</v>
      </c>
      <c r="E25" s="230">
        <v>180.18</v>
      </c>
      <c r="F25" s="230">
        <v>206.52</v>
      </c>
      <c r="G25" s="230">
        <v>205.17</v>
      </c>
      <c r="H25" s="230">
        <v>231.5</v>
      </c>
      <c r="I25" s="98">
        <f t="shared" si="0"/>
        <v>0.12833260223229526</v>
      </c>
      <c r="J25" s="230">
        <f t="shared" si="1"/>
        <v>26.330000000000013</v>
      </c>
      <c r="K25" s="231">
        <v>144.69</v>
      </c>
      <c r="L25" s="231">
        <v>157.81</v>
      </c>
      <c r="M25" s="231">
        <v>282.67</v>
      </c>
      <c r="N25" s="231">
        <v>281.51</v>
      </c>
      <c r="O25" s="231">
        <v>343.97</v>
      </c>
      <c r="P25" s="98">
        <f t="shared" si="2"/>
        <v>0.22187488899151031</v>
      </c>
      <c r="Q25" s="230">
        <f t="shared" si="3"/>
        <v>62.460000000000036</v>
      </c>
    </row>
    <row r="26" spans="2:17" x14ac:dyDescent="0.25">
      <c r="B26" s="99" t="s">
        <v>64</v>
      </c>
      <c r="C26" s="232">
        <v>0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0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53.52</v>
      </c>
      <c r="D28" s="234">
        <v>51.25</v>
      </c>
      <c r="E28" s="234">
        <v>59.1</v>
      </c>
      <c r="F28" s="234">
        <v>65.930000000000007</v>
      </c>
      <c r="G28" s="234">
        <v>74.61</v>
      </c>
      <c r="H28" s="234">
        <v>82.59</v>
      </c>
      <c r="I28" s="102">
        <f t="shared" si="0"/>
        <v>0.1069561720948935</v>
      </c>
      <c r="J28" s="234">
        <f t="shared" si="1"/>
        <v>7.980000000000004</v>
      </c>
      <c r="K28" s="235">
        <v>60.58</v>
      </c>
      <c r="L28" s="235">
        <v>70.28</v>
      </c>
      <c r="M28" s="235">
        <v>73.680000000000007</v>
      </c>
      <c r="N28" s="235">
        <v>85.21</v>
      </c>
      <c r="O28" s="235">
        <v>95.46</v>
      </c>
      <c r="P28" s="102">
        <f t="shared" si="2"/>
        <v>0.12029104565191884</v>
      </c>
      <c r="Q28" s="234">
        <f t="shared" si="3"/>
        <v>10.25</v>
      </c>
    </row>
    <row r="29" spans="2:17" x14ac:dyDescent="0.25">
      <c r="B29" s="96" t="s">
        <v>63</v>
      </c>
      <c r="C29" s="230">
        <v>56.97</v>
      </c>
      <c r="D29" s="230">
        <v>54.03</v>
      </c>
      <c r="E29" s="230">
        <v>62.9</v>
      </c>
      <c r="F29" s="230">
        <v>70.19</v>
      </c>
      <c r="G29" s="230">
        <v>78.77</v>
      </c>
      <c r="H29" s="230">
        <v>88.12</v>
      </c>
      <c r="I29" s="98">
        <f t="shared" si="0"/>
        <v>0.11870001269518871</v>
      </c>
      <c r="J29" s="230">
        <f t="shared" si="1"/>
        <v>9.3500000000000085</v>
      </c>
      <c r="K29" s="231">
        <v>63.37</v>
      </c>
      <c r="L29" s="231">
        <v>79.33</v>
      </c>
      <c r="M29" s="231">
        <v>77.41</v>
      </c>
      <c r="N29" s="231">
        <v>89.55</v>
      </c>
      <c r="O29" s="231">
        <v>102.31</v>
      </c>
      <c r="P29" s="98">
        <f t="shared" si="2"/>
        <v>0.14249022892238972</v>
      </c>
      <c r="Q29" s="230">
        <f t="shared" si="3"/>
        <v>12.760000000000005</v>
      </c>
    </row>
    <row r="30" spans="2:17" x14ac:dyDescent="0.25">
      <c r="B30" s="99" t="s">
        <v>64</v>
      </c>
      <c r="C30" s="232">
        <v>59.93</v>
      </c>
      <c r="D30" s="232">
        <v>57.07</v>
      </c>
      <c r="E30" s="232">
        <v>65.52</v>
      </c>
      <c r="F30" s="232">
        <v>73.069999999999993</v>
      </c>
      <c r="G30" s="232">
        <v>81.81</v>
      </c>
      <c r="H30" s="232">
        <v>92.23</v>
      </c>
      <c r="I30" s="100">
        <f t="shared" si="0"/>
        <v>0.12736829238479408</v>
      </c>
      <c r="J30" s="232">
        <f t="shared" si="1"/>
        <v>10.420000000000002</v>
      </c>
      <c r="K30" s="233">
        <v>66.41</v>
      </c>
      <c r="L30" s="233">
        <v>83.9</v>
      </c>
      <c r="M30" s="233">
        <v>80.84</v>
      </c>
      <c r="N30" s="233">
        <v>93.02</v>
      </c>
      <c r="O30" s="233">
        <v>108.25</v>
      </c>
      <c r="P30" s="100">
        <f t="shared" si="2"/>
        <v>0.16372823048806717</v>
      </c>
      <c r="Q30" s="232">
        <f t="shared" si="3"/>
        <v>15.230000000000004</v>
      </c>
    </row>
    <row r="31" spans="2:17" x14ac:dyDescent="0.25">
      <c r="B31" s="99" t="s">
        <v>65</v>
      </c>
      <c r="C31" s="232">
        <v>42.61</v>
      </c>
      <c r="D31" s="232">
        <v>41.43</v>
      </c>
      <c r="E31" s="232">
        <v>46.25</v>
      </c>
      <c r="F31" s="232">
        <v>50.85</v>
      </c>
      <c r="G31" s="232">
        <v>58.4</v>
      </c>
      <c r="H31" s="232">
        <v>61.07</v>
      </c>
      <c r="I31" s="100">
        <f t="shared" si="0"/>
        <v>4.5719178082191725E-2</v>
      </c>
      <c r="J31" s="232">
        <f t="shared" si="1"/>
        <v>2.6700000000000017</v>
      </c>
      <c r="K31" s="233">
        <v>50.36</v>
      </c>
      <c r="L31" s="233">
        <v>51.21</v>
      </c>
      <c r="M31" s="233">
        <v>56.82</v>
      </c>
      <c r="N31" s="233">
        <v>67.86</v>
      </c>
      <c r="O31" s="233">
        <v>65.760000000000005</v>
      </c>
      <c r="P31" s="100">
        <f t="shared" si="2"/>
        <v>-3.0946065428823943E-2</v>
      </c>
      <c r="Q31" s="232">
        <f t="shared" si="3"/>
        <v>-2.0999999999999943</v>
      </c>
    </row>
    <row r="32" spans="2:17" x14ac:dyDescent="0.25">
      <c r="B32" s="96" t="s">
        <v>66</v>
      </c>
      <c r="C32" s="230">
        <v>43.27</v>
      </c>
      <c r="D32" s="230">
        <v>41.41</v>
      </c>
      <c r="E32" s="230">
        <v>44.92</v>
      </c>
      <c r="F32" s="230">
        <v>48.39</v>
      </c>
      <c r="G32" s="230">
        <v>55.81</v>
      </c>
      <c r="H32" s="230">
        <v>59.46</v>
      </c>
      <c r="I32" s="98">
        <f t="shared" si="0"/>
        <v>6.540046586633208E-2</v>
      </c>
      <c r="J32" s="230">
        <f t="shared" si="1"/>
        <v>3.6499999999999986</v>
      </c>
      <c r="K32" s="231">
        <v>50.64</v>
      </c>
      <c r="L32" s="231">
        <v>53.65</v>
      </c>
      <c r="M32" s="231">
        <v>58.7</v>
      </c>
      <c r="N32" s="231">
        <v>66.87</v>
      </c>
      <c r="O32" s="231">
        <v>67.77</v>
      </c>
      <c r="P32" s="98">
        <f t="shared" si="2"/>
        <v>1.3458950201884035E-2</v>
      </c>
      <c r="Q32" s="230">
        <f t="shared" si="3"/>
        <v>0.89999999999999147</v>
      </c>
    </row>
    <row r="33" spans="2:17" x14ac:dyDescent="0.25">
      <c r="B33" s="93" t="s">
        <v>52</v>
      </c>
      <c r="C33" s="234">
        <v>86.79</v>
      </c>
      <c r="D33" s="234">
        <v>84.44</v>
      </c>
      <c r="E33" s="234">
        <v>89.45</v>
      </c>
      <c r="F33" s="234">
        <v>98.5</v>
      </c>
      <c r="G33" s="234">
        <v>108.5</v>
      </c>
      <c r="H33" s="234">
        <v>115.69</v>
      </c>
      <c r="I33" s="102">
        <f t="shared" si="0"/>
        <v>6.6267281105990783E-2</v>
      </c>
      <c r="J33" s="234">
        <f t="shared" si="1"/>
        <v>7.1899999999999977</v>
      </c>
      <c r="K33" s="235">
        <v>93.28</v>
      </c>
      <c r="L33" s="235">
        <v>104.36</v>
      </c>
      <c r="M33" s="235">
        <v>114.69</v>
      </c>
      <c r="N33" s="235">
        <v>124.91</v>
      </c>
      <c r="O33" s="235">
        <v>130.72999999999999</v>
      </c>
      <c r="P33" s="102">
        <f t="shared" si="2"/>
        <v>4.6593547354094822E-2</v>
      </c>
      <c r="Q33" s="234">
        <f t="shared" si="3"/>
        <v>5.8199999999999932</v>
      </c>
    </row>
    <row r="34" spans="2:17" x14ac:dyDescent="0.25">
      <c r="B34" s="96" t="s">
        <v>63</v>
      </c>
      <c r="C34" s="230">
        <v>86.79</v>
      </c>
      <c r="D34" s="230">
        <v>84.44</v>
      </c>
      <c r="E34" s="230">
        <v>89.45</v>
      </c>
      <c r="F34" s="230">
        <v>97.58</v>
      </c>
      <c r="G34" s="230">
        <v>108.5</v>
      </c>
      <c r="H34" s="230">
        <v>115.69</v>
      </c>
      <c r="I34" s="98">
        <f t="shared" si="0"/>
        <v>6.6267281105990783E-2</v>
      </c>
      <c r="J34" s="230">
        <f t="shared" si="1"/>
        <v>7.1899999999999977</v>
      </c>
      <c r="K34" s="231">
        <v>93.28</v>
      </c>
      <c r="L34" s="231">
        <v>104.36</v>
      </c>
      <c r="M34" s="231">
        <v>114.69</v>
      </c>
      <c r="N34" s="231">
        <v>124.91</v>
      </c>
      <c r="O34" s="231">
        <v>130.72999999999999</v>
      </c>
      <c r="P34" s="98">
        <f t="shared" si="2"/>
        <v>4.6593547354094822E-2</v>
      </c>
      <c r="Q34" s="230">
        <f t="shared" si="3"/>
        <v>5.8199999999999932</v>
      </c>
    </row>
    <row r="35" spans="2:17" x14ac:dyDescent="0.25">
      <c r="B35" s="93" t="s">
        <v>53</v>
      </c>
      <c r="C35" s="234">
        <v>106.13</v>
      </c>
      <c r="D35" s="234">
        <v>125.31</v>
      </c>
      <c r="E35" s="234">
        <v>128.24</v>
      </c>
      <c r="F35" s="234">
        <v>149.08000000000001</v>
      </c>
      <c r="G35" s="234">
        <v>167.62</v>
      </c>
      <c r="H35" s="234">
        <v>191.89</v>
      </c>
      <c r="I35" s="102">
        <f t="shared" si="0"/>
        <v>0.14479179095573302</v>
      </c>
      <c r="J35" s="234">
        <f t="shared" si="1"/>
        <v>24.269999999999982</v>
      </c>
      <c r="K35" s="235">
        <v>128.15</v>
      </c>
      <c r="L35" s="235">
        <v>138.83000000000001</v>
      </c>
      <c r="M35" s="235">
        <v>165.52</v>
      </c>
      <c r="N35" s="235">
        <v>206.47</v>
      </c>
      <c r="O35" s="235">
        <v>239.78</v>
      </c>
      <c r="P35" s="102">
        <f t="shared" si="2"/>
        <v>0.16133094396280323</v>
      </c>
      <c r="Q35" s="234">
        <f t="shared" si="3"/>
        <v>33.31</v>
      </c>
    </row>
    <row r="36" spans="2:17" x14ac:dyDescent="0.25">
      <c r="B36" s="96" t="s">
        <v>63</v>
      </c>
      <c r="C36" s="230">
        <v>133.72</v>
      </c>
      <c r="D36" s="230">
        <v>131.41999999999999</v>
      </c>
      <c r="E36" s="230">
        <v>137.6</v>
      </c>
      <c r="F36" s="230">
        <v>157.52000000000001</v>
      </c>
      <c r="G36" s="230">
        <v>177.79</v>
      </c>
      <c r="H36" s="230">
        <v>204.84</v>
      </c>
      <c r="I36" s="98">
        <f t="shared" si="0"/>
        <v>0.15214578997693917</v>
      </c>
      <c r="J36" s="230">
        <f t="shared" si="1"/>
        <v>27.050000000000011</v>
      </c>
      <c r="K36" s="231">
        <v>134.93</v>
      </c>
      <c r="L36" s="231">
        <v>143.77000000000001</v>
      </c>
      <c r="M36" s="231">
        <v>170.62</v>
      </c>
      <c r="N36" s="231">
        <v>219.2</v>
      </c>
      <c r="O36" s="231">
        <v>252.73</v>
      </c>
      <c r="P36" s="98">
        <f t="shared" si="2"/>
        <v>0.15296532846715327</v>
      </c>
      <c r="Q36" s="230">
        <f t="shared" si="3"/>
        <v>33.53</v>
      </c>
    </row>
    <row r="37" spans="2:17" x14ac:dyDescent="0.25">
      <c r="B37" s="96" t="s">
        <v>66</v>
      </c>
      <c r="C37" s="230">
        <v>41.89</v>
      </c>
      <c r="D37" s="230">
        <v>74.180000000000007</v>
      </c>
      <c r="E37" s="230">
        <v>84.08</v>
      </c>
      <c r="F37" s="230">
        <v>104.15</v>
      </c>
      <c r="G37" s="230">
        <v>109.88</v>
      </c>
      <c r="H37" s="230">
        <v>124.4</v>
      </c>
      <c r="I37" s="98">
        <f t="shared" si="0"/>
        <v>0.1321441572624682</v>
      </c>
      <c r="J37" s="230">
        <f t="shared" si="1"/>
        <v>14.52000000000001</v>
      </c>
      <c r="K37" s="231">
        <v>95.65</v>
      </c>
      <c r="L37" s="231">
        <v>125.42</v>
      </c>
      <c r="M37" s="231">
        <v>138.54</v>
      </c>
      <c r="N37" s="231">
        <v>137.52000000000001</v>
      </c>
      <c r="O37" s="231">
        <v>174.12</v>
      </c>
      <c r="P37" s="98">
        <f t="shared" si="2"/>
        <v>0.2661431064572426</v>
      </c>
      <c r="Q37" s="230">
        <f t="shared" si="3"/>
        <v>36.599999999999994</v>
      </c>
    </row>
    <row r="38" spans="2:17" x14ac:dyDescent="0.25">
      <c r="B38" s="93" t="s">
        <v>54</v>
      </c>
      <c r="C38" s="234">
        <v>64.19</v>
      </c>
      <c r="D38" s="234">
        <v>68.989999999999995</v>
      </c>
      <c r="E38" s="234">
        <v>76.34</v>
      </c>
      <c r="F38" s="234">
        <v>86.56</v>
      </c>
      <c r="G38" s="234">
        <v>96.87</v>
      </c>
      <c r="H38" s="234">
        <v>102.34</v>
      </c>
      <c r="I38" s="102">
        <f t="shared" si="0"/>
        <v>5.646743057706205E-2</v>
      </c>
      <c r="J38" s="234">
        <f t="shared" si="1"/>
        <v>5.4699999999999989</v>
      </c>
      <c r="K38" s="235">
        <v>77.33</v>
      </c>
      <c r="L38" s="235">
        <v>85.51</v>
      </c>
      <c r="M38" s="235">
        <v>98.37</v>
      </c>
      <c r="N38" s="235">
        <v>114.68</v>
      </c>
      <c r="O38" s="235">
        <v>109.57</v>
      </c>
      <c r="P38" s="102">
        <f t="shared" si="2"/>
        <v>-4.4558772235786637E-2</v>
      </c>
      <c r="Q38" s="234">
        <f t="shared" si="3"/>
        <v>-5.1100000000000136</v>
      </c>
    </row>
    <row r="39" spans="2:17" x14ac:dyDescent="0.25">
      <c r="B39" s="96" t="s">
        <v>63</v>
      </c>
      <c r="C39" s="230">
        <v>64.19</v>
      </c>
      <c r="D39" s="230">
        <v>68.989999999999995</v>
      </c>
      <c r="E39" s="230">
        <v>76.34</v>
      </c>
      <c r="F39" s="230">
        <v>85.99</v>
      </c>
      <c r="G39" s="230">
        <v>96.87</v>
      </c>
      <c r="H39" s="230">
        <v>102.34</v>
      </c>
      <c r="I39" s="98">
        <f t="shared" si="0"/>
        <v>5.646743057706205E-2</v>
      </c>
      <c r="J39" s="230">
        <f t="shared" si="1"/>
        <v>5.4699999999999989</v>
      </c>
      <c r="K39" s="231">
        <v>77.33</v>
      </c>
      <c r="L39" s="231">
        <v>85.51</v>
      </c>
      <c r="M39" s="231">
        <v>98.37</v>
      </c>
      <c r="N39" s="231">
        <v>114.68</v>
      </c>
      <c r="O39" s="231">
        <v>109.57</v>
      </c>
      <c r="P39" s="98">
        <f t="shared" si="2"/>
        <v>-4.4558772235786637E-2</v>
      </c>
      <c r="Q39" s="230">
        <f t="shared" si="3"/>
        <v>-5.1100000000000136</v>
      </c>
    </row>
    <row r="40" spans="2:17" x14ac:dyDescent="0.25">
      <c r="B40" s="99" t="s">
        <v>64</v>
      </c>
      <c r="C40" s="232">
        <v>76.319999999999993</v>
      </c>
      <c r="D40" s="232">
        <v>76.47</v>
      </c>
      <c r="E40" s="232">
        <v>90.03</v>
      </c>
      <c r="F40" s="232">
        <v>100.71</v>
      </c>
      <c r="G40" s="232">
        <v>115.08</v>
      </c>
      <c r="H40" s="232">
        <v>119.72</v>
      </c>
      <c r="I40" s="100">
        <f t="shared" si="0"/>
        <v>4.0319777546054869E-2</v>
      </c>
      <c r="J40" s="232">
        <f t="shared" si="1"/>
        <v>4.6400000000000006</v>
      </c>
      <c r="K40" s="233">
        <v>86.76</v>
      </c>
      <c r="L40" s="233">
        <v>106.32</v>
      </c>
      <c r="M40" s="233">
        <v>120.13</v>
      </c>
      <c r="N40" s="233">
        <v>140.93</v>
      </c>
      <c r="O40" s="233">
        <v>131.49</v>
      </c>
      <c r="P40" s="100">
        <f t="shared" si="2"/>
        <v>-6.6983608883843027E-2</v>
      </c>
      <c r="Q40" s="232">
        <f t="shared" si="3"/>
        <v>-9.4399999999999977</v>
      </c>
    </row>
    <row r="41" spans="2:17" x14ac:dyDescent="0.25">
      <c r="B41" s="99" t="s">
        <v>65</v>
      </c>
      <c r="C41" s="232">
        <v>52.19</v>
      </c>
      <c r="D41" s="232">
        <v>57.98</v>
      </c>
      <c r="E41" s="232">
        <v>57.94</v>
      </c>
      <c r="F41" s="232">
        <v>66.849999999999994</v>
      </c>
      <c r="G41" s="232">
        <v>70.069999999999993</v>
      </c>
      <c r="H41" s="232">
        <v>70.59</v>
      </c>
      <c r="I41" s="100">
        <f t="shared" si="0"/>
        <v>7.4211502782932648E-3</v>
      </c>
      <c r="J41" s="232">
        <f t="shared" si="1"/>
        <v>0.52000000000001023</v>
      </c>
      <c r="K41" s="233">
        <v>63.11</v>
      </c>
      <c r="L41" s="233">
        <v>61.48</v>
      </c>
      <c r="M41" s="233">
        <v>69.53</v>
      </c>
      <c r="N41" s="233">
        <v>70.97</v>
      </c>
      <c r="O41" s="233">
        <v>73.11</v>
      </c>
      <c r="P41" s="100">
        <f t="shared" si="2"/>
        <v>3.0153586022263035E-2</v>
      </c>
      <c r="Q41" s="232">
        <f t="shared" si="3"/>
        <v>2.1400000000000006</v>
      </c>
    </row>
    <row r="42" spans="2:17" x14ac:dyDescent="0.25">
      <c r="B42" s="93" t="s">
        <v>55</v>
      </c>
      <c r="C42" s="234">
        <v>102.24</v>
      </c>
      <c r="D42" s="234">
        <v>98.71</v>
      </c>
      <c r="E42" s="234">
        <v>114.3</v>
      </c>
      <c r="F42" s="234">
        <v>129.22</v>
      </c>
      <c r="G42" s="234">
        <v>138.65</v>
      </c>
      <c r="H42" s="234">
        <v>118.46</v>
      </c>
      <c r="I42" s="102">
        <f t="shared" si="0"/>
        <v>-0.1456184637576633</v>
      </c>
      <c r="J42" s="234">
        <f t="shared" si="1"/>
        <v>-20.190000000000012</v>
      </c>
      <c r="K42" s="235">
        <v>117.31</v>
      </c>
      <c r="L42" s="235">
        <v>125.84</v>
      </c>
      <c r="M42" s="235">
        <v>142.44</v>
      </c>
      <c r="N42" s="235">
        <v>124.39</v>
      </c>
      <c r="O42" s="235">
        <v>129.66</v>
      </c>
      <c r="P42" s="102">
        <f t="shared" si="2"/>
        <v>4.2366749738725007E-2</v>
      </c>
      <c r="Q42" s="234">
        <f t="shared" si="3"/>
        <v>5.269999999999996</v>
      </c>
    </row>
    <row r="43" spans="2:17" x14ac:dyDescent="0.25">
      <c r="B43" s="96" t="s">
        <v>63</v>
      </c>
      <c r="C43" s="230">
        <v>108.14</v>
      </c>
      <c r="D43" s="230">
        <v>104.52</v>
      </c>
      <c r="E43" s="230">
        <v>121.1</v>
      </c>
      <c r="F43" s="230">
        <v>138.26</v>
      </c>
      <c r="G43" s="230">
        <v>145.62</v>
      </c>
      <c r="H43" s="230">
        <v>121.32</v>
      </c>
      <c r="I43" s="98">
        <f t="shared" si="0"/>
        <v>-0.16687268232385666</v>
      </c>
      <c r="J43" s="230">
        <f t="shared" si="1"/>
        <v>-24.300000000000011</v>
      </c>
      <c r="K43" s="231">
        <v>122.72</v>
      </c>
      <c r="L43" s="231">
        <v>138.32</v>
      </c>
      <c r="M43" s="231">
        <v>149.97</v>
      </c>
      <c r="N43" s="231">
        <v>126.07</v>
      </c>
      <c r="O43" s="231">
        <v>131.27000000000001</v>
      </c>
      <c r="P43" s="98">
        <f t="shared" si="2"/>
        <v>4.1246926310779752E-2</v>
      </c>
      <c r="Q43" s="230">
        <f t="shared" si="3"/>
        <v>5.2000000000000171</v>
      </c>
    </row>
    <row r="44" spans="2:17" x14ac:dyDescent="0.25">
      <c r="B44" s="99" t="s">
        <v>64</v>
      </c>
      <c r="C44" s="232">
        <v>0</v>
      </c>
      <c r="D44" s="232">
        <v>111.35</v>
      </c>
      <c r="E44" s="232">
        <v>128.75</v>
      </c>
      <c r="F44" s="232">
        <v>147.52000000000001</v>
      </c>
      <c r="G44" s="232">
        <v>153.44</v>
      </c>
      <c r="H44" s="232">
        <v>124</v>
      </c>
      <c r="I44" s="100">
        <f t="shared" si="0"/>
        <v>-0.19186652763295098</v>
      </c>
      <c r="J44" s="232">
        <f t="shared" si="1"/>
        <v>-29.439999999999998</v>
      </c>
      <c r="K44" s="233">
        <v>128.72</v>
      </c>
      <c r="L44" s="233">
        <v>145.88999999999999</v>
      </c>
      <c r="M44" s="233">
        <v>159.9</v>
      </c>
      <c r="N44" s="233">
        <v>128.66999999999999</v>
      </c>
      <c r="O44" s="233">
        <v>133.97</v>
      </c>
      <c r="P44" s="100">
        <f t="shared" si="2"/>
        <v>4.1190642729463045E-2</v>
      </c>
      <c r="Q44" s="232">
        <f t="shared" si="3"/>
        <v>5.3000000000000114</v>
      </c>
    </row>
    <row r="45" spans="2:17" x14ac:dyDescent="0.25">
      <c r="B45" s="99" t="s">
        <v>65</v>
      </c>
      <c r="C45" s="232">
        <v>0</v>
      </c>
      <c r="D45" s="232">
        <v>79.67</v>
      </c>
      <c r="E45" s="232">
        <v>92.67</v>
      </c>
      <c r="F45" s="232">
        <v>101.68</v>
      </c>
      <c r="G45" s="232">
        <v>114.46</v>
      </c>
      <c r="H45" s="232">
        <v>110.64</v>
      </c>
      <c r="I45" s="100">
        <f t="shared" si="0"/>
        <v>-3.3374104490651701E-2</v>
      </c>
      <c r="J45" s="232">
        <f t="shared" si="1"/>
        <v>-3.8199999999999932</v>
      </c>
      <c r="K45" s="233">
        <v>100.51</v>
      </c>
      <c r="L45" s="233">
        <v>109.46</v>
      </c>
      <c r="M45" s="233">
        <v>111.21</v>
      </c>
      <c r="N45" s="233">
        <v>114.91</v>
      </c>
      <c r="O45" s="233">
        <v>119.55</v>
      </c>
      <c r="P45" s="100">
        <f t="shared" si="2"/>
        <v>4.0379427377947863E-2</v>
      </c>
      <c r="Q45" s="232">
        <f t="shared" si="3"/>
        <v>4.6400000000000006</v>
      </c>
    </row>
    <row r="46" spans="2:17" x14ac:dyDescent="0.25">
      <c r="B46" s="96" t="s">
        <v>66</v>
      </c>
      <c r="C46" s="230">
        <v>76.39</v>
      </c>
      <c r="D46" s="230">
        <v>66.930000000000007</v>
      </c>
      <c r="E46" s="230">
        <v>75.3</v>
      </c>
      <c r="F46" s="230">
        <v>77.459999999999994</v>
      </c>
      <c r="G46" s="230">
        <v>94.86</v>
      </c>
      <c r="H46" s="230">
        <v>101.95</v>
      </c>
      <c r="I46" s="98">
        <f t="shared" si="0"/>
        <v>7.4741724646848029E-2</v>
      </c>
      <c r="J46" s="230">
        <f t="shared" si="1"/>
        <v>7.0900000000000034</v>
      </c>
      <c r="K46" s="231">
        <v>89.68</v>
      </c>
      <c r="L46" s="231">
        <v>91.17</v>
      </c>
      <c r="M46" s="231">
        <v>99.79</v>
      </c>
      <c r="N46" s="231">
        <v>115.18</v>
      </c>
      <c r="O46" s="231">
        <v>121.21</v>
      </c>
      <c r="P46" s="98">
        <f t="shared" si="2"/>
        <v>5.2352839034554455E-2</v>
      </c>
      <c r="Q46" s="230">
        <f t="shared" si="3"/>
        <v>6.0299999999999869</v>
      </c>
    </row>
    <row r="47" spans="2:17" x14ac:dyDescent="0.25">
      <c r="B47" s="93" t="s">
        <v>56</v>
      </c>
      <c r="C47" s="234">
        <v>58.1</v>
      </c>
      <c r="D47" s="234">
        <v>74.28</v>
      </c>
      <c r="E47" s="234">
        <v>64.31</v>
      </c>
      <c r="F47" s="234">
        <v>69.86</v>
      </c>
      <c r="G47" s="234">
        <v>72.73</v>
      </c>
      <c r="H47" s="234">
        <v>77.06</v>
      </c>
      <c r="I47" s="102">
        <f t="shared" si="0"/>
        <v>5.9535267427471394E-2</v>
      </c>
      <c r="J47" s="234">
        <f t="shared" si="1"/>
        <v>4.3299999999999983</v>
      </c>
      <c r="K47" s="235">
        <v>80.260000000000005</v>
      </c>
      <c r="L47" s="235">
        <v>73.62</v>
      </c>
      <c r="M47" s="235">
        <v>80.040000000000006</v>
      </c>
      <c r="N47" s="235">
        <v>85.83</v>
      </c>
      <c r="O47" s="235">
        <v>103.75</v>
      </c>
      <c r="P47" s="102">
        <f t="shared" si="2"/>
        <v>0.20878480717697778</v>
      </c>
      <c r="Q47" s="234">
        <f t="shared" si="3"/>
        <v>17.920000000000002</v>
      </c>
    </row>
    <row r="48" spans="2:17" x14ac:dyDescent="0.25">
      <c r="B48" s="96" t="s">
        <v>63</v>
      </c>
      <c r="C48" s="230">
        <v>57.83</v>
      </c>
      <c r="D48" s="230">
        <v>74.63</v>
      </c>
      <c r="E48" s="230">
        <v>64.650000000000006</v>
      </c>
      <c r="F48" s="230">
        <v>69.67</v>
      </c>
      <c r="G48" s="230">
        <v>73.94</v>
      </c>
      <c r="H48" s="230">
        <v>78.400000000000006</v>
      </c>
      <c r="I48" s="98">
        <f t="shared" si="0"/>
        <v>6.0319177711658289E-2</v>
      </c>
      <c r="J48" s="230">
        <f t="shared" si="1"/>
        <v>4.460000000000008</v>
      </c>
      <c r="K48" s="231">
        <v>80.89</v>
      </c>
      <c r="L48" s="231">
        <v>73.760000000000005</v>
      </c>
      <c r="M48" s="231">
        <v>80.900000000000006</v>
      </c>
      <c r="N48" s="231">
        <v>85.77</v>
      </c>
      <c r="O48" s="231">
        <v>106.01</v>
      </c>
      <c r="P48" s="98">
        <f t="shared" si="2"/>
        <v>0.23597994636819419</v>
      </c>
      <c r="Q48" s="230">
        <f t="shared" si="3"/>
        <v>20.240000000000009</v>
      </c>
    </row>
    <row r="49" spans="2:17" x14ac:dyDescent="0.25">
      <c r="B49" s="99" t="s">
        <v>64</v>
      </c>
      <c r="C49" s="232">
        <v>59.72</v>
      </c>
      <c r="D49" s="232">
        <v>75.540000000000006</v>
      </c>
      <c r="E49" s="232">
        <v>69.69</v>
      </c>
      <c r="F49" s="232">
        <v>75.87</v>
      </c>
      <c r="G49" s="232">
        <v>79.3</v>
      </c>
      <c r="H49" s="232">
        <v>83.59</v>
      </c>
      <c r="I49" s="100">
        <f t="shared" si="0"/>
        <v>5.4098360655737698E-2</v>
      </c>
      <c r="J49" s="232">
        <f t="shared" si="1"/>
        <v>4.2900000000000063</v>
      </c>
      <c r="K49" s="233">
        <v>82.41</v>
      </c>
      <c r="L49" s="233">
        <v>82.91</v>
      </c>
      <c r="M49" s="233">
        <v>86.88</v>
      </c>
      <c r="N49" s="233">
        <v>92.65</v>
      </c>
      <c r="O49" s="233">
        <v>118.65</v>
      </c>
      <c r="P49" s="100">
        <f t="shared" si="2"/>
        <v>0.28062601187263891</v>
      </c>
      <c r="Q49" s="232">
        <f t="shared" si="3"/>
        <v>26</v>
      </c>
    </row>
    <row r="50" spans="2:17" x14ac:dyDescent="0.25">
      <c r="B50" s="99" t="s">
        <v>65</v>
      </c>
      <c r="C50" s="232">
        <v>52.07</v>
      </c>
      <c r="D50" s="232">
        <v>70.77</v>
      </c>
      <c r="E50" s="232">
        <v>51.36</v>
      </c>
      <c r="F50" s="232">
        <v>51.62</v>
      </c>
      <c r="G50" s="232">
        <v>60.16</v>
      </c>
      <c r="H50" s="232">
        <v>64.61</v>
      </c>
      <c r="I50" s="100">
        <f t="shared" si="0"/>
        <v>7.3969414893616969E-2</v>
      </c>
      <c r="J50" s="232">
        <f t="shared" si="1"/>
        <v>4.4500000000000028</v>
      </c>
      <c r="K50" s="233">
        <v>75.33</v>
      </c>
      <c r="L50" s="233">
        <v>54.27</v>
      </c>
      <c r="M50" s="233">
        <v>66</v>
      </c>
      <c r="N50" s="233">
        <v>69.16</v>
      </c>
      <c r="O50" s="233">
        <v>73.900000000000006</v>
      </c>
      <c r="P50" s="100">
        <f t="shared" si="2"/>
        <v>6.8536726431463357E-2</v>
      </c>
      <c r="Q50" s="232">
        <f t="shared" si="3"/>
        <v>4.7400000000000091</v>
      </c>
    </row>
    <row r="51" spans="2:17" x14ac:dyDescent="0.25">
      <c r="B51" s="96" t="s">
        <v>66</v>
      </c>
      <c r="C51" s="230">
        <v>83.93</v>
      </c>
      <c r="D51" s="230">
        <v>154.72</v>
      </c>
      <c r="E51" s="230">
        <v>202.14</v>
      </c>
      <c r="F51" s="230">
        <v>163.5</v>
      </c>
      <c r="G51" s="230">
        <v>90.36</v>
      </c>
      <c r="H51" s="230">
        <v>97.54</v>
      </c>
      <c r="I51" s="98">
        <f t="shared" si="0"/>
        <v>7.9459938025675081E-2</v>
      </c>
      <c r="J51" s="230">
        <f t="shared" si="1"/>
        <v>7.1800000000000068</v>
      </c>
      <c r="K51" s="231">
        <v>63.33</v>
      </c>
      <c r="L51" s="231">
        <v>304.43</v>
      </c>
      <c r="M51" s="231">
        <v>199.07</v>
      </c>
      <c r="N51" s="231">
        <v>115.46</v>
      </c>
      <c r="O51" s="231">
        <v>118.33</v>
      </c>
      <c r="P51" s="98">
        <f t="shared" si="2"/>
        <v>2.4857093365667771E-2</v>
      </c>
      <c r="Q51" s="230">
        <f t="shared" si="3"/>
        <v>2.8700000000000045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64AA8-A315-4590-8E66-11D862B4DA6D}">
  <sheetPr>
    <tabColor theme="2" tint="-9.9978637043366805E-2"/>
  </sheetPr>
  <dimension ref="B1:Q53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231</v>
      </c>
      <c r="L5" s="92" t="s">
        <v>232</v>
      </c>
      <c r="M5" s="92" t="s">
        <v>233</v>
      </c>
      <c r="N5" s="92" t="s">
        <v>234</v>
      </c>
      <c r="O5" s="92" t="s">
        <v>235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48.13</v>
      </c>
      <c r="D6" s="228">
        <v>53</v>
      </c>
      <c r="E6" s="228">
        <v>80.489999999999995</v>
      </c>
      <c r="F6" s="228">
        <v>93.36</v>
      </c>
      <c r="G6" s="228">
        <v>104.71</v>
      </c>
      <c r="H6" s="228">
        <v>109.92</v>
      </c>
      <c r="I6" s="95">
        <f t="shared" ref="I6:I51" si="0">IFERROR(H6/G6-1,"-")</f>
        <v>4.9756470251169915E-2</v>
      </c>
      <c r="J6" s="228">
        <f t="shared" ref="J6:J51" si="1">IFERROR(H6-G6,"-")</f>
        <v>5.210000000000008</v>
      </c>
      <c r="K6" s="229">
        <v>73.5</v>
      </c>
      <c r="L6" s="229">
        <v>93.77</v>
      </c>
      <c r="M6" s="229">
        <v>112.26</v>
      </c>
      <c r="N6" s="229">
        <v>122</v>
      </c>
      <c r="O6" s="229">
        <v>128.13</v>
      </c>
      <c r="P6" s="95">
        <f t="shared" ref="P6:P51" si="2">IFERROR(O6/N6-1,"-")</f>
        <v>5.024590163934417E-2</v>
      </c>
      <c r="Q6" s="228">
        <f t="shared" ref="Q6:Q51" si="3">IFERROR(O6-N6,"-")</f>
        <v>6.1299999999999955</v>
      </c>
    </row>
    <row r="7" spans="2:17" x14ac:dyDescent="0.25">
      <c r="B7" s="96" t="s">
        <v>63</v>
      </c>
      <c r="C7" s="230">
        <v>53.19</v>
      </c>
      <c r="D7" s="230">
        <v>60.01</v>
      </c>
      <c r="E7" s="230">
        <v>88.2</v>
      </c>
      <c r="F7" s="230">
        <v>102.78</v>
      </c>
      <c r="G7" s="230">
        <v>114.6</v>
      </c>
      <c r="H7" s="230">
        <v>119.42</v>
      </c>
      <c r="I7" s="98">
        <f t="shared" si="0"/>
        <v>4.205933682373475E-2</v>
      </c>
      <c r="J7" s="230">
        <f t="shared" si="1"/>
        <v>4.8200000000000074</v>
      </c>
      <c r="K7" s="231">
        <v>79.45</v>
      </c>
      <c r="L7" s="231">
        <v>106.8</v>
      </c>
      <c r="M7" s="231">
        <v>122.66</v>
      </c>
      <c r="N7" s="231">
        <v>132.19</v>
      </c>
      <c r="O7" s="231">
        <v>138.32</v>
      </c>
      <c r="P7" s="98">
        <f t="shared" si="2"/>
        <v>4.6372645434601623E-2</v>
      </c>
      <c r="Q7" s="230">
        <f t="shared" si="3"/>
        <v>6.1299999999999955</v>
      </c>
    </row>
    <row r="8" spans="2:17" x14ac:dyDescent="0.25">
      <c r="B8" s="99" t="s">
        <v>64</v>
      </c>
      <c r="C8" s="232">
        <v>58.8</v>
      </c>
      <c r="D8" s="232">
        <v>66.349999999999994</v>
      </c>
      <c r="E8" s="232">
        <v>96.91</v>
      </c>
      <c r="F8" s="232">
        <v>111.51</v>
      </c>
      <c r="G8" s="232">
        <v>124.22</v>
      </c>
      <c r="H8" s="232">
        <v>128.75</v>
      </c>
      <c r="I8" s="100">
        <f t="shared" si="0"/>
        <v>3.6467557559169306E-2</v>
      </c>
      <c r="J8" s="232">
        <f t="shared" si="1"/>
        <v>4.5300000000000011</v>
      </c>
      <c r="K8" s="233">
        <v>86.29</v>
      </c>
      <c r="L8" s="233">
        <v>116.69</v>
      </c>
      <c r="M8" s="233">
        <v>132.59</v>
      </c>
      <c r="N8" s="233">
        <v>143.19</v>
      </c>
      <c r="O8" s="233">
        <v>148.34</v>
      </c>
      <c r="P8" s="100">
        <f t="shared" si="2"/>
        <v>3.5966198756896439E-2</v>
      </c>
      <c r="Q8" s="232">
        <f t="shared" si="3"/>
        <v>5.1500000000000057</v>
      </c>
    </row>
    <row r="9" spans="2:17" x14ac:dyDescent="0.25">
      <c r="B9" s="99" t="s">
        <v>65</v>
      </c>
      <c r="C9" s="232">
        <v>29.69</v>
      </c>
      <c r="D9" s="232">
        <v>31.06</v>
      </c>
      <c r="E9" s="232">
        <v>47.58</v>
      </c>
      <c r="F9" s="232">
        <v>58.53</v>
      </c>
      <c r="G9" s="232">
        <v>65.06</v>
      </c>
      <c r="H9" s="232">
        <v>70</v>
      </c>
      <c r="I9" s="100">
        <f t="shared" si="0"/>
        <v>7.5929910851521676E-2</v>
      </c>
      <c r="J9" s="232">
        <f t="shared" si="1"/>
        <v>4.9399999999999977</v>
      </c>
      <c r="K9" s="233">
        <v>46.71</v>
      </c>
      <c r="L9" s="233">
        <v>61.06</v>
      </c>
      <c r="M9" s="233">
        <v>71.63</v>
      </c>
      <c r="N9" s="233">
        <v>74.77</v>
      </c>
      <c r="O9" s="233">
        <v>82.81</v>
      </c>
      <c r="P9" s="100">
        <f t="shared" si="2"/>
        <v>0.10752975792430131</v>
      </c>
      <c r="Q9" s="232">
        <f t="shared" si="3"/>
        <v>8.0400000000000063</v>
      </c>
    </row>
    <row r="10" spans="2:17" x14ac:dyDescent="0.25">
      <c r="B10" s="96" t="s">
        <v>66</v>
      </c>
      <c r="C10" s="230">
        <v>33.86</v>
      </c>
      <c r="D10" s="230">
        <v>30.93</v>
      </c>
      <c r="E10" s="230">
        <v>54.98</v>
      </c>
      <c r="F10" s="230">
        <v>60.79</v>
      </c>
      <c r="G10" s="230">
        <v>70.34</v>
      </c>
      <c r="H10" s="230">
        <v>77.86</v>
      </c>
      <c r="I10" s="98">
        <f t="shared" si="0"/>
        <v>0.10690929769690061</v>
      </c>
      <c r="J10" s="230">
        <f t="shared" si="1"/>
        <v>7.519999999999996</v>
      </c>
      <c r="K10" s="231">
        <v>50.95</v>
      </c>
      <c r="L10" s="231">
        <v>70.58</v>
      </c>
      <c r="M10" s="231">
        <v>76.92</v>
      </c>
      <c r="N10" s="231">
        <v>86.64</v>
      </c>
      <c r="O10" s="231">
        <v>92.55</v>
      </c>
      <c r="P10" s="98">
        <f t="shared" si="2"/>
        <v>6.8213296398891954E-2</v>
      </c>
      <c r="Q10" s="230">
        <f t="shared" si="3"/>
        <v>5.9099999999999966</v>
      </c>
    </row>
    <row r="11" spans="2:17" x14ac:dyDescent="0.25">
      <c r="B11" s="93" t="s">
        <v>47</v>
      </c>
      <c r="C11" s="234">
        <v>61.17</v>
      </c>
      <c r="D11" s="234">
        <v>72.88</v>
      </c>
      <c r="E11" s="234">
        <v>107.4</v>
      </c>
      <c r="F11" s="234">
        <v>119.28</v>
      </c>
      <c r="G11" s="234">
        <v>131.19999999999999</v>
      </c>
      <c r="H11" s="234">
        <v>135.62</v>
      </c>
      <c r="I11" s="102">
        <f t="shared" si="0"/>
        <v>3.3689024390244127E-2</v>
      </c>
      <c r="J11" s="234">
        <f t="shared" si="1"/>
        <v>4.4200000000000159</v>
      </c>
      <c r="K11" s="235">
        <v>100.66</v>
      </c>
      <c r="L11" s="235">
        <v>123.19</v>
      </c>
      <c r="M11" s="235">
        <v>145.85</v>
      </c>
      <c r="N11" s="235">
        <v>155.86000000000001</v>
      </c>
      <c r="O11" s="235">
        <v>156.93</v>
      </c>
      <c r="P11" s="102">
        <f t="shared" si="2"/>
        <v>6.8651353779032309E-3</v>
      </c>
      <c r="Q11" s="234">
        <f t="shared" si="3"/>
        <v>1.0699999999999932</v>
      </c>
    </row>
    <row r="12" spans="2:17" x14ac:dyDescent="0.25">
      <c r="B12" s="96" t="s">
        <v>63</v>
      </c>
      <c r="C12" s="230">
        <v>66.36</v>
      </c>
      <c r="D12" s="230">
        <v>79.650000000000006</v>
      </c>
      <c r="E12" s="230">
        <v>116.54</v>
      </c>
      <c r="F12" s="230">
        <v>130.32</v>
      </c>
      <c r="G12" s="230">
        <v>144.96</v>
      </c>
      <c r="H12" s="230">
        <v>149.71</v>
      </c>
      <c r="I12" s="98">
        <f t="shared" si="0"/>
        <v>3.2767660044150215E-2</v>
      </c>
      <c r="J12" s="230">
        <f t="shared" si="1"/>
        <v>4.75</v>
      </c>
      <c r="K12" s="231">
        <v>107.83</v>
      </c>
      <c r="L12" s="231">
        <v>141.88</v>
      </c>
      <c r="M12" s="231">
        <v>158.15</v>
      </c>
      <c r="N12" s="231">
        <v>170.33</v>
      </c>
      <c r="O12" s="231">
        <v>169.02</v>
      </c>
      <c r="P12" s="98">
        <f t="shared" si="2"/>
        <v>-7.6909528562203455E-3</v>
      </c>
      <c r="Q12" s="230">
        <f t="shared" si="3"/>
        <v>-1.3100000000000023</v>
      </c>
    </row>
    <row r="13" spans="2:17" x14ac:dyDescent="0.25">
      <c r="B13" s="99" t="s">
        <v>64</v>
      </c>
      <c r="C13" s="232">
        <v>71.150000000000006</v>
      </c>
      <c r="D13" s="232">
        <v>85.14</v>
      </c>
      <c r="E13" s="232">
        <v>125.38</v>
      </c>
      <c r="F13" s="232">
        <v>139.61000000000001</v>
      </c>
      <c r="G13" s="232">
        <v>154.63999999999999</v>
      </c>
      <c r="H13" s="232">
        <v>159.75</v>
      </c>
      <c r="I13" s="100">
        <f t="shared" si="0"/>
        <v>3.304449042938451E-2</v>
      </c>
      <c r="J13" s="232">
        <f t="shared" si="1"/>
        <v>5.1100000000000136</v>
      </c>
      <c r="K13" s="233">
        <v>114.97</v>
      </c>
      <c r="L13" s="233">
        <v>152.63</v>
      </c>
      <c r="M13" s="233">
        <v>168.62</v>
      </c>
      <c r="N13" s="233">
        <v>181.4</v>
      </c>
      <c r="O13" s="233">
        <v>179.17</v>
      </c>
      <c r="P13" s="100">
        <f t="shared" si="2"/>
        <v>-1.2293274531422371E-2</v>
      </c>
      <c r="Q13" s="232">
        <f t="shared" si="3"/>
        <v>-2.2300000000000182</v>
      </c>
    </row>
    <row r="14" spans="2:17" x14ac:dyDescent="0.25">
      <c r="B14" s="99" t="s">
        <v>65</v>
      </c>
      <c r="C14" s="232">
        <v>31.55</v>
      </c>
      <c r="D14" s="232">
        <v>34.18</v>
      </c>
      <c r="E14" s="232">
        <v>49.88</v>
      </c>
      <c r="F14" s="232">
        <v>53.68</v>
      </c>
      <c r="G14" s="232">
        <v>55.19</v>
      </c>
      <c r="H14" s="232">
        <v>61.52</v>
      </c>
      <c r="I14" s="100">
        <f t="shared" si="0"/>
        <v>0.11469469106722241</v>
      </c>
      <c r="J14" s="232">
        <f t="shared" si="1"/>
        <v>6.3300000000000054</v>
      </c>
      <c r="K14" s="233">
        <v>51.12</v>
      </c>
      <c r="L14" s="233">
        <v>64.39</v>
      </c>
      <c r="M14" s="233">
        <v>68.13</v>
      </c>
      <c r="N14" s="233">
        <v>65.459999999999994</v>
      </c>
      <c r="O14" s="233">
        <v>73.790000000000006</v>
      </c>
      <c r="P14" s="100">
        <f t="shared" si="2"/>
        <v>0.12725328444851836</v>
      </c>
      <c r="Q14" s="232">
        <f t="shared" si="3"/>
        <v>8.3300000000000125</v>
      </c>
    </row>
    <row r="15" spans="2:17" x14ac:dyDescent="0.25">
      <c r="B15" s="96" t="s">
        <v>66</v>
      </c>
      <c r="C15" s="230">
        <v>40.36</v>
      </c>
      <c r="D15" s="230">
        <v>37.26</v>
      </c>
      <c r="E15" s="230">
        <v>63.55</v>
      </c>
      <c r="F15" s="230">
        <v>67.89</v>
      </c>
      <c r="G15" s="230">
        <v>72.16</v>
      </c>
      <c r="H15" s="230">
        <v>79.77</v>
      </c>
      <c r="I15" s="98">
        <f t="shared" si="0"/>
        <v>0.10546008869179602</v>
      </c>
      <c r="J15" s="230">
        <f t="shared" si="1"/>
        <v>7.6099999999999994</v>
      </c>
      <c r="K15" s="231">
        <v>55.34</v>
      </c>
      <c r="L15" s="231">
        <v>79.14</v>
      </c>
      <c r="M15" s="231">
        <v>90.27</v>
      </c>
      <c r="N15" s="231">
        <v>95.07</v>
      </c>
      <c r="O15" s="231">
        <v>105.55</v>
      </c>
      <c r="P15" s="98">
        <f t="shared" si="2"/>
        <v>0.1102345640054696</v>
      </c>
      <c r="Q15" s="230">
        <f t="shared" si="3"/>
        <v>10.480000000000004</v>
      </c>
    </row>
    <row r="16" spans="2:17" x14ac:dyDescent="0.25">
      <c r="B16" s="93" t="s">
        <v>51</v>
      </c>
      <c r="C16" s="234">
        <v>28.76</v>
      </c>
      <c r="D16" s="234">
        <v>28.24</v>
      </c>
      <c r="E16" s="234">
        <v>42.13</v>
      </c>
      <c r="F16" s="234">
        <v>52.07</v>
      </c>
      <c r="G16" s="234">
        <v>61.37</v>
      </c>
      <c r="H16" s="234">
        <v>67.099999999999994</v>
      </c>
      <c r="I16" s="102">
        <f t="shared" si="0"/>
        <v>9.3368095160501818E-2</v>
      </c>
      <c r="J16" s="234">
        <f t="shared" si="1"/>
        <v>5.7299999999999969</v>
      </c>
      <c r="K16" s="235">
        <v>37.56</v>
      </c>
      <c r="L16" s="235">
        <v>55.24</v>
      </c>
      <c r="M16" s="235">
        <v>60.51</v>
      </c>
      <c r="N16" s="235">
        <v>70.42</v>
      </c>
      <c r="O16" s="235">
        <v>76.03</v>
      </c>
      <c r="P16" s="102">
        <f t="shared" si="2"/>
        <v>7.9664867935245631E-2</v>
      </c>
      <c r="Q16" s="234">
        <f t="shared" si="3"/>
        <v>5.6099999999999994</v>
      </c>
    </row>
    <row r="17" spans="2:17" x14ac:dyDescent="0.25">
      <c r="B17" s="96" t="s">
        <v>63</v>
      </c>
      <c r="C17" s="230">
        <v>30.7</v>
      </c>
      <c r="D17" s="230">
        <v>30.01</v>
      </c>
      <c r="E17" s="230">
        <v>44.97</v>
      </c>
      <c r="F17" s="230">
        <v>56.03</v>
      </c>
      <c r="G17" s="230">
        <v>65.56</v>
      </c>
      <c r="H17" s="230">
        <v>71.599999999999994</v>
      </c>
      <c r="I17" s="98">
        <f t="shared" si="0"/>
        <v>9.2129347162904107E-2</v>
      </c>
      <c r="J17" s="230">
        <f t="shared" si="1"/>
        <v>6.039999999999992</v>
      </c>
      <c r="K17" s="231">
        <v>38.22</v>
      </c>
      <c r="L17" s="231">
        <v>60.47</v>
      </c>
      <c r="M17" s="231">
        <v>63.3</v>
      </c>
      <c r="N17" s="231">
        <v>74.22</v>
      </c>
      <c r="O17" s="231">
        <v>80.849999999999994</v>
      </c>
      <c r="P17" s="98">
        <f t="shared" si="2"/>
        <v>8.9329021827000643E-2</v>
      </c>
      <c r="Q17" s="230">
        <f t="shared" si="3"/>
        <v>6.6299999999999955</v>
      </c>
    </row>
    <row r="18" spans="2:17" x14ac:dyDescent="0.25">
      <c r="B18" s="99" t="s">
        <v>64</v>
      </c>
      <c r="C18" s="232">
        <v>32.35</v>
      </c>
      <c r="D18" s="232">
        <v>31.51</v>
      </c>
      <c r="E18" s="232">
        <v>47.15</v>
      </c>
      <c r="F18" s="232">
        <v>58.72</v>
      </c>
      <c r="G18" s="232">
        <v>68.16</v>
      </c>
      <c r="H18" s="232">
        <v>75.09</v>
      </c>
      <c r="I18" s="100">
        <f t="shared" si="0"/>
        <v>0.10167253521126773</v>
      </c>
      <c r="J18" s="232"/>
      <c r="K18" s="233">
        <v>39.17</v>
      </c>
      <c r="L18" s="233">
        <v>62.88</v>
      </c>
      <c r="M18" s="233">
        <v>65.5</v>
      </c>
      <c r="N18" s="233">
        <v>76.650000000000006</v>
      </c>
      <c r="O18" s="233">
        <v>85.04</v>
      </c>
      <c r="P18" s="100">
        <f t="shared" si="2"/>
        <v>0.10945857795172853</v>
      </c>
      <c r="Q18" s="232">
        <f t="shared" si="3"/>
        <v>8.39</v>
      </c>
    </row>
    <row r="19" spans="2:17" x14ac:dyDescent="0.25">
      <c r="B19" s="99" t="s">
        <v>65</v>
      </c>
      <c r="C19" s="232">
        <v>22.76</v>
      </c>
      <c r="D19" s="232">
        <v>23.58</v>
      </c>
      <c r="E19" s="232">
        <v>31.76</v>
      </c>
      <c r="F19" s="232">
        <v>38.83</v>
      </c>
      <c r="G19" s="232">
        <v>48.3</v>
      </c>
      <c r="H19" s="232">
        <v>48.98</v>
      </c>
      <c r="I19" s="100">
        <f t="shared" si="0"/>
        <v>1.4078674948240222E-2</v>
      </c>
      <c r="J19" s="232">
        <f t="shared" si="1"/>
        <v>0.67999999999999972</v>
      </c>
      <c r="K19" s="233">
        <v>33.659999999999997</v>
      </c>
      <c r="L19" s="233">
        <v>43.65</v>
      </c>
      <c r="M19" s="233">
        <v>49.21</v>
      </c>
      <c r="N19" s="233">
        <v>58.34</v>
      </c>
      <c r="O19" s="233">
        <v>53.93</v>
      </c>
      <c r="P19" s="100">
        <f t="shared" si="2"/>
        <v>-7.5591360987315781E-2</v>
      </c>
      <c r="Q19" s="232">
        <f t="shared" si="3"/>
        <v>-4.4100000000000037</v>
      </c>
    </row>
    <row r="20" spans="2:17" x14ac:dyDescent="0.25">
      <c r="B20" s="96" t="s">
        <v>66</v>
      </c>
      <c r="C20" s="230">
        <v>23.06</v>
      </c>
      <c r="D20" s="230">
        <v>22.18</v>
      </c>
      <c r="E20" s="230">
        <v>31.66</v>
      </c>
      <c r="F20" s="230">
        <v>36.21</v>
      </c>
      <c r="G20" s="230">
        <v>43.58</v>
      </c>
      <c r="H20" s="230">
        <v>48.3</v>
      </c>
      <c r="I20" s="98">
        <f t="shared" si="0"/>
        <v>0.10830656264341432</v>
      </c>
      <c r="J20" s="230">
        <f t="shared" si="1"/>
        <v>4.7199999999999989</v>
      </c>
      <c r="K20" s="231">
        <v>34.840000000000003</v>
      </c>
      <c r="L20" s="231">
        <v>44.72</v>
      </c>
      <c r="M20" s="231">
        <v>49.07</v>
      </c>
      <c r="N20" s="231">
        <v>54.62</v>
      </c>
      <c r="O20" s="231">
        <v>55.75</v>
      </c>
      <c r="P20" s="98">
        <f t="shared" si="2"/>
        <v>2.0688392530208821E-2</v>
      </c>
      <c r="Q20" s="230">
        <f t="shared" si="3"/>
        <v>1.1300000000000026</v>
      </c>
    </row>
    <row r="21" spans="2:17" x14ac:dyDescent="0.25">
      <c r="B21" s="93" t="s">
        <v>49</v>
      </c>
      <c r="C21" s="234">
        <v>38.090000000000003</v>
      </c>
      <c r="D21" s="234">
        <v>36.92</v>
      </c>
      <c r="E21" s="234">
        <v>53.91</v>
      </c>
      <c r="F21" s="234">
        <v>54.7</v>
      </c>
      <c r="G21" s="234">
        <v>63.16</v>
      </c>
      <c r="H21" s="234">
        <v>68.97</v>
      </c>
      <c r="I21" s="102">
        <f t="shared" si="0"/>
        <v>9.1988600379987462E-2</v>
      </c>
      <c r="J21" s="234">
        <f t="shared" si="1"/>
        <v>5.8100000000000023</v>
      </c>
      <c r="K21" s="235">
        <v>63.6</v>
      </c>
      <c r="L21" s="235">
        <v>83.93</v>
      </c>
      <c r="M21" s="235">
        <v>69.98</v>
      </c>
      <c r="N21" s="235">
        <v>84.35</v>
      </c>
      <c r="O21" s="235">
        <v>93.34</v>
      </c>
      <c r="P21" s="102">
        <f t="shared" si="2"/>
        <v>0.10657972732661536</v>
      </c>
      <c r="Q21" s="234">
        <f t="shared" si="3"/>
        <v>8.9900000000000091</v>
      </c>
    </row>
    <row r="22" spans="2:17" x14ac:dyDescent="0.25">
      <c r="B22" s="96" t="s">
        <v>63</v>
      </c>
      <c r="C22" s="230">
        <v>35.92</v>
      </c>
      <c r="D22" s="230">
        <v>36.92</v>
      </c>
      <c r="E22" s="230">
        <v>53.99</v>
      </c>
      <c r="F22" s="230">
        <v>54.07</v>
      </c>
      <c r="G22" s="230">
        <v>63.29</v>
      </c>
      <c r="H22" s="230">
        <v>69.45</v>
      </c>
      <c r="I22" s="98">
        <f t="shared" si="0"/>
        <v>9.7329751935534947E-2</v>
      </c>
      <c r="J22" s="230">
        <f t="shared" si="1"/>
        <v>6.1600000000000037</v>
      </c>
      <c r="K22" s="231">
        <v>63.6</v>
      </c>
      <c r="L22" s="231">
        <v>85.44</v>
      </c>
      <c r="M22" s="231">
        <v>70.05</v>
      </c>
      <c r="N22" s="231">
        <v>84.67</v>
      </c>
      <c r="O22" s="231">
        <v>94.27</v>
      </c>
      <c r="P22" s="98">
        <f t="shared" si="2"/>
        <v>0.11338136293846701</v>
      </c>
      <c r="Q22" s="230">
        <f t="shared" si="3"/>
        <v>9.5999999999999943</v>
      </c>
    </row>
    <row r="23" spans="2:17" x14ac:dyDescent="0.25">
      <c r="B23" s="96" t="s">
        <v>66</v>
      </c>
      <c r="C23" s="230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52.22</v>
      </c>
      <c r="D24" s="234">
        <v>46.13</v>
      </c>
      <c r="E24" s="234">
        <v>95.17</v>
      </c>
      <c r="F24" s="234">
        <v>117.35</v>
      </c>
      <c r="G24" s="234">
        <v>126.66</v>
      </c>
      <c r="H24" s="234">
        <v>163.08000000000001</v>
      </c>
      <c r="I24" s="102">
        <f t="shared" si="0"/>
        <v>0.2875414495499764</v>
      </c>
      <c r="J24" s="234">
        <f t="shared" si="1"/>
        <v>36.420000000000016</v>
      </c>
      <c r="K24" s="235">
        <v>49.85</v>
      </c>
      <c r="L24" s="235">
        <v>97.79</v>
      </c>
      <c r="M24" s="235">
        <v>162.47</v>
      </c>
      <c r="N24" s="235">
        <v>183.26</v>
      </c>
      <c r="O24" s="235">
        <v>220.15</v>
      </c>
      <c r="P24" s="102">
        <f t="shared" si="2"/>
        <v>0.20129870129870131</v>
      </c>
      <c r="Q24" s="234">
        <f t="shared" si="3"/>
        <v>36.890000000000015</v>
      </c>
    </row>
    <row r="25" spans="2:17" x14ac:dyDescent="0.25">
      <c r="B25" s="96" t="s">
        <v>12</v>
      </c>
      <c r="C25" s="230">
        <v>55.84</v>
      </c>
      <c r="D25" s="230">
        <v>48.11</v>
      </c>
      <c r="E25" s="230">
        <v>95.49</v>
      </c>
      <c r="F25" s="230">
        <v>120.23</v>
      </c>
      <c r="G25" s="230">
        <v>126.93</v>
      </c>
      <c r="H25" s="230">
        <v>168.8</v>
      </c>
      <c r="I25" s="98">
        <f t="shared" si="0"/>
        <v>0.32986685574726238</v>
      </c>
      <c r="J25" s="230">
        <f t="shared" si="1"/>
        <v>41.870000000000005</v>
      </c>
      <c r="K25" s="231">
        <v>49.85</v>
      </c>
      <c r="L25" s="231">
        <v>88.63</v>
      </c>
      <c r="M25" s="231">
        <v>162.1</v>
      </c>
      <c r="N25" s="231">
        <v>189.35</v>
      </c>
      <c r="O25" s="231">
        <v>227.96</v>
      </c>
      <c r="P25" s="98">
        <f t="shared" si="2"/>
        <v>0.20390810668074999</v>
      </c>
      <c r="Q25" s="230">
        <f t="shared" si="3"/>
        <v>38.610000000000014</v>
      </c>
    </row>
    <row r="26" spans="2:17" x14ac:dyDescent="0.25">
      <c r="B26" s="99" t="s">
        <v>64</v>
      </c>
      <c r="C26" s="232">
        <v>0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0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28.76</v>
      </c>
      <c r="D28" s="234">
        <v>28.24</v>
      </c>
      <c r="E28" s="234">
        <v>42.13</v>
      </c>
      <c r="F28" s="234">
        <v>52.07</v>
      </c>
      <c r="G28" s="234">
        <v>61.37</v>
      </c>
      <c r="H28" s="234">
        <v>67.099999999999994</v>
      </c>
      <c r="I28" s="102">
        <f t="shared" si="0"/>
        <v>9.3368095160501818E-2</v>
      </c>
      <c r="J28" s="234">
        <f t="shared" si="1"/>
        <v>5.7299999999999969</v>
      </c>
      <c r="K28" s="235">
        <v>37.56</v>
      </c>
      <c r="L28" s="235">
        <v>55.24</v>
      </c>
      <c r="M28" s="235">
        <v>60.51</v>
      </c>
      <c r="N28" s="235">
        <v>70.42</v>
      </c>
      <c r="O28" s="235">
        <v>76.03</v>
      </c>
      <c r="P28" s="102">
        <f t="shared" si="2"/>
        <v>7.9664867935245631E-2</v>
      </c>
      <c r="Q28" s="234">
        <f t="shared" si="3"/>
        <v>5.6099999999999994</v>
      </c>
    </row>
    <row r="29" spans="2:17" x14ac:dyDescent="0.25">
      <c r="B29" s="96" t="s">
        <v>63</v>
      </c>
      <c r="C29" s="230">
        <v>30.7</v>
      </c>
      <c r="D29" s="230">
        <v>30.01</v>
      </c>
      <c r="E29" s="230">
        <v>44.97</v>
      </c>
      <c r="F29" s="230">
        <v>56.03</v>
      </c>
      <c r="G29" s="230">
        <v>65.56</v>
      </c>
      <c r="H29" s="230">
        <v>71.599999999999994</v>
      </c>
      <c r="I29" s="98">
        <f t="shared" si="0"/>
        <v>9.2129347162904107E-2</v>
      </c>
      <c r="J29" s="230">
        <f t="shared" si="1"/>
        <v>6.039999999999992</v>
      </c>
      <c r="K29" s="231">
        <v>38.22</v>
      </c>
      <c r="L29" s="231">
        <v>60.47</v>
      </c>
      <c r="M29" s="231">
        <v>63.3</v>
      </c>
      <c r="N29" s="231">
        <v>74.22</v>
      </c>
      <c r="O29" s="231">
        <v>80.849999999999994</v>
      </c>
      <c r="P29" s="98">
        <f t="shared" si="2"/>
        <v>8.9329021827000643E-2</v>
      </c>
      <c r="Q29" s="230">
        <f t="shared" si="3"/>
        <v>6.6299999999999955</v>
      </c>
    </row>
    <row r="30" spans="2:17" x14ac:dyDescent="0.25">
      <c r="B30" s="99" t="s">
        <v>64</v>
      </c>
      <c r="C30" s="232">
        <v>32.35</v>
      </c>
      <c r="D30" s="232">
        <v>31.51</v>
      </c>
      <c r="E30" s="232">
        <v>47.15</v>
      </c>
      <c r="F30" s="232">
        <v>58.72</v>
      </c>
      <c r="G30" s="232">
        <v>68.16</v>
      </c>
      <c r="H30" s="232">
        <v>75.09</v>
      </c>
      <c r="I30" s="100">
        <f t="shared" si="0"/>
        <v>0.10167253521126773</v>
      </c>
      <c r="J30" s="232">
        <f t="shared" si="1"/>
        <v>6.9300000000000068</v>
      </c>
      <c r="K30" s="233">
        <v>39.17</v>
      </c>
      <c r="L30" s="233">
        <v>62.88</v>
      </c>
      <c r="M30" s="233">
        <v>65.5</v>
      </c>
      <c r="N30" s="233">
        <v>76.650000000000006</v>
      </c>
      <c r="O30" s="233">
        <v>85.04</v>
      </c>
      <c r="P30" s="100">
        <f t="shared" si="2"/>
        <v>0.10945857795172853</v>
      </c>
      <c r="Q30" s="232">
        <f t="shared" si="3"/>
        <v>8.39</v>
      </c>
    </row>
    <row r="31" spans="2:17" x14ac:dyDescent="0.25">
      <c r="B31" s="99" t="s">
        <v>65</v>
      </c>
      <c r="C31" s="232">
        <v>22.76</v>
      </c>
      <c r="D31" s="232">
        <v>23.58</v>
      </c>
      <c r="E31" s="232">
        <v>31.76</v>
      </c>
      <c r="F31" s="232">
        <v>38.83</v>
      </c>
      <c r="G31" s="232">
        <v>48.3</v>
      </c>
      <c r="H31" s="232">
        <v>48.98</v>
      </c>
      <c r="I31" s="100">
        <f t="shared" si="0"/>
        <v>1.4078674948240222E-2</v>
      </c>
      <c r="J31" s="232">
        <f t="shared" si="1"/>
        <v>0.67999999999999972</v>
      </c>
      <c r="K31" s="233">
        <v>33.659999999999997</v>
      </c>
      <c r="L31" s="233">
        <v>43.65</v>
      </c>
      <c r="M31" s="233">
        <v>49.21</v>
      </c>
      <c r="N31" s="233">
        <v>58.34</v>
      </c>
      <c r="O31" s="233">
        <v>53.93</v>
      </c>
      <c r="P31" s="100">
        <f t="shared" si="2"/>
        <v>-7.5591360987315781E-2</v>
      </c>
      <c r="Q31" s="232">
        <f t="shared" si="3"/>
        <v>-4.4100000000000037</v>
      </c>
    </row>
    <row r="32" spans="2:17" x14ac:dyDescent="0.25">
      <c r="B32" s="96" t="s">
        <v>66</v>
      </c>
      <c r="C32" s="230">
        <v>23.06</v>
      </c>
      <c r="D32" s="230">
        <v>22.18</v>
      </c>
      <c r="E32" s="230">
        <v>31.66</v>
      </c>
      <c r="F32" s="230">
        <v>36.21</v>
      </c>
      <c r="G32" s="230">
        <v>43.58</v>
      </c>
      <c r="H32" s="230">
        <v>48.3</v>
      </c>
      <c r="I32" s="98">
        <f t="shared" si="0"/>
        <v>0.10830656264341432</v>
      </c>
      <c r="J32" s="230">
        <f t="shared" si="1"/>
        <v>4.7199999999999989</v>
      </c>
      <c r="K32" s="231">
        <v>34.840000000000003</v>
      </c>
      <c r="L32" s="231">
        <v>44.72</v>
      </c>
      <c r="M32" s="231">
        <v>49.07</v>
      </c>
      <c r="N32" s="231">
        <v>54.62</v>
      </c>
      <c r="O32" s="231">
        <v>55.75</v>
      </c>
      <c r="P32" s="98">
        <f t="shared" si="2"/>
        <v>2.0688392530208821E-2</v>
      </c>
      <c r="Q32" s="230">
        <f t="shared" si="3"/>
        <v>1.1300000000000026</v>
      </c>
    </row>
    <row r="33" spans="2:17" x14ac:dyDescent="0.25">
      <c r="B33" s="93" t="s">
        <v>52</v>
      </c>
      <c r="C33" s="234">
        <v>49.1</v>
      </c>
      <c r="D33" s="234">
        <v>45.63</v>
      </c>
      <c r="E33" s="234">
        <v>64.64</v>
      </c>
      <c r="F33" s="234">
        <v>73.62</v>
      </c>
      <c r="G33" s="234">
        <v>81.849999999999994</v>
      </c>
      <c r="H33" s="234">
        <v>88.52</v>
      </c>
      <c r="I33" s="102">
        <f t="shared" si="0"/>
        <v>8.1490531459987858E-2</v>
      </c>
      <c r="J33" s="234">
        <f t="shared" si="1"/>
        <v>6.6700000000000017</v>
      </c>
      <c r="K33" s="235">
        <v>66.599999999999994</v>
      </c>
      <c r="L33" s="235">
        <v>72.19</v>
      </c>
      <c r="M33" s="235">
        <v>84.63</v>
      </c>
      <c r="N33" s="235">
        <v>99.7</v>
      </c>
      <c r="O33" s="235">
        <v>100.76</v>
      </c>
      <c r="P33" s="102">
        <f t="shared" si="2"/>
        <v>1.0631895687061244E-2</v>
      </c>
      <c r="Q33" s="234">
        <f t="shared" si="3"/>
        <v>1.0600000000000023</v>
      </c>
    </row>
    <row r="34" spans="2:17" x14ac:dyDescent="0.25">
      <c r="B34" s="96" t="s">
        <v>63</v>
      </c>
      <c r="C34" s="230">
        <v>49.1</v>
      </c>
      <c r="D34" s="230">
        <v>45.63</v>
      </c>
      <c r="E34" s="230">
        <v>64.64</v>
      </c>
      <c r="F34" s="230">
        <v>71.349999999999994</v>
      </c>
      <c r="G34" s="230">
        <v>81.849999999999994</v>
      </c>
      <c r="H34" s="230">
        <v>88.52</v>
      </c>
      <c r="I34" s="98">
        <f t="shared" si="0"/>
        <v>8.1490531459987858E-2</v>
      </c>
      <c r="J34" s="230">
        <f t="shared" si="1"/>
        <v>6.6700000000000017</v>
      </c>
      <c r="K34" s="231">
        <v>66.599999999999994</v>
      </c>
      <c r="L34" s="231">
        <v>72.19</v>
      </c>
      <c r="M34" s="231">
        <v>84.63</v>
      </c>
      <c r="N34" s="231">
        <v>99.7</v>
      </c>
      <c r="O34" s="231">
        <v>100.76</v>
      </c>
      <c r="P34" s="98">
        <f t="shared" si="2"/>
        <v>1.0631895687061244E-2</v>
      </c>
      <c r="Q34" s="230">
        <f t="shared" si="3"/>
        <v>1.0600000000000023</v>
      </c>
    </row>
    <row r="35" spans="2:17" x14ac:dyDescent="0.25">
      <c r="B35" s="93" t="s">
        <v>53</v>
      </c>
      <c r="C35" s="234">
        <v>64.31</v>
      </c>
      <c r="D35" s="234">
        <v>82.55</v>
      </c>
      <c r="E35" s="234">
        <v>97.03</v>
      </c>
      <c r="F35" s="234">
        <v>122.12</v>
      </c>
      <c r="G35" s="234">
        <v>143.97</v>
      </c>
      <c r="H35" s="234">
        <v>163.12</v>
      </c>
      <c r="I35" s="102">
        <f t="shared" si="0"/>
        <v>0.13301382232409531</v>
      </c>
      <c r="J35" s="234">
        <f t="shared" si="1"/>
        <v>19.150000000000006</v>
      </c>
      <c r="K35" s="235">
        <v>91.56</v>
      </c>
      <c r="L35" s="235">
        <v>116.6</v>
      </c>
      <c r="M35" s="235">
        <v>135.97999999999999</v>
      </c>
      <c r="N35" s="235">
        <v>170.57</v>
      </c>
      <c r="O35" s="235">
        <v>204.75</v>
      </c>
      <c r="P35" s="102">
        <f t="shared" si="2"/>
        <v>0.20038693791405282</v>
      </c>
      <c r="Q35" s="234">
        <f t="shared" si="3"/>
        <v>34.180000000000007</v>
      </c>
    </row>
    <row r="36" spans="2:17" x14ac:dyDescent="0.25">
      <c r="B36" s="96" t="s">
        <v>63</v>
      </c>
      <c r="C36" s="230">
        <v>75.77</v>
      </c>
      <c r="D36" s="230">
        <v>86.58</v>
      </c>
      <c r="E36" s="230">
        <v>103.27</v>
      </c>
      <c r="F36" s="230">
        <v>127.35</v>
      </c>
      <c r="G36" s="230">
        <v>152.83000000000001</v>
      </c>
      <c r="H36" s="230">
        <v>172.79</v>
      </c>
      <c r="I36" s="98">
        <f t="shared" si="0"/>
        <v>0.13060263037361763</v>
      </c>
      <c r="J36" s="230">
        <f t="shared" si="1"/>
        <v>19.95999999999998</v>
      </c>
      <c r="K36" s="231">
        <v>95.61</v>
      </c>
      <c r="L36" s="231">
        <v>119.27</v>
      </c>
      <c r="M36" s="231">
        <v>138.74</v>
      </c>
      <c r="N36" s="231">
        <v>179.95</v>
      </c>
      <c r="O36" s="231">
        <v>214.24</v>
      </c>
      <c r="P36" s="98">
        <f t="shared" si="2"/>
        <v>0.1905529313698251</v>
      </c>
      <c r="Q36" s="230">
        <f t="shared" si="3"/>
        <v>34.29000000000002</v>
      </c>
    </row>
    <row r="37" spans="2:17" x14ac:dyDescent="0.25">
      <c r="B37" s="96" t="s">
        <v>66</v>
      </c>
      <c r="C37" s="230">
        <v>30.29</v>
      </c>
      <c r="D37" s="230">
        <v>48.86</v>
      </c>
      <c r="E37" s="230">
        <v>66.17</v>
      </c>
      <c r="F37" s="230">
        <v>90.45</v>
      </c>
      <c r="G37" s="230">
        <v>93.94</v>
      </c>
      <c r="H37" s="230">
        <v>110.2</v>
      </c>
      <c r="I37" s="98">
        <f t="shared" si="0"/>
        <v>0.17308920587609111</v>
      </c>
      <c r="J37" s="230">
        <f t="shared" si="1"/>
        <v>16.260000000000005</v>
      </c>
      <c r="K37" s="231">
        <v>71.17</v>
      </c>
      <c r="L37" s="231">
        <v>109.01</v>
      </c>
      <c r="M37" s="231">
        <v>120.35</v>
      </c>
      <c r="N37" s="231">
        <v>117.63</v>
      </c>
      <c r="O37" s="231">
        <v>154.43</v>
      </c>
      <c r="P37" s="98">
        <f t="shared" si="2"/>
        <v>0.31284536257757378</v>
      </c>
      <c r="Q37" s="230">
        <f t="shared" si="3"/>
        <v>36.800000000000011</v>
      </c>
    </row>
    <row r="38" spans="2:17" x14ac:dyDescent="0.25">
      <c r="B38" s="93" t="s">
        <v>54</v>
      </c>
      <c r="C38" s="234">
        <v>33.54</v>
      </c>
      <c r="D38" s="234">
        <v>37.840000000000003</v>
      </c>
      <c r="E38" s="234">
        <v>53.16</v>
      </c>
      <c r="F38" s="234">
        <v>62.01</v>
      </c>
      <c r="G38" s="234">
        <v>69.75</v>
      </c>
      <c r="H38" s="234">
        <v>76.260000000000005</v>
      </c>
      <c r="I38" s="102">
        <f t="shared" si="0"/>
        <v>9.333333333333349E-2</v>
      </c>
      <c r="J38" s="234">
        <f t="shared" si="1"/>
        <v>6.5100000000000051</v>
      </c>
      <c r="K38" s="235">
        <v>57.28</v>
      </c>
      <c r="L38" s="235">
        <v>60.77</v>
      </c>
      <c r="M38" s="235">
        <v>72.12</v>
      </c>
      <c r="N38" s="235">
        <v>89.01</v>
      </c>
      <c r="O38" s="235">
        <v>85.67</v>
      </c>
      <c r="P38" s="102">
        <f t="shared" si="2"/>
        <v>-3.7523873722053791E-2</v>
      </c>
      <c r="Q38" s="234">
        <f t="shared" si="3"/>
        <v>-3.3400000000000034</v>
      </c>
    </row>
    <row r="39" spans="2:17" x14ac:dyDescent="0.25">
      <c r="B39" s="96" t="s">
        <v>63</v>
      </c>
      <c r="C39" s="230">
        <v>33.54</v>
      </c>
      <c r="D39" s="230">
        <v>37.840000000000003</v>
      </c>
      <c r="E39" s="230">
        <v>53.16</v>
      </c>
      <c r="F39" s="230">
        <v>61.03</v>
      </c>
      <c r="G39" s="230">
        <v>69.75</v>
      </c>
      <c r="H39" s="230">
        <v>76.260000000000005</v>
      </c>
      <c r="I39" s="98">
        <f t="shared" si="0"/>
        <v>9.333333333333349E-2</v>
      </c>
      <c r="J39" s="230">
        <f t="shared" si="1"/>
        <v>6.5100000000000051</v>
      </c>
      <c r="K39" s="231">
        <v>57.28</v>
      </c>
      <c r="L39" s="231">
        <v>60.77</v>
      </c>
      <c r="M39" s="231">
        <v>72.12</v>
      </c>
      <c r="N39" s="231">
        <v>89.01</v>
      </c>
      <c r="O39" s="231">
        <v>85.67</v>
      </c>
      <c r="P39" s="98">
        <f t="shared" si="2"/>
        <v>-3.7523873722053791E-2</v>
      </c>
      <c r="Q39" s="230">
        <f t="shared" si="3"/>
        <v>-3.3400000000000034</v>
      </c>
    </row>
    <row r="40" spans="2:17" x14ac:dyDescent="0.25">
      <c r="B40" s="99" t="s">
        <v>64</v>
      </c>
      <c r="C40" s="232">
        <v>39.090000000000003</v>
      </c>
      <c r="D40" s="232">
        <v>40.1</v>
      </c>
      <c r="E40" s="232">
        <v>62.85</v>
      </c>
      <c r="F40" s="232">
        <v>72.180000000000007</v>
      </c>
      <c r="G40" s="232">
        <v>84.16</v>
      </c>
      <c r="H40" s="232">
        <v>89.79</v>
      </c>
      <c r="I40" s="100">
        <f t="shared" si="0"/>
        <v>6.68963878326998E-2</v>
      </c>
      <c r="J40" s="232">
        <f t="shared" si="1"/>
        <v>5.6300000000000097</v>
      </c>
      <c r="K40" s="233">
        <v>61.85</v>
      </c>
      <c r="L40" s="233">
        <v>74.760000000000005</v>
      </c>
      <c r="M40" s="233">
        <v>89.15</v>
      </c>
      <c r="N40" s="233">
        <v>105.86</v>
      </c>
      <c r="O40" s="233">
        <v>99.44</v>
      </c>
      <c r="P40" s="100">
        <f t="shared" si="2"/>
        <v>-6.0646136406574791E-2</v>
      </c>
      <c r="Q40" s="232">
        <f t="shared" si="3"/>
        <v>-6.4200000000000017</v>
      </c>
    </row>
    <row r="41" spans="2:17" x14ac:dyDescent="0.25">
      <c r="B41" s="99" t="s">
        <v>65</v>
      </c>
      <c r="C41" s="232">
        <v>27.82</v>
      </c>
      <c r="D41" s="232">
        <v>34.1</v>
      </c>
      <c r="E41" s="232">
        <v>40.229999999999997</v>
      </c>
      <c r="F41" s="232">
        <v>46.85</v>
      </c>
      <c r="G41" s="232">
        <v>49.34</v>
      </c>
      <c r="H41" s="232">
        <v>51.98</v>
      </c>
      <c r="I41" s="100">
        <f t="shared" si="0"/>
        <v>5.3506282934738358E-2</v>
      </c>
      <c r="J41" s="232">
        <f t="shared" si="1"/>
        <v>2.6399999999999935</v>
      </c>
      <c r="K41" s="233">
        <v>49.68</v>
      </c>
      <c r="L41" s="233">
        <v>44.23</v>
      </c>
      <c r="M41" s="233">
        <v>50.17</v>
      </c>
      <c r="N41" s="233">
        <v>58.32</v>
      </c>
      <c r="O41" s="233">
        <v>60.57</v>
      </c>
      <c r="P41" s="100">
        <f t="shared" si="2"/>
        <v>3.8580246913580307E-2</v>
      </c>
      <c r="Q41" s="232">
        <f t="shared" si="3"/>
        <v>2.25</v>
      </c>
    </row>
    <row r="42" spans="2:17" x14ac:dyDescent="0.25">
      <c r="B42" s="93" t="s">
        <v>55</v>
      </c>
      <c r="C42" s="234">
        <v>50.94</v>
      </c>
      <c r="D42" s="234">
        <v>53.72</v>
      </c>
      <c r="E42" s="234">
        <v>88.56</v>
      </c>
      <c r="F42" s="234">
        <v>109.01</v>
      </c>
      <c r="G42" s="234">
        <v>119.74</v>
      </c>
      <c r="H42" s="234">
        <v>101.6</v>
      </c>
      <c r="I42" s="102">
        <f t="shared" si="0"/>
        <v>-0.15149490562886259</v>
      </c>
      <c r="J42" s="234">
        <f t="shared" si="1"/>
        <v>-18.14</v>
      </c>
      <c r="K42" s="235">
        <v>74.12</v>
      </c>
      <c r="L42" s="235">
        <v>101.76</v>
      </c>
      <c r="M42" s="235">
        <v>117.93</v>
      </c>
      <c r="N42" s="235">
        <v>102.08</v>
      </c>
      <c r="O42" s="235">
        <v>107.23</v>
      </c>
      <c r="P42" s="102">
        <f t="shared" si="2"/>
        <v>5.0450626959247735E-2</v>
      </c>
      <c r="Q42" s="234">
        <f t="shared" si="3"/>
        <v>5.1500000000000057</v>
      </c>
    </row>
    <row r="43" spans="2:17" x14ac:dyDescent="0.25">
      <c r="B43" s="96" t="s">
        <v>63</v>
      </c>
      <c r="C43" s="230">
        <v>56.41</v>
      </c>
      <c r="D43" s="230">
        <v>62.75</v>
      </c>
      <c r="E43" s="230">
        <v>96.52</v>
      </c>
      <c r="F43" s="230">
        <v>120.21</v>
      </c>
      <c r="G43" s="230">
        <v>129.44</v>
      </c>
      <c r="H43" s="230">
        <v>106.42</v>
      </c>
      <c r="I43" s="98">
        <f t="shared" si="0"/>
        <v>-0.17784301606922126</v>
      </c>
      <c r="J43" s="230">
        <f t="shared" si="1"/>
        <v>-23.019999999999996</v>
      </c>
      <c r="K43" s="231">
        <v>77.290000000000006</v>
      </c>
      <c r="L43" s="231">
        <v>113.79</v>
      </c>
      <c r="M43" s="231">
        <v>125.76</v>
      </c>
      <c r="N43" s="231">
        <v>104.98</v>
      </c>
      <c r="O43" s="231">
        <v>109.37</v>
      </c>
      <c r="P43" s="98">
        <f t="shared" si="2"/>
        <v>4.1817489045532508E-2</v>
      </c>
      <c r="Q43" s="230">
        <f t="shared" si="3"/>
        <v>4.3900000000000006</v>
      </c>
    </row>
    <row r="44" spans="2:17" x14ac:dyDescent="0.25">
      <c r="B44" s="99" t="s">
        <v>64</v>
      </c>
      <c r="C44" s="232">
        <v>0</v>
      </c>
      <c r="D44" s="232">
        <v>65.540000000000006</v>
      </c>
      <c r="E44" s="232">
        <v>100.75</v>
      </c>
      <c r="F44" s="232">
        <v>127.89</v>
      </c>
      <c r="G44" s="232">
        <v>135.86000000000001</v>
      </c>
      <c r="H44" s="232">
        <v>108.32</v>
      </c>
      <c r="I44" s="100">
        <f t="shared" si="0"/>
        <v>-0.20270867069041676</v>
      </c>
      <c r="J44" s="232">
        <f t="shared" si="1"/>
        <v>-27.54000000000002</v>
      </c>
      <c r="K44" s="233">
        <v>79.52</v>
      </c>
      <c r="L44" s="233">
        <v>118.46</v>
      </c>
      <c r="M44" s="233">
        <v>133.01</v>
      </c>
      <c r="N44" s="233">
        <v>108.32</v>
      </c>
      <c r="O44" s="233">
        <v>113.1</v>
      </c>
      <c r="P44" s="100">
        <f t="shared" si="2"/>
        <v>4.412850812407676E-2</v>
      </c>
      <c r="Q44" s="232">
        <f t="shared" si="3"/>
        <v>4.7800000000000011</v>
      </c>
    </row>
    <row r="45" spans="2:17" x14ac:dyDescent="0.25">
      <c r="B45" s="99" t="s">
        <v>65</v>
      </c>
      <c r="C45" s="232">
        <v>0</v>
      </c>
      <c r="D45" s="232">
        <v>51.57</v>
      </c>
      <c r="E45" s="232">
        <v>79.3</v>
      </c>
      <c r="F45" s="232">
        <v>89.45</v>
      </c>
      <c r="G45" s="232">
        <v>103.35</v>
      </c>
      <c r="H45" s="232">
        <v>98.71</v>
      </c>
      <c r="I45" s="100">
        <f t="shared" si="0"/>
        <v>-4.4895984518626086E-2</v>
      </c>
      <c r="J45" s="232">
        <f t="shared" si="1"/>
        <v>-4.6400000000000006</v>
      </c>
      <c r="K45" s="233">
        <v>68.209999999999994</v>
      </c>
      <c r="L45" s="233">
        <v>94.78</v>
      </c>
      <c r="M45" s="233">
        <v>96.31</v>
      </c>
      <c r="N45" s="233">
        <v>91.42</v>
      </c>
      <c r="O45" s="233">
        <v>94.22</v>
      </c>
      <c r="P45" s="100">
        <f t="shared" si="2"/>
        <v>3.0627871362940207E-2</v>
      </c>
      <c r="Q45" s="232">
        <f t="shared" si="3"/>
        <v>2.7999999999999972</v>
      </c>
    </row>
    <row r="46" spans="2:17" x14ac:dyDescent="0.25">
      <c r="B46" s="96" t="s">
        <v>66</v>
      </c>
      <c r="C46" s="230">
        <v>31.82</v>
      </c>
      <c r="D46" s="230">
        <v>24.11</v>
      </c>
      <c r="E46" s="230">
        <v>50.32</v>
      </c>
      <c r="F46" s="230">
        <v>55.12</v>
      </c>
      <c r="G46" s="230">
        <v>69.489999999999995</v>
      </c>
      <c r="H46" s="230">
        <v>77.48</v>
      </c>
      <c r="I46" s="98">
        <f t="shared" si="0"/>
        <v>0.11498057274427986</v>
      </c>
      <c r="J46" s="230">
        <f t="shared" si="1"/>
        <v>7.9900000000000091</v>
      </c>
      <c r="K46" s="231">
        <v>57.64</v>
      </c>
      <c r="L46" s="231">
        <v>70.41</v>
      </c>
      <c r="M46" s="231">
        <v>77.11</v>
      </c>
      <c r="N46" s="231">
        <v>87.62</v>
      </c>
      <c r="O46" s="231">
        <v>96.52</v>
      </c>
      <c r="P46" s="98">
        <f t="shared" si="2"/>
        <v>0.10157498288062072</v>
      </c>
      <c r="Q46" s="230">
        <f t="shared" si="3"/>
        <v>8.8999999999999915</v>
      </c>
    </row>
    <row r="47" spans="2:17" x14ac:dyDescent="0.25">
      <c r="B47" s="93" t="s">
        <v>56</v>
      </c>
      <c r="C47" s="234">
        <v>22.7</v>
      </c>
      <c r="D47" s="234">
        <v>29.35</v>
      </c>
      <c r="E47" s="234">
        <v>43.22</v>
      </c>
      <c r="F47" s="234">
        <v>54</v>
      </c>
      <c r="G47" s="234">
        <v>56.56</v>
      </c>
      <c r="H47" s="234">
        <v>58.49</v>
      </c>
      <c r="I47" s="102">
        <f t="shared" si="0"/>
        <v>3.4123055162659011E-2</v>
      </c>
      <c r="J47" s="234">
        <f t="shared" si="1"/>
        <v>1.9299999999999997</v>
      </c>
      <c r="K47" s="235">
        <v>46.59</v>
      </c>
      <c r="L47" s="235">
        <v>58.05</v>
      </c>
      <c r="M47" s="235">
        <v>65</v>
      </c>
      <c r="N47" s="235">
        <v>67.73</v>
      </c>
      <c r="O47" s="235">
        <v>79.86</v>
      </c>
      <c r="P47" s="102">
        <f t="shared" si="2"/>
        <v>0.17909345932378562</v>
      </c>
      <c r="Q47" s="234">
        <f t="shared" si="3"/>
        <v>12.129999999999995</v>
      </c>
    </row>
    <row r="48" spans="2:17" x14ac:dyDescent="0.25">
      <c r="B48" s="96" t="s">
        <v>63</v>
      </c>
      <c r="C48" s="230">
        <v>22.26</v>
      </c>
      <c r="D48" s="230">
        <v>29.29</v>
      </c>
      <c r="E48" s="230">
        <v>43.74</v>
      </c>
      <c r="F48" s="230">
        <v>53.7</v>
      </c>
      <c r="G48" s="230">
        <v>58.12</v>
      </c>
      <c r="H48" s="230">
        <v>60.3</v>
      </c>
      <c r="I48" s="98">
        <f t="shared" si="0"/>
        <v>3.7508602890571119E-2</v>
      </c>
      <c r="J48" s="230">
        <f t="shared" si="1"/>
        <v>2.1799999999999997</v>
      </c>
      <c r="K48" s="231">
        <v>46.9</v>
      </c>
      <c r="L48" s="231">
        <v>59.87</v>
      </c>
      <c r="M48" s="231">
        <v>65.59</v>
      </c>
      <c r="N48" s="231">
        <v>68.599999999999994</v>
      </c>
      <c r="O48" s="231">
        <v>83.27</v>
      </c>
      <c r="P48" s="98">
        <f t="shared" si="2"/>
        <v>0.2138483965014577</v>
      </c>
      <c r="Q48" s="230">
        <f t="shared" si="3"/>
        <v>14.670000000000002</v>
      </c>
    </row>
    <row r="49" spans="2:17" x14ac:dyDescent="0.25">
      <c r="B49" s="99" t="s">
        <v>64</v>
      </c>
      <c r="C49" s="232">
        <v>22.57</v>
      </c>
      <c r="D49" s="232">
        <v>31.13</v>
      </c>
      <c r="E49" s="232">
        <v>47.77</v>
      </c>
      <c r="F49" s="232">
        <v>58.76</v>
      </c>
      <c r="G49" s="232">
        <v>61.8</v>
      </c>
      <c r="H49" s="232">
        <v>64.489999999999995</v>
      </c>
      <c r="I49" s="100">
        <f t="shared" si="0"/>
        <v>4.3527508090614786E-2</v>
      </c>
      <c r="J49" s="232">
        <f t="shared" si="1"/>
        <v>2.6899999999999977</v>
      </c>
      <c r="K49" s="233">
        <v>49.94</v>
      </c>
      <c r="L49" s="233">
        <v>65.760000000000005</v>
      </c>
      <c r="M49" s="233">
        <v>68.67</v>
      </c>
      <c r="N49" s="233">
        <v>72.63</v>
      </c>
      <c r="O49" s="233">
        <v>92.67</v>
      </c>
      <c r="P49" s="100">
        <f t="shared" si="2"/>
        <v>0.2759190417182984</v>
      </c>
      <c r="Q49" s="232">
        <f t="shared" si="3"/>
        <v>20.040000000000006</v>
      </c>
    </row>
    <row r="50" spans="2:17" x14ac:dyDescent="0.25">
      <c r="B50" s="99" t="s">
        <v>65</v>
      </c>
      <c r="C50" s="232">
        <v>21.23</v>
      </c>
      <c r="D50" s="232">
        <v>23.12</v>
      </c>
      <c r="E50" s="232">
        <v>33.61</v>
      </c>
      <c r="F50" s="232">
        <v>39.25</v>
      </c>
      <c r="G50" s="232">
        <v>48.36</v>
      </c>
      <c r="H50" s="232">
        <v>49.31</v>
      </c>
      <c r="I50" s="100">
        <f t="shared" si="0"/>
        <v>1.9644334160463295E-2</v>
      </c>
      <c r="J50" s="232">
        <f t="shared" si="1"/>
        <v>0.95000000000000284</v>
      </c>
      <c r="K50" s="233">
        <v>37.65</v>
      </c>
      <c r="L50" s="233">
        <v>46.37</v>
      </c>
      <c r="M50" s="233">
        <v>57.17</v>
      </c>
      <c r="N50" s="233">
        <v>58.17</v>
      </c>
      <c r="O50" s="233">
        <v>58.89</v>
      </c>
      <c r="P50" s="100">
        <f t="shared" si="2"/>
        <v>1.2377514182568383E-2</v>
      </c>
      <c r="Q50" s="232">
        <f t="shared" si="3"/>
        <v>0.71999999999999886</v>
      </c>
    </row>
    <row r="51" spans="2:17" x14ac:dyDescent="0.25">
      <c r="B51" s="96" t="s">
        <v>66</v>
      </c>
      <c r="C51" s="230">
        <v>16.5</v>
      </c>
      <c r="D51" s="230">
        <v>23.32</v>
      </c>
      <c r="E51" s="230">
        <v>75.78</v>
      </c>
      <c r="F51" s="230">
        <v>82.76</v>
      </c>
      <c r="G51" s="230">
        <v>71.290000000000006</v>
      </c>
      <c r="H51" s="230">
        <v>74.64</v>
      </c>
      <c r="I51" s="98">
        <f t="shared" si="0"/>
        <v>4.6991162855940516E-2</v>
      </c>
      <c r="J51" s="230">
        <f t="shared" si="1"/>
        <v>3.3499999999999943</v>
      </c>
      <c r="K51" s="231">
        <v>38.04</v>
      </c>
      <c r="L51" s="231">
        <v>119.11</v>
      </c>
      <c r="M51" s="231">
        <v>117.43</v>
      </c>
      <c r="N51" s="231">
        <v>91.94</v>
      </c>
      <c r="O51" s="231">
        <v>85.67</v>
      </c>
      <c r="P51" s="98">
        <f t="shared" si="2"/>
        <v>-6.8196649989123337E-2</v>
      </c>
      <c r="Q51" s="230">
        <f t="shared" si="3"/>
        <v>-6.269999999999996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667AA-60C6-4515-B1D0-CC038BFDE419}">
  <sheetPr>
    <tabColor rgb="FF336600"/>
  </sheetPr>
  <dimension ref="B3:B25"/>
  <sheetViews>
    <sheetView showGridLines="0" workbookViewId="0">
      <selection activeCell="I11" sqref="I11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31386-463F-414A-8172-D69CB82D5CBA}">
  <sheetPr>
    <tabColor theme="4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3EFA6-FB23-4278-8B4E-420A9A7C8FBF}">
  <sheetPr>
    <tabColor theme="4" tint="0.39997558519241921"/>
  </sheetPr>
  <dimension ref="A1:AE131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320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4" t="s">
        <v>321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267</v>
      </c>
      <c r="D5" s="174" t="s">
        <v>268</v>
      </c>
      <c r="E5" s="174" t="s">
        <v>269</v>
      </c>
      <c r="F5" s="174" t="s">
        <v>270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271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272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179</v>
      </c>
      <c r="C6" s="238">
        <v>211451</v>
      </c>
      <c r="D6" s="238">
        <v>354204</v>
      </c>
      <c r="E6" s="238">
        <v>710225</v>
      </c>
      <c r="F6" s="238">
        <v>800263</v>
      </c>
      <c r="G6" s="239">
        <f t="shared" ref="G6:G11" si="0">F6/E6-1</f>
        <v>0.12677390967651103</v>
      </c>
      <c r="H6" s="238">
        <f t="shared" ref="H6:H11" si="1">F6-E6</f>
        <v>90038</v>
      </c>
      <c r="I6" s="239"/>
      <c r="J6" s="238">
        <v>915958</v>
      </c>
      <c r="K6" s="239">
        <f t="shared" ref="K6:K11" si="2">J6/F6-1</f>
        <v>0.14457122221069829</v>
      </c>
      <c r="L6" s="238">
        <f t="shared" ref="L6:L11" si="3">J6-F6</f>
        <v>115695</v>
      </c>
      <c r="M6" s="239"/>
      <c r="N6" s="238">
        <v>937396</v>
      </c>
      <c r="O6" s="239">
        <f t="shared" ref="O6:O11" si="4">N6/J6-1</f>
        <v>2.3405003286176784E-2</v>
      </c>
      <c r="P6" s="238">
        <f t="shared" ref="P6:P11" si="5">N6-J6</f>
        <v>21438</v>
      </c>
      <c r="Q6" s="239">
        <f>N6/C6-1</f>
        <v>3.4331594553820981</v>
      </c>
      <c r="R6" s="238">
        <f>N6-C6</f>
        <v>725945</v>
      </c>
      <c r="S6" s="239"/>
      <c r="T6" s="239"/>
      <c r="V6" s="29"/>
      <c r="AE6" s="1"/>
    </row>
    <row r="7" spans="1:31" ht="18.75" x14ac:dyDescent="0.3">
      <c r="A7" s="4"/>
      <c r="B7" s="237" t="s">
        <v>180</v>
      </c>
      <c r="C7" s="238">
        <v>94044</v>
      </c>
      <c r="D7" s="238">
        <v>181693</v>
      </c>
      <c r="E7" s="238">
        <v>342343</v>
      </c>
      <c r="F7" s="238">
        <v>343297</v>
      </c>
      <c r="G7" s="239">
        <f t="shared" si="0"/>
        <v>2.7866788571695444E-3</v>
      </c>
      <c r="H7" s="238">
        <f t="shared" si="1"/>
        <v>954</v>
      </c>
      <c r="I7" s="239">
        <f>F7/$F$7</f>
        <v>1</v>
      </c>
      <c r="J7" s="238">
        <v>382439</v>
      </c>
      <c r="K7" s="239">
        <f t="shared" si="2"/>
        <v>0.1140178912137304</v>
      </c>
      <c r="L7" s="238">
        <f t="shared" si="3"/>
        <v>39142</v>
      </c>
      <c r="M7" s="239">
        <f>J7/$J$7</f>
        <v>1</v>
      </c>
      <c r="N7" s="238">
        <v>398420</v>
      </c>
      <c r="O7" s="239">
        <f t="shared" si="4"/>
        <v>4.1787056236419318E-2</v>
      </c>
      <c r="P7" s="238">
        <f t="shared" si="5"/>
        <v>15981</v>
      </c>
      <c r="Q7" s="239">
        <f t="shared" ref="Q7:Q11" si="6">N7/C7-1</f>
        <v>3.2365275828335669</v>
      </c>
      <c r="R7" s="238">
        <f t="shared" ref="R7:R11" si="7">N7-C7</f>
        <v>304376</v>
      </c>
      <c r="S7" s="239">
        <f>N7/$N$7</f>
        <v>1</v>
      </c>
      <c r="T7" s="239">
        <f>N7/$N$6</f>
        <v>0.42502848315973185</v>
      </c>
      <c r="V7" s="29"/>
      <c r="W7" s="81"/>
      <c r="AE7" s="1" t="s">
        <v>181</v>
      </c>
    </row>
    <row r="8" spans="1:31" ht="15.75" x14ac:dyDescent="0.25">
      <c r="A8" s="4"/>
      <c r="B8" s="240" t="s">
        <v>103</v>
      </c>
      <c r="C8" s="241">
        <v>68651</v>
      </c>
      <c r="D8" s="241">
        <v>114704</v>
      </c>
      <c r="E8" s="241">
        <v>244952</v>
      </c>
      <c r="F8" s="241">
        <v>250432</v>
      </c>
      <c r="G8" s="242">
        <f t="shared" si="0"/>
        <v>2.2371729971586207E-2</v>
      </c>
      <c r="H8" s="241">
        <f t="shared" si="1"/>
        <v>5480</v>
      </c>
      <c r="I8" s="242">
        <f>F8/$F$7</f>
        <v>0.72949079077300416</v>
      </c>
      <c r="J8" s="241">
        <v>276037</v>
      </c>
      <c r="K8" s="242">
        <f t="shared" si="2"/>
        <v>0.10224332353692822</v>
      </c>
      <c r="L8" s="241">
        <f t="shared" si="3"/>
        <v>25605</v>
      </c>
      <c r="M8" s="242">
        <f>J8/$J$7</f>
        <v>0.72178046695028486</v>
      </c>
      <c r="N8" s="241">
        <v>294370</v>
      </c>
      <c r="O8" s="242">
        <f t="shared" si="4"/>
        <v>6.6415009582048823E-2</v>
      </c>
      <c r="P8" s="241">
        <f t="shared" si="5"/>
        <v>18333</v>
      </c>
      <c r="Q8" s="242">
        <f t="shared" si="6"/>
        <v>3.2879200594310349</v>
      </c>
      <c r="R8" s="241">
        <f t="shared" si="7"/>
        <v>225719</v>
      </c>
      <c r="S8" s="242">
        <f>N8/$N$7</f>
        <v>0.73884343155464083</v>
      </c>
      <c r="T8" s="242">
        <f>N8/$N$6</f>
        <v>0.31402950300620014</v>
      </c>
      <c r="V8" s="29"/>
      <c r="W8" s="81"/>
      <c r="AE8" s="1" t="s">
        <v>182</v>
      </c>
    </row>
    <row r="9" spans="1:31" s="4" customFormat="1" x14ac:dyDescent="0.25">
      <c r="B9" s="243" t="s">
        <v>106</v>
      </c>
      <c r="C9" s="244">
        <v>25393</v>
      </c>
      <c r="D9" s="244">
        <v>66989</v>
      </c>
      <c r="E9" s="244">
        <v>97391</v>
      </c>
      <c r="F9" s="244">
        <v>92865</v>
      </c>
      <c r="G9" s="245">
        <f t="shared" si="0"/>
        <v>-4.6472466655029687E-2</v>
      </c>
      <c r="H9" s="246">
        <f t="shared" si="1"/>
        <v>-4526</v>
      </c>
      <c r="I9" s="247">
        <f>F9/$F$7</f>
        <v>0.27050920922699584</v>
      </c>
      <c r="J9" s="244">
        <v>106402</v>
      </c>
      <c r="K9" s="245">
        <f t="shared" si="2"/>
        <v>0.14577074247563671</v>
      </c>
      <c r="L9" s="246">
        <f t="shared" si="3"/>
        <v>13537</v>
      </c>
      <c r="M9" s="247">
        <f>J9/$J$7</f>
        <v>0.27821953304971514</v>
      </c>
      <c r="N9" s="244">
        <v>104050</v>
      </c>
      <c r="O9" s="245">
        <f t="shared" si="4"/>
        <v>-2.2104847653239612E-2</v>
      </c>
      <c r="P9" s="246">
        <f t="shared" si="5"/>
        <v>-2352</v>
      </c>
      <c r="Q9" s="245">
        <f t="shared" si="6"/>
        <v>3.0975859488835509</v>
      </c>
      <c r="R9" s="246">
        <f t="shared" si="7"/>
        <v>78657</v>
      </c>
      <c r="S9" s="247">
        <f>N9/$N$7</f>
        <v>0.26115656844535917</v>
      </c>
      <c r="T9" s="247">
        <f>N9/$N$6</f>
        <v>0.1109989801535317</v>
      </c>
      <c r="V9" s="29"/>
      <c r="W9" s="81"/>
      <c r="AE9" s="1" t="s">
        <v>183</v>
      </c>
    </row>
    <row r="10" spans="1:31" s="4" customFormat="1" x14ac:dyDescent="0.25">
      <c r="B10" s="248" t="s">
        <v>184</v>
      </c>
      <c r="C10" s="29">
        <v>16631</v>
      </c>
      <c r="D10" s="29">
        <v>29544</v>
      </c>
      <c r="E10" s="29">
        <v>51380</v>
      </c>
      <c r="F10" s="29">
        <v>50929</v>
      </c>
      <c r="G10" s="22">
        <f t="shared" si="0"/>
        <v>-8.7777345270533269E-3</v>
      </c>
      <c r="H10" s="20">
        <f t="shared" si="1"/>
        <v>-451</v>
      </c>
      <c r="I10" s="31">
        <f>F10/$F$7</f>
        <v>0.1483525926530089</v>
      </c>
      <c r="J10" s="29">
        <v>44156</v>
      </c>
      <c r="K10" s="22">
        <f t="shared" si="2"/>
        <v>-0.13298906320563919</v>
      </c>
      <c r="L10" s="20">
        <f t="shared" si="3"/>
        <v>-6773</v>
      </c>
      <c r="M10" s="31">
        <f>J10/$J$7</f>
        <v>0.11545893593488112</v>
      </c>
      <c r="N10" s="29">
        <v>44265</v>
      </c>
      <c r="O10" s="22">
        <f t="shared" si="4"/>
        <v>2.4685206993386721E-3</v>
      </c>
      <c r="P10" s="20">
        <f t="shared" si="5"/>
        <v>109</v>
      </c>
      <c r="Q10" s="22">
        <f t="shared" si="6"/>
        <v>1.6615958150441945</v>
      </c>
      <c r="R10" s="20">
        <f t="shared" si="7"/>
        <v>27634</v>
      </c>
      <c r="S10" s="31">
        <f>N10/$N$7</f>
        <v>0.11110135033381859</v>
      </c>
      <c r="T10" s="31">
        <f>N10/$N$6</f>
        <v>4.7221238409380882E-2</v>
      </c>
      <c r="V10" s="29"/>
      <c r="W10" s="81"/>
      <c r="AE10" s="1" t="s">
        <v>185</v>
      </c>
    </row>
    <row r="11" spans="1:31" s="4" customFormat="1" x14ac:dyDescent="0.25">
      <c r="B11" s="248" t="s">
        <v>186</v>
      </c>
      <c r="C11" s="29">
        <f>C9-C10</f>
        <v>8762</v>
      </c>
      <c r="D11" s="29">
        <f>D9-D10</f>
        <v>37445</v>
      </c>
      <c r="E11" s="29">
        <f>E9-E10</f>
        <v>46011</v>
      </c>
      <c r="F11" s="29">
        <f>F9-F10</f>
        <v>41936</v>
      </c>
      <c r="G11" s="22">
        <f t="shared" si="0"/>
        <v>-8.8565777748799146E-2</v>
      </c>
      <c r="H11" s="20">
        <f t="shared" si="1"/>
        <v>-4075</v>
      </c>
      <c r="I11" s="31">
        <f>F11/$F$7</f>
        <v>0.12215661657398695</v>
      </c>
      <c r="J11" s="29">
        <f>J9-J10</f>
        <v>62246</v>
      </c>
      <c r="K11" s="22">
        <f t="shared" si="2"/>
        <v>0.48430942388401377</v>
      </c>
      <c r="L11" s="20">
        <f t="shared" si="3"/>
        <v>20310</v>
      </c>
      <c r="M11" s="31">
        <f>J11/$J$7</f>
        <v>0.16276059711483401</v>
      </c>
      <c r="N11" s="29">
        <f>N9-N10</f>
        <v>59785</v>
      </c>
      <c r="O11" s="22">
        <f t="shared" si="4"/>
        <v>-3.9536677055553748E-2</v>
      </c>
      <c r="P11" s="20">
        <f t="shared" si="5"/>
        <v>-2461</v>
      </c>
      <c r="Q11" s="22">
        <f t="shared" si="6"/>
        <v>5.8232138781100202</v>
      </c>
      <c r="R11" s="20">
        <f t="shared" si="7"/>
        <v>51023</v>
      </c>
      <c r="S11" s="31">
        <f>N11/$N$7</f>
        <v>0.15005521811154057</v>
      </c>
      <c r="T11" s="31">
        <f>N11/$N$6</f>
        <v>6.3777741744150823E-2</v>
      </c>
      <c r="V11" s="29"/>
      <c r="W11" s="81"/>
      <c r="AE11" s="1" t="s">
        <v>187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188</v>
      </c>
    </row>
    <row r="13" spans="1:31" s="4" customFormat="1" x14ac:dyDescent="0.25">
      <c r="B13" s="173" t="s">
        <v>189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190</v>
      </c>
    </row>
    <row r="14" spans="1:31" s="4" customFormat="1" x14ac:dyDescent="0.25">
      <c r="AE14" s="1"/>
    </row>
    <row r="25" spans="2:2" x14ac:dyDescent="0.25">
      <c r="B25" t="s">
        <v>12</v>
      </c>
    </row>
    <row r="37" spans="2:31" s="4" customFormat="1" ht="15.75" hidden="1" customHeight="1" thickBot="1" x14ac:dyDescent="0.3">
      <c r="B37" s="283" t="s">
        <v>191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192</v>
      </c>
      <c r="N39" s="14">
        <v>2021</v>
      </c>
      <c r="O39" s="14" t="s">
        <v>192</v>
      </c>
      <c r="P39" s="14" t="s">
        <v>193</v>
      </c>
      <c r="Q39" s="14" t="s">
        <v>194</v>
      </c>
      <c r="R39" s="14" t="s">
        <v>195</v>
      </c>
      <c r="S39" s="89"/>
      <c r="T39" s="89"/>
      <c r="AE39" s="1"/>
    </row>
    <row r="40" spans="2:31" s="4" customFormat="1" ht="18.75" hidden="1" x14ac:dyDescent="0.3">
      <c r="B40" s="237" t="s">
        <v>179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180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181</v>
      </c>
    </row>
    <row r="42" spans="2:31" ht="15.75" hidden="1" x14ac:dyDescent="0.25">
      <c r="B42" s="240" t="s">
        <v>103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182</v>
      </c>
    </row>
    <row r="43" spans="2:31" s="4" customFormat="1" hidden="1" x14ac:dyDescent="0.25">
      <c r="B43" s="243" t="s">
        <v>106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183</v>
      </c>
    </row>
    <row r="44" spans="2:31" s="4" customFormat="1" hidden="1" x14ac:dyDescent="0.25">
      <c r="B44" s="248" t="s">
        <v>184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185</v>
      </c>
    </row>
    <row r="45" spans="2:31" s="4" customFormat="1" hidden="1" x14ac:dyDescent="0.25">
      <c r="B45" s="248" t="s">
        <v>186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187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188</v>
      </c>
    </row>
    <row r="47" spans="2:31" s="4" customFormat="1" hidden="1" x14ac:dyDescent="0.25">
      <c r="B47" s="282" t="s">
        <v>189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50"/>
      <c r="T47" s="50"/>
      <c r="AE47" s="1" t="s">
        <v>190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4" t="s">
        <v>321</v>
      </c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179</v>
      </c>
      <c r="C124" s="238">
        <v>225835</v>
      </c>
      <c r="D124" s="238">
        <v>354204</v>
      </c>
      <c r="E124" s="238">
        <v>710225</v>
      </c>
      <c r="F124" s="238">
        <v>800263</v>
      </c>
      <c r="G124" s="239">
        <f t="shared" ref="G124:G129" si="8">F124/E124-1</f>
        <v>0.12677390967651103</v>
      </c>
      <c r="H124" s="238">
        <f t="shared" ref="H124:H129" si="9">F124-E124</f>
        <v>90038</v>
      </c>
      <c r="I124" s="239"/>
      <c r="J124" s="238">
        <v>915958</v>
      </c>
      <c r="K124" s="239"/>
      <c r="L124" s="239">
        <f t="shared" ref="L124:L129" si="10">J124/F124-1</f>
        <v>0.14457122221069829</v>
      </c>
      <c r="M124" s="238">
        <f t="shared" ref="M124:M129" si="11">J124-F124</f>
        <v>115695</v>
      </c>
      <c r="N124" s="239">
        <f t="shared" ref="N124:N129" si="12">J124/D124-1</f>
        <v>1.5859617621483664</v>
      </c>
      <c r="O124" s="238">
        <f t="shared" ref="O124:O129" si="13">J124-D124</f>
        <v>561754</v>
      </c>
      <c r="Z124" s="1"/>
      <c r="AE124"/>
    </row>
    <row r="125" spans="2:31" ht="18.75" x14ac:dyDescent="0.3">
      <c r="B125" s="237" t="s">
        <v>180</v>
      </c>
      <c r="C125" s="238">
        <v>103133</v>
      </c>
      <c r="D125" s="238">
        <v>181693</v>
      </c>
      <c r="E125" s="238">
        <v>342343</v>
      </c>
      <c r="F125" s="238">
        <v>343297</v>
      </c>
      <c r="G125" s="239">
        <f t="shared" si="8"/>
        <v>2.7866788571695444E-3</v>
      </c>
      <c r="H125" s="238">
        <f t="shared" si="9"/>
        <v>954</v>
      </c>
      <c r="I125" s="239">
        <f>F125/$F$7</f>
        <v>1</v>
      </c>
      <c r="J125" s="238">
        <v>382439</v>
      </c>
      <c r="K125" s="239">
        <f>J125/$J$125</f>
        <v>1</v>
      </c>
      <c r="L125" s="239">
        <f t="shared" si="10"/>
        <v>0.1140178912137304</v>
      </c>
      <c r="M125" s="238">
        <f t="shared" si="11"/>
        <v>39142</v>
      </c>
      <c r="N125" s="239">
        <f t="shared" si="12"/>
        <v>1.104863698656525</v>
      </c>
      <c r="O125" s="238">
        <f t="shared" si="13"/>
        <v>200746</v>
      </c>
      <c r="Z125" s="1"/>
      <c r="AE125"/>
    </row>
    <row r="126" spans="2:31" ht="15.75" x14ac:dyDescent="0.25">
      <c r="B126" s="240" t="s">
        <v>103</v>
      </c>
      <c r="C126" s="241">
        <v>74813</v>
      </c>
      <c r="D126" s="241">
        <v>114704</v>
      </c>
      <c r="E126" s="241">
        <v>244952</v>
      </c>
      <c r="F126" s="241">
        <v>250432</v>
      </c>
      <c r="G126" s="242">
        <f t="shared" si="8"/>
        <v>2.2371729971586207E-2</v>
      </c>
      <c r="H126" s="241">
        <f t="shared" si="9"/>
        <v>5480</v>
      </c>
      <c r="I126" s="242">
        <f>F126/$F$7</f>
        <v>0.72949079077300416</v>
      </c>
      <c r="J126" s="241">
        <v>276037</v>
      </c>
      <c r="K126" s="242">
        <f>J126/$J$125</f>
        <v>0.72178046695028486</v>
      </c>
      <c r="L126" s="242">
        <f t="shared" si="10"/>
        <v>0.10224332353692822</v>
      </c>
      <c r="M126" s="241">
        <f t="shared" si="11"/>
        <v>25605</v>
      </c>
      <c r="N126" s="242">
        <f t="shared" si="12"/>
        <v>1.406515901799414</v>
      </c>
      <c r="O126" s="241">
        <f t="shared" si="13"/>
        <v>161333</v>
      </c>
      <c r="Z126" s="1"/>
      <c r="AE126"/>
    </row>
    <row r="127" spans="2:31" x14ac:dyDescent="0.25">
      <c r="B127" s="243" t="s">
        <v>106</v>
      </c>
      <c r="C127" s="244">
        <v>28320</v>
      </c>
      <c r="D127" s="244">
        <v>66989</v>
      </c>
      <c r="E127" s="244">
        <v>97391</v>
      </c>
      <c r="F127" s="244">
        <v>92865</v>
      </c>
      <c r="G127" s="245">
        <f t="shared" si="8"/>
        <v>-4.6472466655029687E-2</v>
      </c>
      <c r="H127" s="246">
        <f t="shared" si="9"/>
        <v>-4526</v>
      </c>
      <c r="I127" s="247">
        <f>F127/$F$7</f>
        <v>0.27050920922699584</v>
      </c>
      <c r="J127" s="244">
        <v>106402</v>
      </c>
      <c r="K127" s="247">
        <f>J127/$J$125</f>
        <v>0.27821953304971514</v>
      </c>
      <c r="L127" s="245">
        <f t="shared" si="10"/>
        <v>0.14577074247563671</v>
      </c>
      <c r="M127" s="246">
        <f t="shared" si="11"/>
        <v>13537</v>
      </c>
      <c r="N127" s="245">
        <f t="shared" si="12"/>
        <v>0.58835032617295369</v>
      </c>
      <c r="O127" s="246">
        <f t="shared" si="13"/>
        <v>39413</v>
      </c>
      <c r="Z127" s="1"/>
      <c r="AE127"/>
    </row>
    <row r="128" spans="2:31" x14ac:dyDescent="0.25">
      <c r="B128" s="248" t="s">
        <v>184</v>
      </c>
      <c r="C128" s="29">
        <v>17892</v>
      </c>
      <c r="D128" s="29">
        <v>29544</v>
      </c>
      <c r="E128" s="29">
        <v>51380</v>
      </c>
      <c r="F128" s="29">
        <v>50929</v>
      </c>
      <c r="G128" s="22">
        <f t="shared" si="8"/>
        <v>-8.7777345270533269E-3</v>
      </c>
      <c r="H128" s="20">
        <f t="shared" si="9"/>
        <v>-451</v>
      </c>
      <c r="I128" s="31">
        <f>F128/$F$7</f>
        <v>0.1483525926530089</v>
      </c>
      <c r="J128" s="29">
        <v>44156</v>
      </c>
      <c r="K128" s="31">
        <f>J128/$J$125</f>
        <v>0.11545893593488112</v>
      </c>
      <c r="L128" s="22">
        <f t="shared" si="10"/>
        <v>-0.13298906320563919</v>
      </c>
      <c r="M128" s="20">
        <f t="shared" si="11"/>
        <v>-6773</v>
      </c>
      <c r="N128" s="22">
        <f t="shared" si="12"/>
        <v>0.49458434876793933</v>
      </c>
      <c r="O128" s="20">
        <f t="shared" si="13"/>
        <v>14612</v>
      </c>
      <c r="Z128" s="1"/>
      <c r="AE128"/>
    </row>
    <row r="129" spans="2:31" x14ac:dyDescent="0.25">
      <c r="B129" s="248" t="s">
        <v>186</v>
      </c>
      <c r="C129" s="29">
        <f>C127-C128</f>
        <v>10428</v>
      </c>
      <c r="D129" s="29">
        <f>D127-D128</f>
        <v>37445</v>
      </c>
      <c r="E129" s="29">
        <f>E127-E128</f>
        <v>46011</v>
      </c>
      <c r="F129" s="29">
        <f>F127-F128</f>
        <v>41936</v>
      </c>
      <c r="G129" s="22">
        <f t="shared" si="8"/>
        <v>-8.8565777748799146E-2</v>
      </c>
      <c r="H129" s="20">
        <f t="shared" si="9"/>
        <v>-4075</v>
      </c>
      <c r="I129" s="31">
        <f>F129/$F$7</f>
        <v>0.12215661657398695</v>
      </c>
      <c r="J129" s="29">
        <f>J127-J128</f>
        <v>62246</v>
      </c>
      <c r="K129" s="31">
        <f>J129/$J$125</f>
        <v>0.16276059711483401</v>
      </c>
      <c r="L129" s="22">
        <f t="shared" si="10"/>
        <v>0.48430942388401377</v>
      </c>
      <c r="M129" s="20">
        <f t="shared" si="11"/>
        <v>20310</v>
      </c>
      <c r="N129" s="22">
        <f t="shared" si="12"/>
        <v>0.66233141941514218</v>
      </c>
      <c r="O129" s="20">
        <f t="shared" si="13"/>
        <v>24801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189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A7C91-443F-453E-8DC4-844A67AF0C82}">
  <sheetPr>
    <tabColor theme="4" tint="0.39997558519241921"/>
  </sheetPr>
  <dimension ref="A1:AE142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196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267</v>
      </c>
      <c r="D5" s="254" t="s">
        <v>268</v>
      </c>
      <c r="E5" s="254" t="s">
        <v>269</v>
      </c>
      <c r="F5" s="255" t="str">
        <f>CONCATENATE("%/s total Tenerife ",RIGHT(E5,4))</f>
        <v>%/s total Tenerife 2022</v>
      </c>
      <c r="G5" s="254" t="s">
        <v>270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271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272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197</v>
      </c>
      <c r="C6" s="256">
        <v>94044</v>
      </c>
      <c r="D6" s="256">
        <v>181693</v>
      </c>
      <c r="E6" s="256">
        <v>342343</v>
      </c>
      <c r="F6" s="257">
        <f>E6/$E$6</f>
        <v>1</v>
      </c>
      <c r="G6" s="256">
        <v>343297</v>
      </c>
      <c r="H6" s="257">
        <f>G6/E6-1</f>
        <v>2.7866788571695444E-3</v>
      </c>
      <c r="I6" s="256">
        <f>G6-E6</f>
        <v>954</v>
      </c>
      <c r="J6" s="257">
        <f>G6/$G$6</f>
        <v>1</v>
      </c>
      <c r="K6" s="256">
        <v>382439</v>
      </c>
      <c r="L6" s="257">
        <f t="shared" ref="L6:L12" si="0">K6/G6-1</f>
        <v>0.1140178912137304</v>
      </c>
      <c r="M6" s="256">
        <f t="shared" ref="M6:M12" si="1">K6-G6</f>
        <v>39142</v>
      </c>
      <c r="N6" s="257">
        <f>K6/$K$6</f>
        <v>1</v>
      </c>
      <c r="O6" s="256">
        <v>398420</v>
      </c>
      <c r="P6" s="257">
        <f t="shared" ref="P6:P11" si="2">O6/K6-1</f>
        <v>4.1787056236419318E-2</v>
      </c>
      <c r="Q6" s="256">
        <f t="shared" ref="Q6:Q12" si="3">O6-K6</f>
        <v>15981</v>
      </c>
      <c r="R6" s="257">
        <f>O6/C6-1</f>
        <v>3.2365275828335669</v>
      </c>
      <c r="S6" s="256">
        <f>O6-C6</f>
        <v>304376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58" t="s">
        <v>198</v>
      </c>
      <c r="C7" s="259">
        <v>76535</v>
      </c>
      <c r="D7" s="259">
        <v>147596</v>
      </c>
      <c r="E7" s="259">
        <v>279454</v>
      </c>
      <c r="F7" s="260">
        <f t="shared" ref="F7:F12" si="4">E7/$E$6</f>
        <v>0.81629827395331578</v>
      </c>
      <c r="G7" s="259">
        <v>280533</v>
      </c>
      <c r="H7" s="261">
        <f>G7/E7-1</f>
        <v>3.8611005746920224E-3</v>
      </c>
      <c r="I7" s="262">
        <f>G7-E7</f>
        <v>1079</v>
      </c>
      <c r="J7" s="260">
        <f>G7/$G$6</f>
        <v>0.81717288528591858</v>
      </c>
      <c r="K7" s="259">
        <v>299948</v>
      </c>
      <c r="L7" s="263">
        <f t="shared" si="0"/>
        <v>6.9207544210485139E-2</v>
      </c>
      <c r="M7" s="264">
        <f t="shared" si="1"/>
        <v>19415</v>
      </c>
      <c r="N7" s="260">
        <f>K7/$K$6</f>
        <v>0.78430285614176376</v>
      </c>
      <c r="O7" s="259">
        <v>308268</v>
      </c>
      <c r="P7" s="261">
        <f t="shared" si="2"/>
        <v>2.7738141277821482E-2</v>
      </c>
      <c r="Q7" s="262">
        <f t="shared" si="3"/>
        <v>8320</v>
      </c>
      <c r="R7" s="261">
        <f t="shared" ref="R7:R10" si="5">O7/C7-1</f>
        <v>3.0278042725550405</v>
      </c>
      <c r="S7" s="262">
        <f t="shared" ref="S7:S10" si="6">O7-C7</f>
        <v>231733</v>
      </c>
      <c r="T7" s="260">
        <f>O7/$O$6</f>
        <v>0.77372621856332513</v>
      </c>
      <c r="V7" s="29"/>
      <c r="W7" s="81"/>
      <c r="AE7" s="1" t="s">
        <v>183</v>
      </c>
    </row>
    <row r="8" spans="1:31" s="4" customFormat="1" x14ac:dyDescent="0.25">
      <c r="B8" s="99" t="s">
        <v>65</v>
      </c>
      <c r="C8" s="265">
        <v>14350</v>
      </c>
      <c r="D8" s="265">
        <v>38077</v>
      </c>
      <c r="E8" s="265">
        <v>48839</v>
      </c>
      <c r="F8" s="266">
        <f t="shared" si="4"/>
        <v>0.14266101541436513</v>
      </c>
      <c r="G8" s="265">
        <v>50783</v>
      </c>
      <c r="H8" s="267">
        <f>IFERROR(G8/E8-1,"-")</f>
        <v>3.980425479637173E-2</v>
      </c>
      <c r="I8" s="268">
        <f t="shared" ref="I8:I12" si="7">G8-E8</f>
        <v>1944</v>
      </c>
      <c r="J8" s="266">
        <f t="shared" ref="J8:J12" si="8">G8/$G$6</f>
        <v>0.14792730492838563</v>
      </c>
      <c r="K8" s="265">
        <v>56114</v>
      </c>
      <c r="L8" s="269">
        <f>IFERROR(K8/G8-1,"-")</f>
        <v>0.10497607467065739</v>
      </c>
      <c r="M8" s="270">
        <f>IF(G8=0,"nd",K8-G8)</f>
        <v>5331</v>
      </c>
      <c r="N8" s="271">
        <f t="shared" ref="N8:N12" si="9">K8/$K$6</f>
        <v>0.14672666752083338</v>
      </c>
      <c r="O8" s="265">
        <v>64071</v>
      </c>
      <c r="P8" s="269">
        <f>IFERROR(O8/K8-1,"-")</f>
        <v>0.14180062016609041</v>
      </c>
      <c r="Q8" s="272">
        <f t="shared" si="3"/>
        <v>7957</v>
      </c>
      <c r="R8" s="269">
        <f>IFERROR(O8/C8-1,"-")</f>
        <v>3.4648780487804878</v>
      </c>
      <c r="S8" s="272">
        <f t="shared" si="6"/>
        <v>49721</v>
      </c>
      <c r="T8" s="271">
        <f t="shared" ref="T8:T12" si="10">O8/$O$6</f>
        <v>0.16081271020531099</v>
      </c>
      <c r="V8" s="29"/>
      <c r="W8" s="81"/>
      <c r="AE8" s="1"/>
    </row>
    <row r="9" spans="1:31" s="4" customFormat="1" x14ac:dyDescent="0.25">
      <c r="B9" s="99" t="s">
        <v>64</v>
      </c>
      <c r="C9" s="265">
        <v>62185</v>
      </c>
      <c r="D9" s="265">
        <v>109519</v>
      </c>
      <c r="E9" s="265">
        <v>230615</v>
      </c>
      <c r="F9" s="271">
        <f t="shared" si="4"/>
        <v>0.67363725853895073</v>
      </c>
      <c r="G9" s="265">
        <v>229750</v>
      </c>
      <c r="H9" s="267">
        <f>IFERROR(G9/E9-1,"-")</f>
        <v>-3.7508401448301809E-3</v>
      </c>
      <c r="I9" s="272">
        <f t="shared" si="7"/>
        <v>-865</v>
      </c>
      <c r="J9" s="271">
        <f t="shared" si="8"/>
        <v>0.66924558035753301</v>
      </c>
      <c r="K9" s="265">
        <v>243834</v>
      </c>
      <c r="L9" s="269">
        <f>IFERROR(K9/G9-1,"-")</f>
        <v>6.1301414581066416E-2</v>
      </c>
      <c r="M9" s="270">
        <f>IF(G9=0,"nd",K9-G9)</f>
        <v>14084</v>
      </c>
      <c r="N9" s="271">
        <f t="shared" si="9"/>
        <v>0.63757618862093035</v>
      </c>
      <c r="O9" s="265">
        <v>244197</v>
      </c>
      <c r="P9" s="269">
        <f t="shared" si="2"/>
        <v>1.4887177341962321E-3</v>
      </c>
      <c r="Q9" s="272">
        <f t="shared" si="3"/>
        <v>363</v>
      </c>
      <c r="R9" s="273">
        <f t="shared" si="5"/>
        <v>2.9269437967355469</v>
      </c>
      <c r="S9" s="272">
        <f t="shared" si="6"/>
        <v>182012</v>
      </c>
      <c r="T9" s="271">
        <f t="shared" si="10"/>
        <v>0.61291350835801417</v>
      </c>
      <c r="V9" s="29"/>
      <c r="W9" s="81"/>
      <c r="AE9" s="1"/>
    </row>
    <row r="10" spans="1:31" s="4" customFormat="1" x14ac:dyDescent="0.25">
      <c r="B10" s="258" t="s">
        <v>199</v>
      </c>
      <c r="C10" s="274">
        <v>17509</v>
      </c>
      <c r="D10" s="274">
        <v>34097</v>
      </c>
      <c r="E10" s="274">
        <v>62889</v>
      </c>
      <c r="F10" s="275">
        <f>IFERROR(E10/$E$6,"-")</f>
        <v>0.18370172604668417</v>
      </c>
      <c r="G10" s="274">
        <v>62764</v>
      </c>
      <c r="H10" s="263">
        <f>IFERROR(G10/E10-1,"-")</f>
        <v>-1.9876289971219041E-3</v>
      </c>
      <c r="I10" s="264">
        <f>IFERROR(G10-E10,"-")</f>
        <v>-125</v>
      </c>
      <c r="J10" s="275">
        <f>IFERROR(G10/$G$6,"-")</f>
        <v>0.18282711471408139</v>
      </c>
      <c r="K10" s="274">
        <v>82491</v>
      </c>
      <c r="L10" s="263">
        <f>IFERROR(K10/G10-1,"-")</f>
        <v>0.3143043783060353</v>
      </c>
      <c r="M10" s="264">
        <f>IFERROR(K10-G10,"-")</f>
        <v>19727</v>
      </c>
      <c r="N10" s="275">
        <f>IFERROR(K10/$K$6,"-")</f>
        <v>0.21569714385823621</v>
      </c>
      <c r="O10" s="274">
        <v>90152</v>
      </c>
      <c r="P10" s="263">
        <f>IFERROR(O10/K10-1,"-")</f>
        <v>9.2870737413778492E-2</v>
      </c>
      <c r="Q10" s="264">
        <f>IFERROR(O10-K10,"-")</f>
        <v>7661</v>
      </c>
      <c r="R10" s="263">
        <f t="shared" si="5"/>
        <v>4.1488948540750474</v>
      </c>
      <c r="S10" s="264">
        <f t="shared" si="6"/>
        <v>72643</v>
      </c>
      <c r="T10" s="275">
        <f>IFERROR(O10/$O$6,"-")</f>
        <v>0.22627378143667487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10244</v>
      </c>
      <c r="D11" s="265">
        <v>15911</v>
      </c>
      <c r="E11" s="265">
        <v>31704</v>
      </c>
      <c r="F11" s="271">
        <f t="shared" si="4"/>
        <v>9.2608874725056453E-2</v>
      </c>
      <c r="G11" s="265">
        <v>30850</v>
      </c>
      <c r="H11" s="273">
        <f t="shared" ref="H11:H12" si="11">G11/E11-1</f>
        <v>-2.6936664143325739E-2</v>
      </c>
      <c r="I11" s="272">
        <f t="shared" si="7"/>
        <v>-854</v>
      </c>
      <c r="J11" s="271">
        <f t="shared" si="8"/>
        <v>8.9863878798824348E-2</v>
      </c>
      <c r="K11" s="265">
        <v>48549</v>
      </c>
      <c r="L11" s="269">
        <f>K11/G11-1</f>
        <v>0.57371150729335496</v>
      </c>
      <c r="M11" s="272">
        <f t="shared" si="1"/>
        <v>17699</v>
      </c>
      <c r="N11" s="271">
        <f t="shared" si="9"/>
        <v>0.12694573513684534</v>
      </c>
      <c r="O11" s="265">
        <v>58276</v>
      </c>
      <c r="P11" s="273">
        <f t="shared" si="2"/>
        <v>0.20035428124163213</v>
      </c>
      <c r="Q11" s="272">
        <f t="shared" si="3"/>
        <v>9727</v>
      </c>
      <c r="R11" s="273">
        <f t="shared" ref="R11:R12" si="12">O11/D11-1</f>
        <v>2.6626233423417762</v>
      </c>
      <c r="S11" s="272">
        <f t="shared" ref="S11:S12" si="13">O11-D11</f>
        <v>42365</v>
      </c>
      <c r="T11" s="271">
        <f t="shared" si="10"/>
        <v>0.14626775764268862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188</v>
      </c>
    </row>
    <row r="14" spans="1:31" s="4" customFormat="1" x14ac:dyDescent="0.25">
      <c r="B14" s="173" t="s">
        <v>189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190</v>
      </c>
    </row>
    <row r="15" spans="1:31" s="4" customFormat="1" x14ac:dyDescent="0.25">
      <c r="AE15" s="1"/>
    </row>
    <row r="18" spans="1:27" x14ac:dyDescent="0.25">
      <c r="A18" t="s">
        <v>200</v>
      </c>
    </row>
    <row r="19" spans="1:27" x14ac:dyDescent="0.25">
      <c r="AA19" t="str">
        <f>CONCATENATE("Hoteles: 
",FIXED(O7,0)," viajeros 
cuota: ",FIXED(T7*100,1),"%")</f>
        <v>Hoteles: 
308.268 viajeros 
cuota: 77,4%</v>
      </c>
    </row>
    <row r="20" spans="1:27" x14ac:dyDescent="0.25">
      <c r="AA20" t="str">
        <f>CONCATENATE("Apartamentos: 
",FIXED(O10,0)," viajeros
cuota: ",FIXED(T10*100,1),"%")</f>
        <v>Apartamentos: 
90.152 viajeros
cuota: 22,6%</v>
      </c>
    </row>
    <row r="25" spans="1:27" x14ac:dyDescent="0.25">
      <c r="B25" t="s">
        <v>12</v>
      </c>
    </row>
    <row r="38" spans="2:31" s="4" customFormat="1" ht="15.75" hidden="1" customHeight="1" thickBot="1" x14ac:dyDescent="0.3">
      <c r="B38" s="283" t="s">
        <v>191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192</v>
      </c>
      <c r="O40" s="14">
        <v>2021</v>
      </c>
      <c r="P40" s="14" t="s">
        <v>192</v>
      </c>
      <c r="Q40" s="14" t="s">
        <v>193</v>
      </c>
      <c r="R40" s="14" t="s">
        <v>194</v>
      </c>
      <c r="S40" s="14" t="s">
        <v>195</v>
      </c>
      <c r="T40" s="89"/>
      <c r="AE40" s="1"/>
    </row>
    <row r="41" spans="2:31" s="4" customFormat="1" ht="18.75" hidden="1" x14ac:dyDescent="0.3">
      <c r="B41" s="237" t="s">
        <v>179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180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181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182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183</v>
      </c>
    </row>
    <row r="45" spans="2:31" s="4" customFormat="1" hidden="1" x14ac:dyDescent="0.25">
      <c r="B45" s="248" t="s">
        <v>184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185</v>
      </c>
    </row>
    <row r="46" spans="2:31" s="4" customFormat="1" hidden="1" x14ac:dyDescent="0.25">
      <c r="B46" s="248" t="s">
        <v>186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187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188</v>
      </c>
    </row>
    <row r="48" spans="2:31" s="4" customFormat="1" hidden="1" x14ac:dyDescent="0.25">
      <c r="B48" s="282" t="s">
        <v>189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190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201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197</v>
      </c>
      <c r="C134" s="256">
        <v>94044</v>
      </c>
      <c r="D134" s="241">
        <v>114704</v>
      </c>
      <c r="E134" s="241">
        <v>244952</v>
      </c>
      <c r="F134" s="241">
        <v>250432</v>
      </c>
      <c r="G134" s="242">
        <f>F134/E134-1</f>
        <v>2.2371729971586207E-2</v>
      </c>
      <c r="H134" s="241">
        <f>F134-E134</f>
        <v>5480</v>
      </c>
      <c r="I134" s="242">
        <f>F134/F$134</f>
        <v>1</v>
      </c>
      <c r="J134" s="241">
        <v>276037</v>
      </c>
      <c r="K134" s="242">
        <f>J134/J$134</f>
        <v>1</v>
      </c>
      <c r="L134" s="242">
        <f>J134/F134-1</f>
        <v>0.10224332353692822</v>
      </c>
      <c r="M134" s="241">
        <f>J134-F134</f>
        <v>25605</v>
      </c>
      <c r="N134" s="242">
        <f>J134/D134-1</f>
        <v>1.406515901799414</v>
      </c>
      <c r="O134" s="241">
        <f>J134-D134</f>
        <v>161333</v>
      </c>
      <c r="Q134" s="29"/>
      <c r="R134" s="81"/>
      <c r="Z134" s="1" t="s">
        <v>181</v>
      </c>
      <c r="AE134"/>
    </row>
    <row r="135" spans="1:31" s="4" customFormat="1" x14ac:dyDescent="0.25">
      <c r="B135" s="258" t="s">
        <v>198</v>
      </c>
      <c r="C135" s="259">
        <v>76535</v>
      </c>
      <c r="D135" s="259">
        <v>98793</v>
      </c>
      <c r="E135" s="259">
        <v>213248</v>
      </c>
      <c r="F135" s="259">
        <v>219582</v>
      </c>
      <c r="G135" s="263">
        <f>IFERROR(F135/E135-1,"-")</f>
        <v>2.9702506002400986E-2</v>
      </c>
      <c r="H135" s="259">
        <f t="shared" ref="H135:H138" si="14">F135-E135</f>
        <v>6334</v>
      </c>
      <c r="I135" s="261">
        <f>F135/F$134</f>
        <v>0.87681286736519293</v>
      </c>
      <c r="J135" s="259">
        <v>227488</v>
      </c>
      <c r="K135" s="260">
        <f t="shared" ref="K135:K138" si="15">J135/J$134</f>
        <v>0.82412140401467915</v>
      </c>
      <c r="L135" s="261">
        <f t="shared" ref="L135:L138" si="16">J135/F135-1</f>
        <v>3.6004772704502086E-2</v>
      </c>
      <c r="M135" s="262">
        <f t="shared" ref="M135:M138" si="17">J135-F135</f>
        <v>7906</v>
      </c>
      <c r="N135" s="260">
        <f t="shared" ref="N135:N138" si="18">J135/D135-1</f>
        <v>1.3026732663245371</v>
      </c>
      <c r="O135" s="259">
        <f t="shared" ref="O135:O138" si="19">J135-D135</f>
        <v>128695</v>
      </c>
      <c r="Q135" s="29"/>
      <c r="R135" s="81"/>
      <c r="Z135" s="1" t="s">
        <v>183</v>
      </c>
    </row>
    <row r="136" spans="1:31" s="4" customFormat="1" x14ac:dyDescent="0.25">
      <c r="B136" s="99" t="s">
        <v>65</v>
      </c>
      <c r="C136" s="265">
        <v>14350</v>
      </c>
      <c r="D136" s="265">
        <v>13859</v>
      </c>
      <c r="E136" s="265">
        <v>19011</v>
      </c>
      <c r="F136" s="265">
        <v>19238</v>
      </c>
      <c r="G136" s="269">
        <f t="shared" ref="G136:G138" si="20">IFERROR(F136/E136-1,"-")</f>
        <v>1.1940455525748295E-2</v>
      </c>
      <c r="H136" s="265">
        <f t="shared" si="14"/>
        <v>227</v>
      </c>
      <c r="I136" s="273">
        <f t="shared" ref="I136:I138" si="21">F136/F$134</f>
        <v>7.6819256325070279E-2</v>
      </c>
      <c r="J136" s="265">
        <v>25652</v>
      </c>
      <c r="K136" s="271">
        <f t="shared" si="15"/>
        <v>9.2929571035766947E-2</v>
      </c>
      <c r="L136" s="273">
        <f t="shared" si="16"/>
        <v>0.33340264060713176</v>
      </c>
      <c r="M136" s="272">
        <f t="shared" si="17"/>
        <v>6414</v>
      </c>
      <c r="N136" s="271">
        <f t="shared" si="18"/>
        <v>0.85092719532433803</v>
      </c>
      <c r="O136" s="265">
        <f t="shared" si="19"/>
        <v>11793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55668</v>
      </c>
      <c r="D137" s="265">
        <v>84934</v>
      </c>
      <c r="E137" s="265">
        <v>194237</v>
      </c>
      <c r="F137" s="265">
        <v>200344</v>
      </c>
      <c r="G137" s="267">
        <f t="shared" si="20"/>
        <v>3.1440971596554679E-2</v>
      </c>
      <c r="H137" s="265">
        <f t="shared" si="14"/>
        <v>6107</v>
      </c>
      <c r="I137" s="277">
        <f t="shared" si="21"/>
        <v>0.79999361104012268</v>
      </c>
      <c r="J137" s="265">
        <v>201836</v>
      </c>
      <c r="K137" s="271">
        <f t="shared" si="15"/>
        <v>0.73119183297891222</v>
      </c>
      <c r="L137" s="273">
        <f t="shared" si="16"/>
        <v>7.447190831769257E-3</v>
      </c>
      <c r="M137" s="272">
        <f t="shared" si="17"/>
        <v>1492</v>
      </c>
      <c r="N137" s="271">
        <f t="shared" si="18"/>
        <v>1.3763863705936372</v>
      </c>
      <c r="O137" s="265">
        <f t="shared" si="19"/>
        <v>116902</v>
      </c>
      <c r="Q137" s="29"/>
      <c r="R137" s="81"/>
      <c r="Z137" s="1"/>
    </row>
    <row r="138" spans="1:31" s="4" customFormat="1" x14ac:dyDescent="0.25">
      <c r="B138" s="258" t="s">
        <v>199</v>
      </c>
      <c r="C138" s="259">
        <v>11545</v>
      </c>
      <c r="D138" s="259">
        <v>15911</v>
      </c>
      <c r="E138" s="259">
        <v>31704</v>
      </c>
      <c r="F138" s="259">
        <v>30850</v>
      </c>
      <c r="G138" s="263">
        <f t="shared" si="20"/>
        <v>-2.6936664143325739E-2</v>
      </c>
      <c r="H138" s="259">
        <f t="shared" si="14"/>
        <v>-854</v>
      </c>
      <c r="I138" s="261">
        <f t="shared" si="21"/>
        <v>0.12318713263480706</v>
      </c>
      <c r="J138" s="259">
        <v>48549</v>
      </c>
      <c r="K138" s="260">
        <f t="shared" si="15"/>
        <v>0.1758785959853208</v>
      </c>
      <c r="L138" s="261">
        <f t="shared" si="16"/>
        <v>0.57371150729335496</v>
      </c>
      <c r="M138" s="262">
        <f t="shared" si="17"/>
        <v>17699</v>
      </c>
      <c r="N138" s="260">
        <f t="shared" si="18"/>
        <v>2.0512852743385079</v>
      </c>
      <c r="O138" s="259">
        <f t="shared" si="19"/>
        <v>32638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188</v>
      </c>
    </row>
    <row r="140" spans="1:31" s="4" customFormat="1" ht="32.25" customHeight="1" x14ac:dyDescent="0.25">
      <c r="B140" s="321" t="s">
        <v>202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4AEFA-B9A4-4C68-911B-05ADA13C0B36}">
  <sheetPr>
    <tabColor theme="4" tint="0.39997558519241921"/>
  </sheetPr>
  <dimension ref="A1:AE142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196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323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267</v>
      </c>
      <c r="D5" s="254" t="s">
        <v>268</v>
      </c>
      <c r="E5" s="254" t="s">
        <v>269</v>
      </c>
      <c r="F5" s="255" t="str">
        <f>CONCATENATE("%/s total Tenerife ",RIGHT(E5,4))</f>
        <v>%/s total Tenerife 2022</v>
      </c>
      <c r="G5" s="254" t="s">
        <v>270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271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272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68651</v>
      </c>
      <c r="D6" s="256">
        <v>114704</v>
      </c>
      <c r="E6" s="256">
        <v>244952</v>
      </c>
      <c r="F6" s="257">
        <f>E6/$E$6</f>
        <v>1</v>
      </c>
      <c r="G6" s="256">
        <v>250432</v>
      </c>
      <c r="H6" s="257">
        <f>G6/E6-1</f>
        <v>2.2371729971586207E-2</v>
      </c>
      <c r="I6" s="256">
        <f>G6-E6</f>
        <v>5480</v>
      </c>
      <c r="J6" s="257">
        <f>G6/$G$6</f>
        <v>1</v>
      </c>
      <c r="K6" s="256">
        <v>276037</v>
      </c>
      <c r="L6" s="257">
        <f t="shared" ref="L6:L12" si="0">K6/G6-1</f>
        <v>0.10224332353692822</v>
      </c>
      <c r="M6" s="256">
        <f t="shared" ref="M6:M12" si="1">K6-G6</f>
        <v>25605</v>
      </c>
      <c r="N6" s="257">
        <f>K6/$K$6</f>
        <v>1</v>
      </c>
      <c r="O6" s="256">
        <v>294370</v>
      </c>
      <c r="P6" s="257">
        <f t="shared" ref="P6:P11" si="2">O6/K6-1</f>
        <v>6.6415009582048823E-2</v>
      </c>
      <c r="Q6" s="256">
        <f t="shared" ref="Q6:Q12" si="3">O6-K6</f>
        <v>18333</v>
      </c>
      <c r="R6" s="257">
        <f>O6/C6-1</f>
        <v>3.2879200594310349</v>
      </c>
      <c r="S6" s="256">
        <f>O6-C6</f>
        <v>225719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58" t="s">
        <v>198</v>
      </c>
      <c r="C7" s="259">
        <v>58407</v>
      </c>
      <c r="D7" s="259">
        <v>98793</v>
      </c>
      <c r="E7" s="259">
        <v>213248</v>
      </c>
      <c r="F7" s="260">
        <f t="shared" ref="F7:F12" si="4">E7/$E$6</f>
        <v>0.87057056076292494</v>
      </c>
      <c r="G7" s="259">
        <v>219582</v>
      </c>
      <c r="H7" s="261">
        <f>G7/E7-1</f>
        <v>2.9702506002400986E-2</v>
      </c>
      <c r="I7" s="262">
        <f>G7-E7</f>
        <v>6334</v>
      </c>
      <c r="J7" s="260">
        <f>G7/$G$6</f>
        <v>0.87681286736519293</v>
      </c>
      <c r="K7" s="259">
        <v>227488</v>
      </c>
      <c r="L7" s="263">
        <f t="shared" si="0"/>
        <v>3.6004772704502086E-2</v>
      </c>
      <c r="M7" s="264">
        <f t="shared" si="1"/>
        <v>7906</v>
      </c>
      <c r="N7" s="260">
        <f>K7/$K$6</f>
        <v>0.82412140401467915</v>
      </c>
      <c r="O7" s="259">
        <v>236094</v>
      </c>
      <c r="P7" s="261">
        <f t="shared" si="2"/>
        <v>3.783056688704467E-2</v>
      </c>
      <c r="Q7" s="262">
        <f t="shared" si="3"/>
        <v>8606</v>
      </c>
      <c r="R7" s="261">
        <f t="shared" ref="R7:R10" si="5">O7/C7-1</f>
        <v>3.0422209666649547</v>
      </c>
      <c r="S7" s="262">
        <f t="shared" ref="S7:S10" si="6">O7-C7</f>
        <v>177687</v>
      </c>
      <c r="T7" s="260">
        <f>O7/$O$6</f>
        <v>0.80203145700988554</v>
      </c>
      <c r="V7" s="29"/>
      <c r="W7" s="81"/>
      <c r="AE7" s="1" t="s">
        <v>183</v>
      </c>
    </row>
    <row r="8" spans="1:31" s="4" customFormat="1" x14ac:dyDescent="0.25">
      <c r="B8" s="99" t="s">
        <v>65</v>
      </c>
      <c r="C8" s="265">
        <v>7323</v>
      </c>
      <c r="D8" s="265">
        <v>13859</v>
      </c>
      <c r="E8" s="265">
        <v>19011</v>
      </c>
      <c r="F8" s="266">
        <f t="shared" si="4"/>
        <v>7.7611123812012156E-2</v>
      </c>
      <c r="G8" s="265">
        <v>19238</v>
      </c>
      <c r="H8" s="267">
        <f>IFERROR(G8/E8-1,"-")</f>
        <v>1.1940455525748295E-2</v>
      </c>
      <c r="I8" s="268">
        <f t="shared" ref="I8:I12" si="7">G8-E8</f>
        <v>227</v>
      </c>
      <c r="J8" s="266">
        <f t="shared" ref="J8:J12" si="8">G8/$G$6</f>
        <v>7.6819256325070279E-2</v>
      </c>
      <c r="K8" s="265">
        <v>25652</v>
      </c>
      <c r="L8" s="269">
        <f>IFERROR(K8/G8-1,"-")</f>
        <v>0.33340264060713176</v>
      </c>
      <c r="M8" s="270">
        <f>IF(G8=0,"nd",K8-G8)</f>
        <v>6414</v>
      </c>
      <c r="N8" s="271">
        <f t="shared" ref="N8:N12" si="9">K8/$K$6</f>
        <v>9.2929571035766947E-2</v>
      </c>
      <c r="O8" s="265">
        <v>31366</v>
      </c>
      <c r="P8" s="269">
        <f>IFERROR(O8/K8-1,"-")</f>
        <v>0.22275066271635735</v>
      </c>
      <c r="Q8" s="272">
        <f t="shared" si="3"/>
        <v>5714</v>
      </c>
      <c r="R8" s="269">
        <f>IFERROR(O8/C8-1,"-")</f>
        <v>3.283217260685511</v>
      </c>
      <c r="S8" s="272">
        <f t="shared" si="6"/>
        <v>24043</v>
      </c>
      <c r="T8" s="271">
        <f t="shared" ref="T8:T12" si="10">O8/$O$6</f>
        <v>0.10655297754526616</v>
      </c>
      <c r="V8" s="29"/>
      <c r="W8" s="81"/>
      <c r="AE8" s="1"/>
    </row>
    <row r="9" spans="1:31" s="4" customFormat="1" x14ac:dyDescent="0.25">
      <c r="B9" s="99" t="s">
        <v>64</v>
      </c>
      <c r="C9" s="265">
        <v>51084</v>
      </c>
      <c r="D9" s="265">
        <v>84934</v>
      </c>
      <c r="E9" s="265">
        <v>194237</v>
      </c>
      <c r="F9" s="271">
        <f t="shared" si="4"/>
        <v>0.79295943695091287</v>
      </c>
      <c r="G9" s="265">
        <v>200344</v>
      </c>
      <c r="H9" s="267">
        <f>IFERROR(G9/E9-1,"-")</f>
        <v>3.1440971596554679E-2</v>
      </c>
      <c r="I9" s="272">
        <f t="shared" si="7"/>
        <v>6107</v>
      </c>
      <c r="J9" s="271">
        <f t="shared" si="8"/>
        <v>0.79999361104012268</v>
      </c>
      <c r="K9" s="265">
        <v>201836</v>
      </c>
      <c r="L9" s="269">
        <f>IFERROR(K9/G9-1,"-")</f>
        <v>7.447190831769257E-3</v>
      </c>
      <c r="M9" s="270">
        <f>IF(G9=0,"nd",K9-G9)</f>
        <v>1492</v>
      </c>
      <c r="N9" s="271">
        <f t="shared" si="9"/>
        <v>0.73119183297891222</v>
      </c>
      <c r="O9" s="265">
        <v>204728</v>
      </c>
      <c r="P9" s="269">
        <f t="shared" si="2"/>
        <v>1.4328464694107979E-2</v>
      </c>
      <c r="Q9" s="272">
        <f t="shared" si="3"/>
        <v>2892</v>
      </c>
      <c r="R9" s="273">
        <f t="shared" si="5"/>
        <v>3.0076736355806126</v>
      </c>
      <c r="S9" s="272">
        <f t="shared" si="6"/>
        <v>153644</v>
      </c>
      <c r="T9" s="271">
        <f t="shared" si="10"/>
        <v>0.69547847946461938</v>
      </c>
      <c r="V9" s="29"/>
      <c r="W9" s="81"/>
      <c r="AE9" s="1"/>
    </row>
    <row r="10" spans="1:31" s="4" customFormat="1" x14ac:dyDescent="0.25">
      <c r="B10" s="258" t="s">
        <v>199</v>
      </c>
      <c r="C10" s="274">
        <v>10244</v>
      </c>
      <c r="D10" s="274">
        <v>15911</v>
      </c>
      <c r="E10" s="274">
        <v>31704</v>
      </c>
      <c r="F10" s="275">
        <f>IFERROR(E10/$E$6,"-")</f>
        <v>0.12942943923707501</v>
      </c>
      <c r="G10" s="274">
        <v>30850</v>
      </c>
      <c r="H10" s="263">
        <f>IFERROR(G10/E10-1,"-")</f>
        <v>-2.6936664143325739E-2</v>
      </c>
      <c r="I10" s="264">
        <f>IFERROR(G10-E10,"-")</f>
        <v>-854</v>
      </c>
      <c r="J10" s="275">
        <f>IFERROR(G10/$G$6,"-")</f>
        <v>0.12318713263480706</v>
      </c>
      <c r="K10" s="274">
        <v>48549</v>
      </c>
      <c r="L10" s="263">
        <f>IFERROR(K10/G10-1,"-")</f>
        <v>0.57371150729335496</v>
      </c>
      <c r="M10" s="264">
        <f>IFERROR(K10-G10,"-")</f>
        <v>17699</v>
      </c>
      <c r="N10" s="275">
        <f>IFERROR(K10/$K$6,"-")</f>
        <v>0.1758785959853208</v>
      </c>
      <c r="O10" s="274">
        <v>58276</v>
      </c>
      <c r="P10" s="263">
        <f>IFERROR(O10/K10-1,"-")</f>
        <v>0.20035428124163213</v>
      </c>
      <c r="Q10" s="264">
        <f>IFERROR(O10-K10,"-")</f>
        <v>9727</v>
      </c>
      <c r="R10" s="263">
        <f t="shared" si="5"/>
        <v>4.6887934400624758</v>
      </c>
      <c r="S10" s="264">
        <f t="shared" si="6"/>
        <v>48032</v>
      </c>
      <c r="T10" s="275">
        <f>IFERROR(O10/$O$6,"-")</f>
        <v>0.19796854299011449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10244</v>
      </c>
      <c r="D11" s="265">
        <v>15911</v>
      </c>
      <c r="E11" s="265">
        <v>31704</v>
      </c>
      <c r="F11" s="271">
        <f t="shared" si="4"/>
        <v>0.12942943923707501</v>
      </c>
      <c r="G11" s="265">
        <v>30850</v>
      </c>
      <c r="H11" s="273">
        <f t="shared" ref="H11:H12" si="11">G11/E11-1</f>
        <v>-2.6936664143325739E-2</v>
      </c>
      <c r="I11" s="272">
        <f t="shared" si="7"/>
        <v>-854</v>
      </c>
      <c r="J11" s="271">
        <f t="shared" si="8"/>
        <v>0.12318713263480706</v>
      </c>
      <c r="K11" s="265">
        <v>48549</v>
      </c>
      <c r="L11" s="269">
        <f>K11/G11-1</f>
        <v>0.57371150729335496</v>
      </c>
      <c r="M11" s="272">
        <f t="shared" si="1"/>
        <v>17699</v>
      </c>
      <c r="N11" s="271">
        <f t="shared" si="9"/>
        <v>0.1758785959853208</v>
      </c>
      <c r="O11" s="265">
        <v>58276</v>
      </c>
      <c r="P11" s="273">
        <f t="shared" si="2"/>
        <v>0.20035428124163213</v>
      </c>
      <c r="Q11" s="272">
        <f t="shared" si="3"/>
        <v>9727</v>
      </c>
      <c r="R11" s="273">
        <f t="shared" ref="R11:R12" si="12">O11/D11-1</f>
        <v>2.6626233423417762</v>
      </c>
      <c r="S11" s="272">
        <f t="shared" ref="S11:S12" si="13">O11-D11</f>
        <v>42365</v>
      </c>
      <c r="T11" s="271">
        <f t="shared" si="10"/>
        <v>0.19796854299011449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188</v>
      </c>
    </row>
    <row r="14" spans="1:31" s="4" customFormat="1" x14ac:dyDescent="0.25">
      <c r="B14" s="173" t="s">
        <v>189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190</v>
      </c>
    </row>
    <row r="15" spans="1:31" s="4" customFormat="1" x14ac:dyDescent="0.25">
      <c r="AE15" s="1"/>
    </row>
    <row r="19" spans="2:27" x14ac:dyDescent="0.25">
      <c r="AA19" t="str">
        <f>CONCATENATE("Hoteles: 
",FIXED(O7,0)," viajeros 
cuota: ",FIXED(T7*100,1),"%")</f>
        <v>Hoteles: 
236.094 viajeros 
cuota: 80,2%</v>
      </c>
    </row>
    <row r="20" spans="2:27" x14ac:dyDescent="0.25">
      <c r="AA20" t="str">
        <f>CONCATENATE("Apartamentos: 
",FIXED(O10,0)," viajeros
cuota: ",FIXED(T10*100,1),"%")</f>
        <v>Apartamentos: 
58.276 viajeros
cuota: 19,8%</v>
      </c>
    </row>
    <row r="25" spans="2:27" x14ac:dyDescent="0.25">
      <c r="B25" t="s">
        <v>12</v>
      </c>
    </row>
    <row r="38" spans="2:31" s="4" customFormat="1" ht="15.75" hidden="1" customHeight="1" thickBot="1" x14ac:dyDescent="0.3">
      <c r="B38" s="283" t="s">
        <v>191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192</v>
      </c>
      <c r="O40" s="14">
        <v>2021</v>
      </c>
      <c r="P40" s="14" t="s">
        <v>192</v>
      </c>
      <c r="Q40" s="14" t="s">
        <v>193</v>
      </c>
      <c r="R40" s="14" t="s">
        <v>194</v>
      </c>
      <c r="S40" s="14" t="s">
        <v>195</v>
      </c>
      <c r="T40" s="89"/>
      <c r="AE40" s="1"/>
    </row>
    <row r="41" spans="2:31" s="4" customFormat="1" ht="18.75" hidden="1" x14ac:dyDescent="0.3">
      <c r="B41" s="237" t="s">
        <v>179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180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181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182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183</v>
      </c>
    </row>
    <row r="45" spans="2:31" s="4" customFormat="1" hidden="1" x14ac:dyDescent="0.25">
      <c r="B45" s="248" t="s">
        <v>184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185</v>
      </c>
    </row>
    <row r="46" spans="2:31" s="4" customFormat="1" hidden="1" x14ac:dyDescent="0.25">
      <c r="B46" s="248" t="s">
        <v>186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187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188</v>
      </c>
    </row>
    <row r="48" spans="2:31" s="4" customFormat="1" hidden="1" x14ac:dyDescent="0.25">
      <c r="B48" s="282" t="s">
        <v>189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190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204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203</v>
      </c>
      <c r="C134" s="241">
        <v>74813</v>
      </c>
      <c r="D134" s="241">
        <v>114704</v>
      </c>
      <c r="E134" s="241">
        <v>244952</v>
      </c>
      <c r="F134" s="241">
        <v>250432</v>
      </c>
      <c r="G134" s="242">
        <f>F134/E134-1</f>
        <v>2.2371729971586207E-2</v>
      </c>
      <c r="H134" s="241">
        <f>F134-E134</f>
        <v>5480</v>
      </c>
      <c r="I134" s="242">
        <f>F134/F$134</f>
        <v>1</v>
      </c>
      <c r="J134" s="241">
        <v>276037</v>
      </c>
      <c r="K134" s="242">
        <f>J134/J$134</f>
        <v>1</v>
      </c>
      <c r="L134" s="242">
        <f>J134/F134-1</f>
        <v>0.10224332353692822</v>
      </c>
      <c r="M134" s="241">
        <f>J134-F134</f>
        <v>25605</v>
      </c>
      <c r="N134" s="242">
        <f>J134/D134-1</f>
        <v>1.406515901799414</v>
      </c>
      <c r="O134" s="241">
        <f>J134-D134</f>
        <v>161333</v>
      </c>
      <c r="Q134" s="29"/>
      <c r="R134" s="81"/>
      <c r="Z134" s="1" t="s">
        <v>181</v>
      </c>
      <c r="AE134"/>
    </row>
    <row r="135" spans="1:31" s="4" customFormat="1" x14ac:dyDescent="0.25">
      <c r="B135" s="258" t="s">
        <v>198</v>
      </c>
      <c r="C135" s="259">
        <v>63268</v>
      </c>
      <c r="D135" s="259">
        <v>98793</v>
      </c>
      <c r="E135" s="259">
        <v>213248</v>
      </c>
      <c r="F135" s="259">
        <v>219582</v>
      </c>
      <c r="G135" s="263">
        <f>IFERROR(F135/E135-1,"-")</f>
        <v>2.9702506002400986E-2</v>
      </c>
      <c r="H135" s="259">
        <f t="shared" ref="H135:H138" si="14">F135-E135</f>
        <v>6334</v>
      </c>
      <c r="I135" s="261">
        <f>F135/F$134</f>
        <v>0.87681286736519293</v>
      </c>
      <c r="J135" s="259">
        <v>227488</v>
      </c>
      <c r="K135" s="260">
        <f t="shared" ref="K135:K138" si="15">J135/J$134</f>
        <v>0.82412140401467915</v>
      </c>
      <c r="L135" s="261">
        <f t="shared" ref="L135:L138" si="16">J135/F135-1</f>
        <v>3.6004772704502086E-2</v>
      </c>
      <c r="M135" s="262">
        <f t="shared" ref="M135:M138" si="17">J135-F135</f>
        <v>7906</v>
      </c>
      <c r="N135" s="260">
        <f t="shared" ref="N135:N138" si="18">J135/D135-1</f>
        <v>1.3026732663245371</v>
      </c>
      <c r="O135" s="259">
        <f t="shared" ref="O135:O138" si="19">J135-D135</f>
        <v>128695</v>
      </c>
      <c r="Q135" s="29"/>
      <c r="R135" s="81"/>
      <c r="Z135" s="1" t="s">
        <v>183</v>
      </c>
    </row>
    <row r="136" spans="1:31" s="4" customFormat="1" x14ac:dyDescent="0.25">
      <c r="B136" s="99" t="s">
        <v>65</v>
      </c>
      <c r="C136" s="265">
        <v>7600</v>
      </c>
      <c r="D136" s="265">
        <v>13859</v>
      </c>
      <c r="E136" s="265">
        <v>19011</v>
      </c>
      <c r="F136" s="265">
        <v>19238</v>
      </c>
      <c r="G136" s="269">
        <f t="shared" ref="G136:G138" si="20">IFERROR(F136/E136-1,"-")</f>
        <v>1.1940455525748295E-2</v>
      </c>
      <c r="H136" s="265">
        <f t="shared" si="14"/>
        <v>227</v>
      </c>
      <c r="I136" s="273">
        <f t="shared" ref="I136:I138" si="21">F136/F$134</f>
        <v>7.6819256325070279E-2</v>
      </c>
      <c r="J136" s="265">
        <v>25652</v>
      </c>
      <c r="K136" s="271">
        <f t="shared" si="15"/>
        <v>9.2929571035766947E-2</v>
      </c>
      <c r="L136" s="273">
        <f t="shared" si="16"/>
        <v>0.33340264060713176</v>
      </c>
      <c r="M136" s="272">
        <f t="shared" si="17"/>
        <v>6414</v>
      </c>
      <c r="N136" s="271">
        <f t="shared" si="18"/>
        <v>0.85092719532433803</v>
      </c>
      <c r="O136" s="265">
        <f t="shared" si="19"/>
        <v>11793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55668</v>
      </c>
      <c r="D137" s="265">
        <v>84934</v>
      </c>
      <c r="E137" s="265">
        <v>194237</v>
      </c>
      <c r="F137" s="265">
        <v>200344</v>
      </c>
      <c r="G137" s="267">
        <f t="shared" si="20"/>
        <v>3.1440971596554679E-2</v>
      </c>
      <c r="H137" s="265">
        <f t="shared" si="14"/>
        <v>6107</v>
      </c>
      <c r="I137" s="277">
        <f t="shared" si="21"/>
        <v>0.79999361104012268</v>
      </c>
      <c r="J137" s="265">
        <v>201836</v>
      </c>
      <c r="K137" s="271">
        <f t="shared" si="15"/>
        <v>0.73119183297891222</v>
      </c>
      <c r="L137" s="273">
        <f t="shared" si="16"/>
        <v>7.447190831769257E-3</v>
      </c>
      <c r="M137" s="272">
        <f t="shared" si="17"/>
        <v>1492</v>
      </c>
      <c r="N137" s="271">
        <f t="shared" si="18"/>
        <v>1.3763863705936372</v>
      </c>
      <c r="O137" s="265">
        <f t="shared" si="19"/>
        <v>116902</v>
      </c>
      <c r="Q137" s="29"/>
      <c r="R137" s="81"/>
      <c r="Z137" s="1"/>
    </row>
    <row r="138" spans="1:31" s="4" customFormat="1" x14ac:dyDescent="0.25">
      <c r="B138" s="258" t="s">
        <v>199</v>
      </c>
      <c r="C138" s="259">
        <v>11545</v>
      </c>
      <c r="D138" s="259">
        <v>15911</v>
      </c>
      <c r="E138" s="259">
        <v>31704</v>
      </c>
      <c r="F138" s="259">
        <v>30850</v>
      </c>
      <c r="G138" s="263">
        <f t="shared" si="20"/>
        <v>-2.6936664143325739E-2</v>
      </c>
      <c r="H138" s="259">
        <f t="shared" si="14"/>
        <v>-854</v>
      </c>
      <c r="I138" s="261">
        <f t="shared" si="21"/>
        <v>0.12318713263480706</v>
      </c>
      <c r="J138" s="259">
        <v>48549</v>
      </c>
      <c r="K138" s="260">
        <f t="shared" si="15"/>
        <v>0.1758785959853208</v>
      </c>
      <c r="L138" s="261">
        <f t="shared" si="16"/>
        <v>0.57371150729335496</v>
      </c>
      <c r="M138" s="262">
        <f t="shared" si="17"/>
        <v>17699</v>
      </c>
      <c r="N138" s="260">
        <f t="shared" si="18"/>
        <v>2.0512852743385079</v>
      </c>
      <c r="O138" s="259">
        <f t="shared" si="19"/>
        <v>32638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188</v>
      </c>
    </row>
    <row r="140" spans="1:31" s="4" customFormat="1" ht="32.25" customHeight="1" x14ac:dyDescent="0.25">
      <c r="B140" s="321" t="s">
        <v>202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0B649-E969-439B-8935-EB31AE6624F3}">
  <sheetPr>
    <tabColor theme="4" tint="0.39997558519241921"/>
  </sheetPr>
  <dimension ref="A1:AE142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196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324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267</v>
      </c>
      <c r="D5" s="254" t="s">
        <v>268</v>
      </c>
      <c r="E5" s="254" t="s">
        <v>269</v>
      </c>
      <c r="F5" s="255" t="str">
        <f>CONCATENATE("%/s total Tenerife ",RIGHT(E5,4))</f>
        <v>%/s total Tenerife 2022</v>
      </c>
      <c r="G5" s="254" t="s">
        <v>270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271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272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205</v>
      </c>
      <c r="C6" s="256">
        <v>25393</v>
      </c>
      <c r="D6" s="256">
        <v>66989</v>
      </c>
      <c r="E6" s="256">
        <v>97391</v>
      </c>
      <c r="F6" s="257">
        <f>E6/$E$6</f>
        <v>1</v>
      </c>
      <c r="G6" s="256">
        <v>92865</v>
      </c>
      <c r="H6" s="257">
        <f>G6/E6-1</f>
        <v>-4.6472466655029687E-2</v>
      </c>
      <c r="I6" s="256">
        <f>G6-E6</f>
        <v>-4526</v>
      </c>
      <c r="J6" s="257">
        <f>G6/$G$6</f>
        <v>1</v>
      </c>
      <c r="K6" s="256">
        <v>106402</v>
      </c>
      <c r="L6" s="257">
        <f t="shared" ref="L6:L12" si="0">K6/G6-1</f>
        <v>0.14577074247563671</v>
      </c>
      <c r="M6" s="256">
        <f t="shared" ref="M6:M12" si="1">K6-G6</f>
        <v>13537</v>
      </c>
      <c r="N6" s="257">
        <f>K6/$K$6</f>
        <v>1</v>
      </c>
      <c r="O6" s="256">
        <v>104050</v>
      </c>
      <c r="P6" s="257">
        <f t="shared" ref="P6:P11" si="2">O6/K6-1</f>
        <v>-2.2104847653239612E-2</v>
      </c>
      <c r="Q6" s="256">
        <f t="shared" ref="Q6:Q12" si="3">O6-K6</f>
        <v>-2352</v>
      </c>
      <c r="R6" s="257">
        <f>O6/C6-1</f>
        <v>3.0975859488835509</v>
      </c>
      <c r="S6" s="256">
        <f>O6-C6</f>
        <v>78657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58" t="s">
        <v>198</v>
      </c>
      <c r="C7" s="259">
        <v>18128</v>
      </c>
      <c r="D7" s="259">
        <v>48803</v>
      </c>
      <c r="E7" s="259">
        <v>66206</v>
      </c>
      <c r="F7" s="260">
        <f t="shared" ref="F7:F12" si="4">E7/$E$6</f>
        <v>0.67979587436210742</v>
      </c>
      <c r="G7" s="259">
        <v>60951</v>
      </c>
      <c r="H7" s="261">
        <f>G7/E7-1</f>
        <v>-7.9373470682415515E-2</v>
      </c>
      <c r="I7" s="262">
        <f>G7-E7</f>
        <v>-5255</v>
      </c>
      <c r="J7" s="260">
        <f>G7/$G$6</f>
        <v>0.65633984816669355</v>
      </c>
      <c r="K7" s="259">
        <v>72460</v>
      </c>
      <c r="L7" s="263">
        <f t="shared" si="0"/>
        <v>0.18882380928942921</v>
      </c>
      <c r="M7" s="264">
        <f t="shared" si="1"/>
        <v>11509</v>
      </c>
      <c r="N7" s="260">
        <f>K7/$K$6</f>
        <v>0.68100223680006011</v>
      </c>
      <c r="O7" s="259">
        <v>72174</v>
      </c>
      <c r="P7" s="261">
        <f t="shared" si="2"/>
        <v>-3.9470052442727166E-3</v>
      </c>
      <c r="Q7" s="262">
        <f t="shared" si="3"/>
        <v>-286</v>
      </c>
      <c r="R7" s="261">
        <f t="shared" ref="R7:R10" si="5">O7/C7-1</f>
        <v>2.9813548102383054</v>
      </c>
      <c r="S7" s="262">
        <f t="shared" ref="S7:S10" si="6">O7-C7</f>
        <v>54046</v>
      </c>
      <c r="T7" s="260">
        <f>O7/$O$6</f>
        <v>0.69364728495915429</v>
      </c>
      <c r="V7" s="29"/>
      <c r="W7" s="81"/>
      <c r="AE7" s="1" t="s">
        <v>183</v>
      </c>
    </row>
    <row r="8" spans="1:31" s="4" customFormat="1" x14ac:dyDescent="0.25">
      <c r="B8" s="99" t="s">
        <v>65</v>
      </c>
      <c r="C8" s="265">
        <v>7027</v>
      </c>
      <c r="D8" s="265">
        <v>24218</v>
      </c>
      <c r="E8" s="265">
        <v>29828</v>
      </c>
      <c r="F8" s="266">
        <f t="shared" si="4"/>
        <v>0.30627059995276773</v>
      </c>
      <c r="G8" s="265">
        <v>31545</v>
      </c>
      <c r="H8" s="267">
        <f>IFERROR(G8/E8-1,"-")</f>
        <v>5.7563363282821411E-2</v>
      </c>
      <c r="I8" s="268">
        <f t="shared" ref="I8:I12" si="7">G8-E8</f>
        <v>1717</v>
      </c>
      <c r="J8" s="266">
        <f t="shared" ref="J8:J12" si="8">G8/$G$6</f>
        <v>0.33968664189953157</v>
      </c>
      <c r="K8" s="265">
        <v>30462</v>
      </c>
      <c r="L8" s="269">
        <f>IFERROR(K8/G8-1,"-")</f>
        <v>-3.4331906799809797E-2</v>
      </c>
      <c r="M8" s="270">
        <f>IF(G8=0,"nd",K8-G8)</f>
        <v>-1083</v>
      </c>
      <c r="N8" s="271">
        <f t="shared" ref="N8:N12" si="9">K8/$K$6</f>
        <v>0.2862916110599425</v>
      </c>
      <c r="O8" s="265">
        <v>32705</v>
      </c>
      <c r="P8" s="269">
        <f>IFERROR(O8/K8-1,"-")</f>
        <v>7.3632722736524103E-2</v>
      </c>
      <c r="Q8" s="272">
        <f t="shared" si="3"/>
        <v>2243</v>
      </c>
      <c r="R8" s="269">
        <f>IFERROR(O8/C8-1,"-")</f>
        <v>3.6541909776576063</v>
      </c>
      <c r="S8" s="272">
        <f t="shared" si="6"/>
        <v>25678</v>
      </c>
      <c r="T8" s="271">
        <f t="shared" ref="T8:T12" si="10">O8/$O$6</f>
        <v>0.31432003844305623</v>
      </c>
      <c r="V8" s="29"/>
      <c r="W8" s="81"/>
      <c r="AE8" s="1"/>
    </row>
    <row r="9" spans="1:31" s="4" customFormat="1" x14ac:dyDescent="0.25">
      <c r="B9" s="99" t="s">
        <v>64</v>
      </c>
      <c r="C9" s="265">
        <v>11101</v>
      </c>
      <c r="D9" s="265">
        <v>24585</v>
      </c>
      <c r="E9" s="265">
        <v>36378</v>
      </c>
      <c r="F9" s="271">
        <f t="shared" si="4"/>
        <v>0.37352527440933969</v>
      </c>
      <c r="G9" s="265">
        <v>29406</v>
      </c>
      <c r="H9" s="267">
        <f>IFERROR(G9/E9-1,"-")</f>
        <v>-0.19165429655286159</v>
      </c>
      <c r="I9" s="272">
        <f t="shared" si="7"/>
        <v>-6972</v>
      </c>
      <c r="J9" s="271">
        <f t="shared" si="8"/>
        <v>0.31665320626716204</v>
      </c>
      <c r="K9" s="265">
        <v>41998</v>
      </c>
      <c r="L9" s="269">
        <f>IFERROR(K9/G9-1,"-")</f>
        <v>0.42821192953818943</v>
      </c>
      <c r="M9" s="270">
        <f>IF(G9=0,"nd",K9-G9)</f>
        <v>12592</v>
      </c>
      <c r="N9" s="271">
        <f t="shared" si="9"/>
        <v>0.39471062574011767</v>
      </c>
      <c r="O9" s="265">
        <v>39469</v>
      </c>
      <c r="P9" s="269">
        <f t="shared" si="2"/>
        <v>-6.0217153197771323E-2</v>
      </c>
      <c r="Q9" s="272">
        <f t="shared" si="3"/>
        <v>-2529</v>
      </c>
      <c r="R9" s="273">
        <f t="shared" si="5"/>
        <v>2.5554454553643815</v>
      </c>
      <c r="S9" s="272">
        <f t="shared" si="6"/>
        <v>28368</v>
      </c>
      <c r="T9" s="271">
        <f t="shared" si="10"/>
        <v>0.379327246516098</v>
      </c>
      <c r="V9" s="29"/>
      <c r="W9" s="81"/>
      <c r="AE9" s="1"/>
    </row>
    <row r="10" spans="1:31" s="4" customFormat="1" x14ac:dyDescent="0.25">
      <c r="B10" s="258" t="s">
        <v>199</v>
      </c>
      <c r="C10" s="274">
        <v>7265</v>
      </c>
      <c r="D10" s="274">
        <v>18186</v>
      </c>
      <c r="E10" s="274">
        <v>31185</v>
      </c>
      <c r="F10" s="275">
        <f>IFERROR(E10/$E$6,"-")</f>
        <v>0.32020412563789263</v>
      </c>
      <c r="G10" s="274">
        <v>31914</v>
      </c>
      <c r="H10" s="263">
        <f>IFERROR(G10/E10-1,"-")</f>
        <v>2.3376623376623273E-2</v>
      </c>
      <c r="I10" s="264">
        <f>IFERROR(G10-E10,"-")</f>
        <v>729</v>
      </c>
      <c r="J10" s="275">
        <f>IFERROR(G10/$G$6,"-")</f>
        <v>0.34366015183330639</v>
      </c>
      <c r="K10" s="274">
        <v>33942</v>
      </c>
      <c r="L10" s="263">
        <f>IFERROR(K10/G10-1,"-")</f>
        <v>6.3545779281819925E-2</v>
      </c>
      <c r="M10" s="264">
        <f>IFERROR(K10-G10,"-")</f>
        <v>2028</v>
      </c>
      <c r="N10" s="275">
        <f>IFERROR(K10/$K$6,"-")</f>
        <v>0.31899776319993983</v>
      </c>
      <c r="O10" s="274">
        <v>31876</v>
      </c>
      <c r="P10" s="263">
        <f>IFERROR(O10/K10-1,"-")</f>
        <v>-6.0868540451358144E-2</v>
      </c>
      <c r="Q10" s="264">
        <f>IFERROR(O10-K10,"-")</f>
        <v>-2066</v>
      </c>
      <c r="R10" s="263">
        <f t="shared" si="5"/>
        <v>3.3876118375774258</v>
      </c>
      <c r="S10" s="264">
        <f t="shared" si="6"/>
        <v>24611</v>
      </c>
      <c r="T10" s="275">
        <f>IFERROR(O10/$O$6,"-")</f>
        <v>0.30635271504084577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7265</v>
      </c>
      <c r="D11" s="265">
        <v>18186</v>
      </c>
      <c r="E11" s="265">
        <v>31185</v>
      </c>
      <c r="F11" s="271">
        <f t="shared" si="4"/>
        <v>0.32020412563789263</v>
      </c>
      <c r="G11" s="265">
        <v>31914</v>
      </c>
      <c r="H11" s="273">
        <f t="shared" ref="H11:H12" si="11">G11/E11-1</f>
        <v>2.3376623376623273E-2</v>
      </c>
      <c r="I11" s="272">
        <f t="shared" si="7"/>
        <v>729</v>
      </c>
      <c r="J11" s="271">
        <f t="shared" si="8"/>
        <v>0.34366015183330639</v>
      </c>
      <c r="K11" s="265">
        <v>33942</v>
      </c>
      <c r="L11" s="269">
        <f>K11/G11-1</f>
        <v>6.3545779281819925E-2</v>
      </c>
      <c r="M11" s="272">
        <f t="shared" si="1"/>
        <v>2028</v>
      </c>
      <c r="N11" s="271">
        <f t="shared" si="9"/>
        <v>0.31899776319993983</v>
      </c>
      <c r="O11" s="265">
        <v>31876</v>
      </c>
      <c r="P11" s="273">
        <f t="shared" si="2"/>
        <v>-6.0868540451358144E-2</v>
      </c>
      <c r="Q11" s="272">
        <f t="shared" si="3"/>
        <v>-2066</v>
      </c>
      <c r="R11" s="273">
        <f t="shared" ref="R11:R12" si="12">O11/D11-1</f>
        <v>0.75277686132189592</v>
      </c>
      <c r="S11" s="272">
        <f t="shared" ref="S11:S12" si="13">O11-D11</f>
        <v>13690</v>
      </c>
      <c r="T11" s="271">
        <f t="shared" si="10"/>
        <v>0.30635271504084577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188</v>
      </c>
    </row>
    <row r="14" spans="1:31" s="4" customFormat="1" x14ac:dyDescent="0.25">
      <c r="B14" s="173" t="s">
        <v>189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190</v>
      </c>
    </row>
    <row r="15" spans="1:31" s="4" customFormat="1" x14ac:dyDescent="0.25">
      <c r="AE15" s="1"/>
    </row>
    <row r="19" spans="2:27" x14ac:dyDescent="0.25">
      <c r="AA19" t="str">
        <f>CONCATENATE("Hoteles: 
",FIXED(O7,0)," viajeros 
cuota: ",FIXED(T7*100,1),"%")</f>
        <v>Hoteles: 
72.174 viajeros 
cuota: 69,4%</v>
      </c>
    </row>
    <row r="20" spans="2:27" x14ac:dyDescent="0.25">
      <c r="AA20" t="str">
        <f>CONCATENATE("Apartamentos: 
",FIXED(O10,0)," viajeros
cuota: ",FIXED(T10*100,1),"%")</f>
        <v>Apartamentos: 
31.876 viajeros
cuota: 30,6%</v>
      </c>
    </row>
    <row r="25" spans="2:27" x14ac:dyDescent="0.25">
      <c r="B25" t="s">
        <v>12</v>
      </c>
    </row>
    <row r="38" spans="2:31" s="4" customFormat="1" ht="15.75" hidden="1" customHeight="1" thickBot="1" x14ac:dyDescent="0.3">
      <c r="B38" s="283" t="s">
        <v>191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192</v>
      </c>
      <c r="O40" s="14">
        <v>2021</v>
      </c>
      <c r="P40" s="14" t="s">
        <v>192</v>
      </c>
      <c r="Q40" s="14" t="s">
        <v>193</v>
      </c>
      <c r="R40" s="14" t="s">
        <v>194</v>
      </c>
      <c r="S40" s="14" t="s">
        <v>195</v>
      </c>
      <c r="T40" s="89"/>
      <c r="AE40" s="1"/>
    </row>
    <row r="41" spans="2:31" s="4" customFormat="1" ht="18.75" hidden="1" x14ac:dyDescent="0.3">
      <c r="B41" s="237" t="s">
        <v>179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180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181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182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183</v>
      </c>
    </row>
    <row r="45" spans="2:31" s="4" customFormat="1" hidden="1" x14ac:dyDescent="0.25">
      <c r="B45" s="248" t="s">
        <v>184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185</v>
      </c>
    </row>
    <row r="46" spans="2:31" s="4" customFormat="1" hidden="1" x14ac:dyDescent="0.25">
      <c r="B46" s="248" t="s">
        <v>186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187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188</v>
      </c>
    </row>
    <row r="48" spans="2:31" s="4" customFormat="1" hidden="1" x14ac:dyDescent="0.25">
      <c r="B48" s="282" t="s">
        <v>189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190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206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205</v>
      </c>
      <c r="C134" s="241">
        <v>28320</v>
      </c>
      <c r="D134" s="241">
        <v>66989</v>
      </c>
      <c r="E134" s="241">
        <v>97391</v>
      </c>
      <c r="F134" s="241">
        <v>92865</v>
      </c>
      <c r="G134" s="242">
        <f>F134/E134-1</f>
        <v>-4.6472466655029687E-2</v>
      </c>
      <c r="H134" s="241">
        <f>F134-E134</f>
        <v>-4526</v>
      </c>
      <c r="I134" s="242">
        <f>F134/F$134</f>
        <v>1</v>
      </c>
      <c r="J134" s="241">
        <v>106402</v>
      </c>
      <c r="K134" s="242">
        <f>J134/J$134</f>
        <v>1</v>
      </c>
      <c r="L134" s="242">
        <f>J134/F134-1</f>
        <v>0.14577074247563671</v>
      </c>
      <c r="M134" s="241">
        <f>J134-F134</f>
        <v>13537</v>
      </c>
      <c r="N134" s="242">
        <f>J134/D134-1</f>
        <v>0.58835032617295369</v>
      </c>
      <c r="O134" s="241">
        <f>J134-D134</f>
        <v>39413</v>
      </c>
      <c r="Q134" s="29"/>
      <c r="R134" s="81"/>
      <c r="Z134" s="1" t="s">
        <v>181</v>
      </c>
      <c r="AE134"/>
    </row>
    <row r="135" spans="1:31" s="4" customFormat="1" x14ac:dyDescent="0.25">
      <c r="B135" s="258" t="s">
        <v>198</v>
      </c>
      <c r="C135" s="259">
        <v>19477</v>
      </c>
      <c r="D135" s="259">
        <v>48803</v>
      </c>
      <c r="E135" s="259">
        <v>66206</v>
      </c>
      <c r="F135" s="259">
        <v>60951</v>
      </c>
      <c r="G135" s="263">
        <f>IFERROR(F135/E135-1,"-")</f>
        <v>-7.9373470682415515E-2</v>
      </c>
      <c r="H135" s="259">
        <f t="shared" ref="H135:H138" si="14">F135-E135</f>
        <v>-5255</v>
      </c>
      <c r="I135" s="261">
        <f>F135/F$134</f>
        <v>0.65633984816669355</v>
      </c>
      <c r="J135" s="259">
        <v>72460</v>
      </c>
      <c r="K135" s="260">
        <f t="shared" ref="K135:K138" si="15">J135/J$134</f>
        <v>0.68100223680006011</v>
      </c>
      <c r="L135" s="261">
        <f t="shared" ref="L135:L138" si="16">J135/F135-1</f>
        <v>0.18882380928942921</v>
      </c>
      <c r="M135" s="262">
        <f t="shared" ref="M135:M138" si="17">J135-F135</f>
        <v>11509</v>
      </c>
      <c r="N135" s="260">
        <f t="shared" ref="N135:N138" si="18">J135/D135-1</f>
        <v>0.48474479027928608</v>
      </c>
      <c r="O135" s="259">
        <f t="shared" ref="O135:O138" si="19">J135-D135</f>
        <v>23657</v>
      </c>
      <c r="Q135" s="29"/>
      <c r="R135" s="81"/>
      <c r="Z135" s="1" t="s">
        <v>183</v>
      </c>
    </row>
    <row r="136" spans="1:31" s="4" customFormat="1" x14ac:dyDescent="0.25">
      <c r="B136" s="99" t="s">
        <v>65</v>
      </c>
      <c r="C136" s="265">
        <v>7696</v>
      </c>
      <c r="D136" s="265">
        <v>24218</v>
      </c>
      <c r="E136" s="265">
        <v>29828</v>
      </c>
      <c r="F136" s="265">
        <v>31545</v>
      </c>
      <c r="G136" s="269">
        <f t="shared" ref="G136:G138" si="20">IFERROR(F136/E136-1,"-")</f>
        <v>5.7563363282821411E-2</v>
      </c>
      <c r="H136" s="265">
        <f t="shared" si="14"/>
        <v>1717</v>
      </c>
      <c r="I136" s="273">
        <f t="shared" ref="I136:I138" si="21">F136/F$134</f>
        <v>0.33968664189953157</v>
      </c>
      <c r="J136" s="265">
        <v>30462</v>
      </c>
      <c r="K136" s="271">
        <f t="shared" si="15"/>
        <v>0.2862916110599425</v>
      </c>
      <c r="L136" s="273">
        <f t="shared" si="16"/>
        <v>-3.4331906799809797E-2</v>
      </c>
      <c r="M136" s="272">
        <f t="shared" si="17"/>
        <v>-1083</v>
      </c>
      <c r="N136" s="271">
        <f t="shared" si="18"/>
        <v>0.25782475844413244</v>
      </c>
      <c r="O136" s="265">
        <f t="shared" si="19"/>
        <v>6244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11781</v>
      </c>
      <c r="D137" s="265">
        <v>24585</v>
      </c>
      <c r="E137" s="265">
        <v>36378</v>
      </c>
      <c r="F137" s="265">
        <v>29406</v>
      </c>
      <c r="G137" s="267">
        <f t="shared" si="20"/>
        <v>-0.19165429655286159</v>
      </c>
      <c r="H137" s="265">
        <f t="shared" si="14"/>
        <v>-6972</v>
      </c>
      <c r="I137" s="277">
        <f t="shared" si="21"/>
        <v>0.31665320626716204</v>
      </c>
      <c r="J137" s="265">
        <v>41998</v>
      </c>
      <c r="K137" s="271">
        <f t="shared" si="15"/>
        <v>0.39471062574011767</v>
      </c>
      <c r="L137" s="273">
        <f t="shared" si="16"/>
        <v>0.42821192953818943</v>
      </c>
      <c r="M137" s="272">
        <f t="shared" si="17"/>
        <v>12592</v>
      </c>
      <c r="N137" s="271">
        <f t="shared" si="18"/>
        <v>0.70827740492170022</v>
      </c>
      <c r="O137" s="265">
        <f t="shared" si="19"/>
        <v>17413</v>
      </c>
      <c r="Q137" s="29"/>
      <c r="R137" s="81"/>
      <c r="Z137" s="1"/>
    </row>
    <row r="138" spans="1:31" s="4" customFormat="1" x14ac:dyDescent="0.25">
      <c r="B138" s="258" t="s">
        <v>199</v>
      </c>
      <c r="C138" s="259">
        <v>8843</v>
      </c>
      <c r="D138" s="259">
        <v>18186</v>
      </c>
      <c r="E138" s="259">
        <v>31185</v>
      </c>
      <c r="F138" s="259">
        <v>31914</v>
      </c>
      <c r="G138" s="263">
        <f t="shared" si="20"/>
        <v>2.3376623376623273E-2</v>
      </c>
      <c r="H138" s="259">
        <f t="shared" si="14"/>
        <v>729</v>
      </c>
      <c r="I138" s="261">
        <f t="shared" si="21"/>
        <v>0.34366015183330639</v>
      </c>
      <c r="J138" s="259">
        <v>33942</v>
      </c>
      <c r="K138" s="260">
        <f t="shared" si="15"/>
        <v>0.31899776319993983</v>
      </c>
      <c r="L138" s="261">
        <f t="shared" si="16"/>
        <v>6.3545779281819925E-2</v>
      </c>
      <c r="M138" s="262">
        <f t="shared" si="17"/>
        <v>2028</v>
      </c>
      <c r="N138" s="260">
        <f t="shared" si="18"/>
        <v>0.86638073243154068</v>
      </c>
      <c r="O138" s="259">
        <f t="shared" si="19"/>
        <v>15756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188</v>
      </c>
    </row>
    <row r="140" spans="1:31" s="4" customFormat="1" ht="32.25" customHeight="1" x14ac:dyDescent="0.25">
      <c r="B140" s="321" t="s">
        <v>202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94B54-DCFF-4D10-9C8F-3B4FDC07E070}">
  <sheetPr>
    <tabColor theme="4" tint="0.39997558519241921"/>
  </sheetPr>
  <dimension ref="A1:AE149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30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267</v>
      </c>
      <c r="D5" s="254" t="s">
        <v>268</v>
      </c>
      <c r="E5" s="254" t="s">
        <v>269</v>
      </c>
      <c r="F5" s="255" t="str">
        <f>CONCATENATE("%/s total Tenerife ",RIGHT(E5,4))</f>
        <v>%/s total Tenerife 2022</v>
      </c>
      <c r="G5" s="254" t="s">
        <v>270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271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272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208</v>
      </c>
      <c r="C6" s="256">
        <v>456675</v>
      </c>
      <c r="D6" s="256">
        <v>800301</v>
      </c>
      <c r="E6" s="256">
        <v>1016781</v>
      </c>
      <c r="F6" s="257">
        <f>E6/$E$6</f>
        <v>1</v>
      </c>
      <c r="G6" s="256">
        <v>1042721</v>
      </c>
      <c r="H6" s="257">
        <f>G6/E6-1</f>
        <v>2.551188505686075E-2</v>
      </c>
      <c r="I6" s="256">
        <f>G6-E6</f>
        <v>25940</v>
      </c>
      <c r="J6" s="257">
        <f>G6/$G$6</f>
        <v>1</v>
      </c>
      <c r="K6" s="256">
        <v>1059034</v>
      </c>
      <c r="L6" s="257">
        <f>K6/G6-1</f>
        <v>1.56446451159995E-2</v>
      </c>
      <c r="M6" s="256">
        <f>K6-G6</f>
        <v>16313</v>
      </c>
      <c r="N6" s="257">
        <f>K6/$K$6</f>
        <v>1</v>
      </c>
      <c r="O6" s="256">
        <v>1068407</v>
      </c>
      <c r="P6" s="257">
        <f>O6/K6-1</f>
        <v>8.8505184913798551E-3</v>
      </c>
      <c r="Q6" s="256">
        <f>O6-K6</f>
        <v>9373</v>
      </c>
      <c r="R6" s="257">
        <f>IFERROR(O6/C6-1,"-")</f>
        <v>1.3395346800240873</v>
      </c>
      <c r="S6" s="256">
        <f>O6-C6</f>
        <v>611732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48" t="s">
        <v>47</v>
      </c>
      <c r="C7" s="265">
        <v>101575</v>
      </c>
      <c r="D7" s="265">
        <v>247584</v>
      </c>
      <c r="E7" s="265">
        <v>207208</v>
      </c>
      <c r="F7" s="271">
        <f t="shared" ref="F7:F16" si="0">E7/$E$6</f>
        <v>0.20378822971711705</v>
      </c>
      <c r="G7" s="265">
        <v>181700</v>
      </c>
      <c r="H7" s="273">
        <f>G7/E7-1</f>
        <v>-0.12310335508281534</v>
      </c>
      <c r="I7" s="272">
        <f>G7-E7</f>
        <v>-25508</v>
      </c>
      <c r="J7" s="271">
        <f>G7/$G$6</f>
        <v>0.17425562542616865</v>
      </c>
      <c r="K7" s="265">
        <v>161848</v>
      </c>
      <c r="L7" s="273">
        <f>K7/G7-1</f>
        <v>-0.1092570170610897</v>
      </c>
      <c r="M7" s="272">
        <f>K7-G7</f>
        <v>-19852</v>
      </c>
      <c r="N7" s="271">
        <f>K7/$K$6</f>
        <v>0.15282606601865473</v>
      </c>
      <c r="O7" s="265">
        <v>147955</v>
      </c>
      <c r="P7" s="273">
        <f>O7/K7-1</f>
        <v>-8.5839800306460434E-2</v>
      </c>
      <c r="Q7" s="272">
        <f>O7-K7</f>
        <v>-13893</v>
      </c>
      <c r="R7" s="273">
        <f t="shared" ref="R7:R16" si="1">IFERROR(O7/C7-1,"-")</f>
        <v>0.45660841742554759</v>
      </c>
      <c r="S7" s="272">
        <f t="shared" ref="S7:S16" si="2">O7-C7</f>
        <v>46380</v>
      </c>
      <c r="T7" s="271">
        <f>O7/$O$6</f>
        <v>0.13848187067288029</v>
      </c>
      <c r="V7" s="29"/>
      <c r="W7" s="81"/>
      <c r="AE7" s="1" t="s">
        <v>183</v>
      </c>
    </row>
    <row r="8" spans="1:31" s="4" customFormat="1" x14ac:dyDescent="0.25">
      <c r="B8" s="248" t="s">
        <v>48</v>
      </c>
      <c r="C8" s="265">
        <v>46908</v>
      </c>
      <c r="D8" s="265">
        <v>83468</v>
      </c>
      <c r="E8" s="265">
        <v>123951</v>
      </c>
      <c r="F8" s="271">
        <f t="shared" si="0"/>
        <v>0.12190530704251948</v>
      </c>
      <c r="G8" s="265">
        <v>119487</v>
      </c>
      <c r="H8" s="273">
        <f t="shared" ref="H8:H16" si="3">G8/E8-1</f>
        <v>-3.6014231430161914E-2</v>
      </c>
      <c r="I8" s="272">
        <f t="shared" ref="I8:I16" si="4">G8-E8</f>
        <v>-4464</v>
      </c>
      <c r="J8" s="271">
        <f t="shared" ref="J8:J16" si="5">G8/$G$6</f>
        <v>0.11459153503190211</v>
      </c>
      <c r="K8" s="265">
        <v>114632</v>
      </c>
      <c r="L8" s="273">
        <f t="shared" ref="L8:L16" si="6">K8/G8-1</f>
        <v>-4.063203528417314E-2</v>
      </c>
      <c r="M8" s="272">
        <f t="shared" ref="M8:M16" si="7">K8-G8</f>
        <v>-4855</v>
      </c>
      <c r="N8" s="271">
        <f t="shared" ref="N8:N16" si="8">K8/$K$6</f>
        <v>0.10824203944349284</v>
      </c>
      <c r="O8" s="265">
        <v>118257</v>
      </c>
      <c r="P8" s="273">
        <f t="shared" ref="P8:P16" si="9">O8/K8-1</f>
        <v>3.1622932514481228E-2</v>
      </c>
      <c r="Q8" s="272">
        <f t="shared" ref="Q8:Q16" si="10">O8-K8</f>
        <v>3625</v>
      </c>
      <c r="R8" s="273">
        <f t="shared" si="1"/>
        <v>1.5210411870043488</v>
      </c>
      <c r="S8" s="272">
        <f t="shared" si="2"/>
        <v>71349</v>
      </c>
      <c r="T8" s="271">
        <f t="shared" ref="T8:T16" si="11">O8/$O$6</f>
        <v>0.11068534743782098</v>
      </c>
      <c r="V8" s="29"/>
      <c r="W8" s="81"/>
      <c r="AE8" s="1"/>
    </row>
    <row r="9" spans="1:31" s="4" customFormat="1" x14ac:dyDescent="0.25">
      <c r="B9" s="248" t="s">
        <v>49</v>
      </c>
      <c r="C9" s="265">
        <v>2335</v>
      </c>
      <c r="D9" s="265">
        <v>4950</v>
      </c>
      <c r="E9" s="265">
        <v>6762</v>
      </c>
      <c r="F9" s="266">
        <f t="shared" si="0"/>
        <v>6.6503996435810665E-3</v>
      </c>
      <c r="G9" s="265">
        <v>20295</v>
      </c>
      <c r="H9" s="277">
        <f t="shared" si="3"/>
        <v>2.0013309671694763</v>
      </c>
      <c r="I9" s="268">
        <f t="shared" si="4"/>
        <v>13533</v>
      </c>
      <c r="J9" s="266">
        <f t="shared" si="5"/>
        <v>1.9463499824018123E-2</v>
      </c>
      <c r="K9" s="265">
        <v>11990</v>
      </c>
      <c r="L9" s="273">
        <f t="shared" si="6"/>
        <v>-0.40921409214092141</v>
      </c>
      <c r="M9" s="272">
        <f t="shared" si="7"/>
        <v>-8305</v>
      </c>
      <c r="N9" s="271">
        <f t="shared" si="8"/>
        <v>1.1321638398767179E-2</v>
      </c>
      <c r="O9" s="265">
        <v>10059</v>
      </c>
      <c r="P9" s="273">
        <f t="shared" si="9"/>
        <v>-0.16105087572977483</v>
      </c>
      <c r="Q9" s="272">
        <f t="shared" si="10"/>
        <v>-1931</v>
      </c>
      <c r="R9" s="273">
        <f t="shared" si="1"/>
        <v>3.3079229122055676</v>
      </c>
      <c r="S9" s="272">
        <f t="shared" si="2"/>
        <v>7724</v>
      </c>
      <c r="T9" s="271">
        <f t="shared" si="11"/>
        <v>9.4149514183265361E-3</v>
      </c>
      <c r="V9" s="29"/>
      <c r="W9" s="81"/>
      <c r="AE9" s="1"/>
    </row>
    <row r="10" spans="1:31" s="4" customFormat="1" x14ac:dyDescent="0.25">
      <c r="B10" s="248" t="s">
        <v>51</v>
      </c>
      <c r="C10" s="265">
        <v>94044</v>
      </c>
      <c r="D10" s="265">
        <v>181693</v>
      </c>
      <c r="E10" s="265">
        <v>342343</v>
      </c>
      <c r="F10" s="271">
        <f t="shared" si="0"/>
        <v>0.33669295551352751</v>
      </c>
      <c r="G10" s="265">
        <v>343297</v>
      </c>
      <c r="H10" s="273">
        <f t="shared" si="3"/>
        <v>2.7866788571695444E-3</v>
      </c>
      <c r="I10" s="272">
        <f t="shared" si="4"/>
        <v>954</v>
      </c>
      <c r="J10" s="271">
        <f t="shared" si="5"/>
        <v>0.32923188465562697</v>
      </c>
      <c r="K10" s="265">
        <v>382439</v>
      </c>
      <c r="L10" s="273">
        <f t="shared" si="6"/>
        <v>0.1140178912137304</v>
      </c>
      <c r="M10" s="272">
        <f t="shared" si="7"/>
        <v>39142</v>
      </c>
      <c r="N10" s="271">
        <f t="shared" si="8"/>
        <v>0.36112060613729113</v>
      </c>
      <c r="O10" s="265">
        <v>398420</v>
      </c>
      <c r="P10" s="273">
        <f t="shared" si="9"/>
        <v>4.1787056236419318E-2</v>
      </c>
      <c r="Q10" s="272">
        <f t="shared" si="10"/>
        <v>15981</v>
      </c>
      <c r="R10" s="273">
        <f t="shared" si="1"/>
        <v>3.2365275828335669</v>
      </c>
      <c r="S10" s="272">
        <f t="shared" si="2"/>
        <v>304376</v>
      </c>
      <c r="T10" s="271">
        <f>O10/$O$6</f>
        <v>0.372910323500314</v>
      </c>
      <c r="V10" s="29"/>
      <c r="W10" s="81"/>
      <c r="AE10" s="1"/>
    </row>
    <row r="11" spans="1:31" s="4" customFormat="1" x14ac:dyDescent="0.25">
      <c r="B11" s="248" t="s">
        <v>53</v>
      </c>
      <c r="C11" s="265">
        <v>30342</v>
      </c>
      <c r="D11" s="265">
        <v>44398</v>
      </c>
      <c r="E11" s="265">
        <v>48630</v>
      </c>
      <c r="F11" s="266">
        <f t="shared" si="0"/>
        <v>4.7827408261956111E-2</v>
      </c>
      <c r="G11" s="265">
        <v>55684</v>
      </c>
      <c r="H11" s="277">
        <f t="shared" si="3"/>
        <v>0.14505449311124829</v>
      </c>
      <c r="I11" s="268">
        <f t="shared" si="4"/>
        <v>7054</v>
      </c>
      <c r="J11" s="266">
        <f t="shared" si="5"/>
        <v>5.3402588036492983E-2</v>
      </c>
      <c r="K11" s="265">
        <v>49807</v>
      </c>
      <c r="L11" s="273">
        <f t="shared" si="6"/>
        <v>-0.10554198692622652</v>
      </c>
      <c r="M11" s="272">
        <f t="shared" si="7"/>
        <v>-5877</v>
      </c>
      <c r="N11" s="271">
        <f t="shared" si="8"/>
        <v>4.7030595807122343E-2</v>
      </c>
      <c r="O11" s="265">
        <v>52122</v>
      </c>
      <c r="P11" s="273">
        <f t="shared" si="9"/>
        <v>4.647941052462512E-2</v>
      </c>
      <c r="Q11" s="272">
        <f t="shared" si="10"/>
        <v>2315</v>
      </c>
      <c r="R11" s="273">
        <f t="shared" si="1"/>
        <v>0.71781688748269734</v>
      </c>
      <c r="S11" s="272">
        <f t="shared" si="2"/>
        <v>21780</v>
      </c>
      <c r="T11" s="271">
        <f t="shared" si="11"/>
        <v>4.8784779583061509E-2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52879</v>
      </c>
      <c r="D12" s="265">
        <v>104557</v>
      </c>
      <c r="E12" s="265">
        <v>134886</v>
      </c>
      <c r="F12" s="271">
        <f t="shared" si="0"/>
        <v>0.13265983530376749</v>
      </c>
      <c r="G12" s="265">
        <v>147214</v>
      </c>
      <c r="H12" s="273">
        <f t="shared" si="3"/>
        <v>9.1395697107186757E-2</v>
      </c>
      <c r="I12" s="272">
        <f t="shared" si="4"/>
        <v>12328</v>
      </c>
      <c r="J12" s="271">
        <f t="shared" si="5"/>
        <v>0.14118254067962571</v>
      </c>
      <c r="K12" s="265">
        <v>155988</v>
      </c>
      <c r="L12" s="273">
        <f t="shared" si="6"/>
        <v>5.9600309753148561E-2</v>
      </c>
      <c r="M12" s="272">
        <f t="shared" si="7"/>
        <v>8774</v>
      </c>
      <c r="N12" s="271">
        <f t="shared" si="8"/>
        <v>0.14729272148014133</v>
      </c>
      <c r="O12" s="265">
        <v>178403</v>
      </c>
      <c r="P12" s="273">
        <f t="shared" si="9"/>
        <v>0.14369695104751656</v>
      </c>
      <c r="Q12" s="272">
        <f t="shared" si="10"/>
        <v>22415</v>
      </c>
      <c r="R12" s="273">
        <f t="shared" si="1"/>
        <v>2.3737967813309631</v>
      </c>
      <c r="S12" s="272">
        <f t="shared" si="2"/>
        <v>125524</v>
      </c>
      <c r="T12" s="271">
        <f t="shared" si="11"/>
        <v>0.16698037358422399</v>
      </c>
      <c r="V12" s="29"/>
      <c r="W12" s="81"/>
      <c r="AE12" s="1"/>
    </row>
    <row r="13" spans="1:31" s="4" customFormat="1" x14ac:dyDescent="0.25">
      <c r="B13" s="248" t="s">
        <v>52</v>
      </c>
      <c r="C13" s="265">
        <v>14777</v>
      </c>
      <c r="D13" s="265">
        <v>21732</v>
      </c>
      <c r="E13" s="265">
        <v>33809</v>
      </c>
      <c r="F13" s="266">
        <f t="shared" si="0"/>
        <v>3.3251014721950939E-2</v>
      </c>
      <c r="G13" s="265">
        <v>37722</v>
      </c>
      <c r="H13" s="277">
        <f t="shared" si="3"/>
        <v>0.11573841284864983</v>
      </c>
      <c r="I13" s="268">
        <f t="shared" si="4"/>
        <v>3913</v>
      </c>
      <c r="J13" s="266">
        <f t="shared" si="5"/>
        <v>3.6176503590126217E-2</v>
      </c>
      <c r="K13" s="265">
        <v>35821</v>
      </c>
      <c r="L13" s="273">
        <f t="shared" si="6"/>
        <v>-5.0394994963151474E-2</v>
      </c>
      <c r="M13" s="272">
        <f t="shared" si="7"/>
        <v>-1901</v>
      </c>
      <c r="N13" s="271">
        <f t="shared" si="8"/>
        <v>3.3824220940970734E-2</v>
      </c>
      <c r="O13" s="265">
        <v>35565</v>
      </c>
      <c r="P13" s="273">
        <f t="shared" si="9"/>
        <v>-7.146645822282971E-3</v>
      </c>
      <c r="Q13" s="272">
        <f t="shared" si="10"/>
        <v>-256</v>
      </c>
      <c r="R13" s="273">
        <f t="shared" si="1"/>
        <v>1.406780808012452</v>
      </c>
      <c r="S13" s="272">
        <f t="shared" si="2"/>
        <v>20788</v>
      </c>
      <c r="T13" s="271">
        <f t="shared" si="11"/>
        <v>3.3287876249406829E-2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21825</v>
      </c>
      <c r="D14" s="265">
        <v>45216</v>
      </c>
      <c r="E14" s="265">
        <v>29061</v>
      </c>
      <c r="F14" s="271">
        <f t="shared" si="0"/>
        <v>2.8581375930510109E-2</v>
      </c>
      <c r="G14" s="265">
        <v>33671</v>
      </c>
      <c r="H14" s="273">
        <f t="shared" si="3"/>
        <v>0.15863184336395864</v>
      </c>
      <c r="I14" s="272">
        <f t="shared" si="4"/>
        <v>4610</v>
      </c>
      <c r="J14" s="271">
        <f t="shared" si="5"/>
        <v>3.229147585979375E-2</v>
      </c>
      <c r="K14" s="265">
        <v>29209</v>
      </c>
      <c r="L14" s="273">
        <f t="shared" si="6"/>
        <v>-0.13251759674497343</v>
      </c>
      <c r="M14" s="272">
        <f t="shared" si="7"/>
        <v>-4462</v>
      </c>
      <c r="N14" s="271">
        <f t="shared" si="8"/>
        <v>2.7580795328573021E-2</v>
      </c>
      <c r="O14" s="265">
        <v>32990</v>
      </c>
      <c r="P14" s="273">
        <f t="shared" si="9"/>
        <v>0.12944640350576875</v>
      </c>
      <c r="Q14" s="272">
        <f t="shared" si="10"/>
        <v>3781</v>
      </c>
      <c r="R14" s="273">
        <f t="shared" si="1"/>
        <v>0.51156930126002287</v>
      </c>
      <c r="S14" s="272">
        <f t="shared" si="2"/>
        <v>11165</v>
      </c>
      <c r="T14" s="271">
        <f t="shared" si="11"/>
        <v>3.0877746027497013E-2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22233</v>
      </c>
      <c r="D15" s="265">
        <v>26311</v>
      </c>
      <c r="E15" s="265">
        <v>32375</v>
      </c>
      <c r="F15" s="266">
        <f t="shared" si="0"/>
        <v>3.1840681523356555E-2</v>
      </c>
      <c r="G15" s="265">
        <v>43847</v>
      </c>
      <c r="H15" s="277">
        <f t="shared" si="3"/>
        <v>0.35434749034749036</v>
      </c>
      <c r="I15" s="268">
        <f t="shared" si="4"/>
        <v>11472</v>
      </c>
      <c r="J15" s="266">
        <f t="shared" si="5"/>
        <v>4.2050558107106312E-2</v>
      </c>
      <c r="K15" s="265">
        <v>61312</v>
      </c>
      <c r="L15" s="273">
        <f t="shared" si="6"/>
        <v>0.39831687458663079</v>
      </c>
      <c r="M15" s="272">
        <f t="shared" si="7"/>
        <v>17465</v>
      </c>
      <c r="N15" s="271">
        <f t="shared" si="8"/>
        <v>5.7894269683504022E-2</v>
      </c>
      <c r="O15" s="265">
        <v>42953</v>
      </c>
      <c r="P15" s="273">
        <f t="shared" si="9"/>
        <v>-0.29943567327766174</v>
      </c>
      <c r="Q15" s="272">
        <f t="shared" si="10"/>
        <v>-18359</v>
      </c>
      <c r="R15" s="273">
        <f t="shared" si="1"/>
        <v>0.93194800521746957</v>
      </c>
      <c r="S15" s="272">
        <f t="shared" si="2"/>
        <v>20720</v>
      </c>
      <c r="T15" s="271">
        <f t="shared" si="11"/>
        <v>4.0202844047259143E-2</v>
      </c>
      <c r="V15" s="29"/>
      <c r="W15" s="81"/>
      <c r="AE15" s="1"/>
    </row>
    <row r="16" spans="1:31" s="4" customFormat="1" x14ac:dyDescent="0.25">
      <c r="B16" s="248" t="s">
        <v>209</v>
      </c>
      <c r="C16" s="265">
        <f>C6-SUM(C7:C15)</f>
        <v>69757</v>
      </c>
      <c r="D16" s="265">
        <f>D6-SUM(D7:D15)</f>
        <v>40392</v>
      </c>
      <c r="E16" s="265">
        <f>E6-SUM(E7:E15)</f>
        <v>57756</v>
      </c>
      <c r="F16" s="271">
        <f t="shared" si="0"/>
        <v>5.6802792341713704E-2</v>
      </c>
      <c r="G16" s="265">
        <f>G6-SUM(G7:G15)</f>
        <v>59804</v>
      </c>
      <c r="H16" s="273">
        <f t="shared" si="3"/>
        <v>3.5459519357296188E-2</v>
      </c>
      <c r="I16" s="272">
        <f t="shared" si="4"/>
        <v>2048</v>
      </c>
      <c r="J16" s="271">
        <f t="shared" si="5"/>
        <v>5.7353788789139187E-2</v>
      </c>
      <c r="K16" s="265">
        <f>K6-SUM(K7:K15)</f>
        <v>55988</v>
      </c>
      <c r="L16" s="273">
        <f t="shared" si="6"/>
        <v>-6.3808440906962693E-2</v>
      </c>
      <c r="M16" s="272">
        <f t="shared" si="7"/>
        <v>-3816</v>
      </c>
      <c r="N16" s="271">
        <f t="shared" si="8"/>
        <v>5.2867046761482635E-2</v>
      </c>
      <c r="O16" s="265">
        <f>O6-SUM(O7:O15)</f>
        <v>51683</v>
      </c>
      <c r="P16" s="273">
        <f t="shared" si="9"/>
        <v>-7.689147674501684E-2</v>
      </c>
      <c r="Q16" s="272">
        <f t="shared" si="10"/>
        <v>-4305</v>
      </c>
      <c r="R16" s="273">
        <f t="shared" si="1"/>
        <v>-0.25909944521696748</v>
      </c>
      <c r="S16" s="272">
        <f t="shared" si="2"/>
        <v>-18074</v>
      </c>
      <c r="T16" s="271">
        <f t="shared" si="11"/>
        <v>4.8373887479209704E-2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188</v>
      </c>
    </row>
    <row r="18" spans="2:31" s="4" customFormat="1" x14ac:dyDescent="0.25">
      <c r="B18" s="173" t="s">
        <v>189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190</v>
      </c>
    </row>
    <row r="19" spans="2:31" s="4" customFormat="1" x14ac:dyDescent="0.25">
      <c r="AE19" s="1"/>
    </row>
    <row r="25" spans="2:31" x14ac:dyDescent="0.25">
      <c r="B25" t="s">
        <v>12</v>
      </c>
    </row>
    <row r="42" spans="2:31" s="4" customFormat="1" ht="15.75" hidden="1" customHeight="1" thickBot="1" x14ac:dyDescent="0.3">
      <c r="B42" s="283" t="s">
        <v>191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192</v>
      </c>
      <c r="O44" s="14">
        <v>2021</v>
      </c>
      <c r="P44" s="14" t="s">
        <v>192</v>
      </c>
      <c r="Q44" s="14" t="s">
        <v>193</v>
      </c>
      <c r="R44" s="14" t="s">
        <v>194</v>
      </c>
      <c r="S44" s="14" t="s">
        <v>195</v>
      </c>
      <c r="T44" s="89"/>
      <c r="AE44" s="1"/>
    </row>
    <row r="45" spans="2:31" s="4" customFormat="1" ht="18.75" hidden="1" x14ac:dyDescent="0.3">
      <c r="B45" s="237" t="s">
        <v>179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180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181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182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183</v>
      </c>
    </row>
    <row r="49" spans="2:31" s="4" customFormat="1" hidden="1" x14ac:dyDescent="0.25">
      <c r="B49" s="248" t="s">
        <v>184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185</v>
      </c>
    </row>
    <row r="50" spans="2:31" s="4" customFormat="1" hidden="1" x14ac:dyDescent="0.25">
      <c r="B50" s="248" t="s">
        <v>186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187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188</v>
      </c>
    </row>
    <row r="52" spans="2:31" s="4" customFormat="1" hidden="1" x14ac:dyDescent="0.25">
      <c r="B52" s="282" t="s">
        <v>189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190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30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208</v>
      </c>
      <c r="C136" s="241">
        <v>456683</v>
      </c>
      <c r="D136" s="241">
        <v>800301</v>
      </c>
      <c r="E136" s="241">
        <v>1016781</v>
      </c>
      <c r="F136" s="241">
        <v>1042721</v>
      </c>
      <c r="G136" s="242">
        <f>F136/E136-1</f>
        <v>2.551188505686075E-2</v>
      </c>
      <c r="H136" s="241">
        <f>F136-E136</f>
        <v>25940</v>
      </c>
      <c r="I136" s="242">
        <f>F136/F$136</f>
        <v>1</v>
      </c>
      <c r="J136" s="241">
        <v>1059034</v>
      </c>
      <c r="K136" s="242">
        <f>H136/H$136</f>
        <v>1</v>
      </c>
      <c r="L136" s="242">
        <f>J136/F136-1</f>
        <v>1.56446451159995E-2</v>
      </c>
      <c r="M136" s="241">
        <f>J136-F136</f>
        <v>16313</v>
      </c>
      <c r="N136" s="242">
        <f>J136/C136-1</f>
        <v>1.3189696134955757</v>
      </c>
      <c r="O136" s="241">
        <f>J136-C136</f>
        <v>602351</v>
      </c>
      <c r="Q136" s="29"/>
      <c r="R136" s="81"/>
      <c r="Z136" s="1" t="s">
        <v>181</v>
      </c>
      <c r="AE136"/>
    </row>
    <row r="137" spans="1:31" s="4" customFormat="1" x14ac:dyDescent="0.25">
      <c r="B137" s="248" t="s">
        <v>47</v>
      </c>
      <c r="C137" s="265">
        <v>117997</v>
      </c>
      <c r="D137" s="265">
        <v>247584</v>
      </c>
      <c r="E137" s="265">
        <v>207208</v>
      </c>
      <c r="F137" s="265">
        <v>181700</v>
      </c>
      <c r="G137" s="271">
        <f t="shared" ref="G137:G146" si="12">F137/E137-1</f>
        <v>-0.12310335508281534</v>
      </c>
      <c r="H137" s="278">
        <f t="shared" ref="H137:H146" si="13">F137-E137</f>
        <v>-25508</v>
      </c>
      <c r="I137" s="273">
        <f t="shared" ref="I137:K146" si="14">F137/F$136</f>
        <v>0.17425562542616865</v>
      </c>
      <c r="J137" s="265">
        <v>161848</v>
      </c>
      <c r="K137" s="273">
        <f t="shared" si="14"/>
        <v>-0.9833461835003855</v>
      </c>
      <c r="L137" s="273">
        <f t="shared" ref="L137:L146" si="15">J137/F137-1</f>
        <v>-0.1092570170610897</v>
      </c>
      <c r="M137" s="272">
        <f t="shared" ref="M137:M146" si="16">J137-F137</f>
        <v>-19852</v>
      </c>
      <c r="N137" s="271">
        <f t="shared" ref="N137:N146" si="17">J137/C137-1</f>
        <v>0.37162809223963311</v>
      </c>
      <c r="O137" s="265">
        <f t="shared" ref="O137:O146" si="18">J137-C137</f>
        <v>43851</v>
      </c>
      <c r="Q137" s="29"/>
      <c r="R137" s="81"/>
      <c r="Z137" s="1" t="s">
        <v>183</v>
      </c>
    </row>
    <row r="138" spans="1:31" s="4" customFormat="1" x14ac:dyDescent="0.25">
      <c r="B138" s="248" t="s">
        <v>48</v>
      </c>
      <c r="C138" s="265">
        <v>51760</v>
      </c>
      <c r="D138" s="265">
        <v>83468</v>
      </c>
      <c r="E138" s="265">
        <v>123951</v>
      </c>
      <c r="F138" s="265">
        <v>119487</v>
      </c>
      <c r="G138" s="271">
        <f t="shared" si="12"/>
        <v>-3.6014231430161914E-2</v>
      </c>
      <c r="H138" s="278">
        <f t="shared" si="13"/>
        <v>-4464</v>
      </c>
      <c r="I138" s="273">
        <f t="shared" si="14"/>
        <v>0.11459153503190211</v>
      </c>
      <c r="J138" s="265">
        <v>114632</v>
      </c>
      <c r="K138" s="273">
        <f t="shared" si="14"/>
        <v>-0.17208943716268313</v>
      </c>
      <c r="L138" s="273">
        <f t="shared" si="15"/>
        <v>-4.063203528417314E-2</v>
      </c>
      <c r="M138" s="272">
        <f t="shared" si="16"/>
        <v>-4855</v>
      </c>
      <c r="N138" s="271">
        <f t="shared" si="17"/>
        <v>1.2146831530139104</v>
      </c>
      <c r="O138" s="265">
        <f t="shared" si="18"/>
        <v>62872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2339</v>
      </c>
      <c r="D139" s="265">
        <v>4950</v>
      </c>
      <c r="E139" s="265">
        <v>6762</v>
      </c>
      <c r="F139" s="265">
        <v>20295</v>
      </c>
      <c r="G139" s="271">
        <f t="shared" si="12"/>
        <v>2.0013309671694763</v>
      </c>
      <c r="H139" s="278">
        <f t="shared" si="13"/>
        <v>13533</v>
      </c>
      <c r="I139" s="273">
        <f t="shared" si="14"/>
        <v>1.9463499824018123E-2</v>
      </c>
      <c r="J139" s="265">
        <v>11990</v>
      </c>
      <c r="K139" s="277">
        <f t="shared" si="14"/>
        <v>0.52170393215111799</v>
      </c>
      <c r="L139" s="273">
        <f t="shared" si="15"/>
        <v>-0.40921409214092141</v>
      </c>
      <c r="M139" s="272">
        <f t="shared" si="16"/>
        <v>-8305</v>
      </c>
      <c r="N139" s="271">
        <f t="shared" si="17"/>
        <v>4.1261222744762716</v>
      </c>
      <c r="O139" s="265">
        <f t="shared" si="18"/>
        <v>9651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103133</v>
      </c>
      <c r="D140" s="265">
        <v>181693</v>
      </c>
      <c r="E140" s="265">
        <v>342343</v>
      </c>
      <c r="F140" s="265">
        <v>343297</v>
      </c>
      <c r="G140" s="271">
        <f t="shared" si="12"/>
        <v>2.7866788571695444E-3</v>
      </c>
      <c r="H140" s="278">
        <f t="shared" si="13"/>
        <v>954</v>
      </c>
      <c r="I140" s="273">
        <f t="shared" si="14"/>
        <v>0.32923188465562697</v>
      </c>
      <c r="J140" s="265">
        <v>382439</v>
      </c>
      <c r="K140" s="273">
        <f t="shared" si="14"/>
        <v>3.6777178103315343E-2</v>
      </c>
      <c r="L140" s="273">
        <f t="shared" si="15"/>
        <v>0.1140178912137304</v>
      </c>
      <c r="M140" s="272">
        <f t="shared" si="16"/>
        <v>39142</v>
      </c>
      <c r="N140" s="271">
        <f t="shared" si="17"/>
        <v>2.7082117266054513</v>
      </c>
      <c r="O140" s="265">
        <f t="shared" si="18"/>
        <v>279306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5.3402588036492983E-2</v>
      </c>
      <c r="J141" s="265">
        <v>49807</v>
      </c>
      <c r="K141" s="277">
        <f t="shared" si="14"/>
        <v>0.27193523515805706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61571</v>
      </c>
      <c r="D142" s="265">
        <v>104557</v>
      </c>
      <c r="E142" s="265">
        <v>134886</v>
      </c>
      <c r="F142" s="265">
        <v>147214</v>
      </c>
      <c r="G142" s="271">
        <f t="shared" si="12"/>
        <v>9.1395697107186757E-2</v>
      </c>
      <c r="H142" s="278">
        <f t="shared" si="13"/>
        <v>12328</v>
      </c>
      <c r="I142" s="273">
        <f t="shared" si="14"/>
        <v>0.14118254067962571</v>
      </c>
      <c r="J142" s="265">
        <v>155988</v>
      </c>
      <c r="K142" s="273">
        <f t="shared" si="14"/>
        <v>0.47525057825751738</v>
      </c>
      <c r="L142" s="273">
        <f t="shared" si="15"/>
        <v>5.9600309753148561E-2</v>
      </c>
      <c r="M142" s="272">
        <f t="shared" si="16"/>
        <v>8774</v>
      </c>
      <c r="N142" s="271">
        <f t="shared" si="17"/>
        <v>1.533465430153806</v>
      </c>
      <c r="O142" s="265">
        <f t="shared" si="18"/>
        <v>94417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3.6176503590126217E-2</v>
      </c>
      <c r="J143" s="265">
        <v>35821</v>
      </c>
      <c r="K143" s="277">
        <f t="shared" si="14"/>
        <v>0.15084811102544332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26839</v>
      </c>
      <c r="D144" s="265">
        <v>45216</v>
      </c>
      <c r="E144" s="265">
        <v>29061</v>
      </c>
      <c r="F144" s="265">
        <v>33671</v>
      </c>
      <c r="G144" s="271">
        <f t="shared" si="12"/>
        <v>0.15863184336395864</v>
      </c>
      <c r="H144" s="278">
        <f t="shared" si="13"/>
        <v>4610</v>
      </c>
      <c r="I144" s="273">
        <f t="shared" si="14"/>
        <v>3.229147585979375E-2</v>
      </c>
      <c r="J144" s="265">
        <v>29209</v>
      </c>
      <c r="K144" s="273">
        <f t="shared" si="14"/>
        <v>0.1777178103315343</v>
      </c>
      <c r="L144" s="273">
        <f t="shared" si="15"/>
        <v>-0.13251759674497343</v>
      </c>
      <c r="M144" s="272">
        <f t="shared" si="16"/>
        <v>-4462</v>
      </c>
      <c r="N144" s="271">
        <f t="shared" si="17"/>
        <v>8.8304333246395084E-2</v>
      </c>
      <c r="O144" s="265">
        <f t="shared" si="18"/>
        <v>2370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24273</v>
      </c>
      <c r="D145" s="265">
        <v>26311</v>
      </c>
      <c r="E145" s="265">
        <v>32375</v>
      </c>
      <c r="F145" s="265">
        <v>43847</v>
      </c>
      <c r="G145" s="271">
        <f t="shared" si="12"/>
        <v>0.35434749034749036</v>
      </c>
      <c r="H145" s="278">
        <f t="shared" si="13"/>
        <v>11472</v>
      </c>
      <c r="I145" s="273">
        <f t="shared" si="14"/>
        <v>4.2050558107106312E-2</v>
      </c>
      <c r="J145" s="265">
        <v>61312</v>
      </c>
      <c r="K145" s="277">
        <f t="shared" si="14"/>
        <v>0.44225134926754051</v>
      </c>
      <c r="L145" s="273">
        <f t="shared" si="15"/>
        <v>0.39831687458663079</v>
      </c>
      <c r="M145" s="272">
        <f t="shared" si="16"/>
        <v>17465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209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59804</v>
      </c>
      <c r="G146" s="271">
        <f t="shared" si="12"/>
        <v>3.5459519357296188E-2</v>
      </c>
      <c r="H146" s="278">
        <f t="shared" si="13"/>
        <v>2048</v>
      </c>
      <c r="I146" s="273">
        <f t="shared" si="14"/>
        <v>5.7353788789139187E-2</v>
      </c>
      <c r="J146" s="265">
        <f>J136-SUM(J137:J145)</f>
        <v>55988</v>
      </c>
      <c r="K146" s="273">
        <f t="shared" si="14"/>
        <v>7.8951426368542785E-2</v>
      </c>
      <c r="L146" s="273">
        <f t="shared" si="15"/>
        <v>-6.3808440906962693E-2</v>
      </c>
      <c r="M146" s="272">
        <f t="shared" si="16"/>
        <v>-3816</v>
      </c>
      <c r="N146" s="271">
        <f t="shared" si="17"/>
        <v>1.5260783252120556</v>
      </c>
      <c r="O146" s="265">
        <f t="shared" si="18"/>
        <v>33824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188</v>
      </c>
    </row>
    <row r="148" spans="2:31" s="4" customFormat="1" x14ac:dyDescent="0.25">
      <c r="B148" s="173" t="s">
        <v>189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E6FE0-CBE5-41E3-973F-376B413CFC8C}">
  <sheetPr>
    <tabColor theme="4" tint="0.39997558519241921"/>
  </sheetPr>
  <dimension ref="A1:AE149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210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31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267</v>
      </c>
      <c r="D5" s="254" t="s">
        <v>268</v>
      </c>
      <c r="E5" s="254" t="s">
        <v>269</v>
      </c>
      <c r="F5" s="255" t="str">
        <f>CONCATENATE("%/s total Tenerife ",RIGHT(E5,4))</f>
        <v>%/s total Tenerife 2022</v>
      </c>
      <c r="G5" s="254" t="s">
        <v>270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271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272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208</v>
      </c>
      <c r="C6" s="256">
        <v>248286</v>
      </c>
      <c r="D6" s="256">
        <v>384253</v>
      </c>
      <c r="E6" s="256">
        <v>593573</v>
      </c>
      <c r="F6" s="257">
        <f>E6/$E$6</f>
        <v>1</v>
      </c>
      <c r="G6" s="256">
        <v>612402</v>
      </c>
      <c r="H6" s="257">
        <f>G6/E6-1</f>
        <v>3.1721456333087872E-2</v>
      </c>
      <c r="I6" s="256">
        <f>G6-E6</f>
        <v>18829</v>
      </c>
      <c r="J6" s="257">
        <f>G6/$G$6</f>
        <v>1</v>
      </c>
      <c r="K6" s="256">
        <v>637010</v>
      </c>
      <c r="L6" s="257">
        <f>K6/G6-1</f>
        <v>4.0182755771535739E-2</v>
      </c>
      <c r="M6" s="256">
        <f>K6-G6</f>
        <v>24608</v>
      </c>
      <c r="N6" s="257">
        <f>K6/$K$6</f>
        <v>1</v>
      </c>
      <c r="O6" s="256">
        <v>644247</v>
      </c>
      <c r="P6" s="257">
        <f>O6/K6-1</f>
        <v>1.1360889154016451E-2</v>
      </c>
      <c r="Q6" s="256">
        <f>O6-K6</f>
        <v>7237</v>
      </c>
      <c r="R6" s="257">
        <f>IFERROR(O6/C6-1,"-")</f>
        <v>1.5947777965733065</v>
      </c>
      <c r="S6" s="256">
        <f>O6-C6</f>
        <v>395961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48" t="s">
        <v>47</v>
      </c>
      <c r="C7" s="265">
        <v>43067</v>
      </c>
      <c r="D7" s="265">
        <v>120918</v>
      </c>
      <c r="E7" s="265">
        <v>120397</v>
      </c>
      <c r="F7" s="271">
        <f t="shared" ref="F7:F16" si="0">E7/$E$6</f>
        <v>0.20283436072732419</v>
      </c>
      <c r="G7" s="265">
        <v>106339</v>
      </c>
      <c r="H7" s="273">
        <f>G7/E7-1</f>
        <v>-0.11676370673687886</v>
      </c>
      <c r="I7" s="272">
        <f>G7-E7</f>
        <v>-14058</v>
      </c>
      <c r="J7" s="271">
        <f>G7/$G$6</f>
        <v>0.17364247667381882</v>
      </c>
      <c r="K7" s="265">
        <v>101169</v>
      </c>
      <c r="L7" s="273">
        <f>K7/G7-1</f>
        <v>-4.8618098722011727E-2</v>
      </c>
      <c r="M7" s="272">
        <f>K7-G7</f>
        <v>-5170</v>
      </c>
      <c r="N7" s="271">
        <f>K7/$K$6</f>
        <v>0.15881854288001759</v>
      </c>
      <c r="O7" s="265">
        <v>80536</v>
      </c>
      <c r="P7" s="273">
        <f>O7/K7-1</f>
        <v>-0.2039458727475808</v>
      </c>
      <c r="Q7" s="272">
        <f>O7-K7</f>
        <v>-20633</v>
      </c>
      <c r="R7" s="273">
        <f t="shared" ref="R7:R16" si="1">IFERROR(O7/C7-1,"-")</f>
        <v>0.87001648594051129</v>
      </c>
      <c r="S7" s="272">
        <f t="shared" ref="S7:S16" si="2">O7-C7</f>
        <v>37469</v>
      </c>
      <c r="T7" s="271">
        <f>O7/$O$6</f>
        <v>0.12500795502346149</v>
      </c>
      <c r="V7" s="29"/>
      <c r="W7" s="81"/>
      <c r="AE7" s="1" t="s">
        <v>183</v>
      </c>
    </row>
    <row r="8" spans="1:31" s="4" customFormat="1" x14ac:dyDescent="0.25">
      <c r="B8" s="248" t="s">
        <v>48</v>
      </c>
      <c r="C8" s="265">
        <v>23619</v>
      </c>
      <c r="D8" s="265">
        <v>39986</v>
      </c>
      <c r="E8" s="265">
        <v>75857</v>
      </c>
      <c r="F8" s="271">
        <f t="shared" si="0"/>
        <v>0.12779725492904831</v>
      </c>
      <c r="G8" s="265">
        <v>66877</v>
      </c>
      <c r="H8" s="273">
        <f t="shared" ref="H8:H16" si="3">G8/E8-1</f>
        <v>-0.11838063725167092</v>
      </c>
      <c r="I8" s="272">
        <f t="shared" ref="I8:I16" si="4">G8-E8</f>
        <v>-8980</v>
      </c>
      <c r="J8" s="271">
        <f t="shared" ref="J8:J16" si="5">G8/$G$6</f>
        <v>0.10920441148134721</v>
      </c>
      <c r="K8" s="265">
        <v>64410</v>
      </c>
      <c r="L8" s="273">
        <f t="shared" ref="L8:L16" si="6">K8/G8-1</f>
        <v>-3.6888616415210018E-2</v>
      </c>
      <c r="M8" s="272">
        <f t="shared" ref="M8:M16" si="7">K8-G8</f>
        <v>-2467</v>
      </c>
      <c r="N8" s="271">
        <f t="shared" ref="N8:N16" si="8">K8/$K$6</f>
        <v>0.10111301235459412</v>
      </c>
      <c r="O8" s="265">
        <v>66849</v>
      </c>
      <c r="P8" s="273">
        <f t="shared" ref="P8:P16" si="9">O8/K8-1</f>
        <v>3.7866790870982658E-2</v>
      </c>
      <c r="Q8" s="272">
        <f t="shared" ref="Q8:Q16" si="10">O8-K8</f>
        <v>2439</v>
      </c>
      <c r="R8" s="273">
        <f t="shared" si="1"/>
        <v>1.8303061094881241</v>
      </c>
      <c r="S8" s="272">
        <f t="shared" si="2"/>
        <v>43230</v>
      </c>
      <c r="T8" s="271">
        <f t="shared" ref="T8:T16" si="11">O8/$O$6</f>
        <v>0.10376299773223624</v>
      </c>
      <c r="V8" s="29"/>
      <c r="W8" s="81"/>
      <c r="AE8" s="1"/>
    </row>
    <row r="9" spans="1:31" s="4" customFormat="1" x14ac:dyDescent="0.25">
      <c r="B9" s="248" t="s">
        <v>49</v>
      </c>
      <c r="C9" s="265">
        <v>681</v>
      </c>
      <c r="D9" s="265">
        <v>2535</v>
      </c>
      <c r="E9" s="265">
        <v>3247</v>
      </c>
      <c r="F9" s="266">
        <f t="shared" si="0"/>
        <v>5.4702622929277446E-3</v>
      </c>
      <c r="G9" s="265">
        <v>5439</v>
      </c>
      <c r="H9" s="277">
        <f t="shared" si="3"/>
        <v>0.67508469356328926</v>
      </c>
      <c r="I9" s="268">
        <f t="shared" si="4"/>
        <v>2192</v>
      </c>
      <c r="J9" s="266">
        <f t="shared" si="5"/>
        <v>8.8814210273643786E-3</v>
      </c>
      <c r="K9" s="265">
        <v>4225</v>
      </c>
      <c r="L9" s="273">
        <f t="shared" si="6"/>
        <v>-0.22320279463136605</v>
      </c>
      <c r="M9" s="272">
        <f t="shared" si="7"/>
        <v>-1214</v>
      </c>
      <c r="N9" s="271">
        <f t="shared" si="8"/>
        <v>6.6325489395770865E-3</v>
      </c>
      <c r="O9" s="265">
        <v>4151</v>
      </c>
      <c r="P9" s="273">
        <f t="shared" si="9"/>
        <v>-1.7514792899408271E-2</v>
      </c>
      <c r="Q9" s="272">
        <f t="shared" si="10"/>
        <v>-74</v>
      </c>
      <c r="R9" s="273">
        <f t="shared" si="1"/>
        <v>5.0954478707782673</v>
      </c>
      <c r="S9" s="272">
        <f t="shared" si="2"/>
        <v>3470</v>
      </c>
      <c r="T9" s="271">
        <f t="shared" si="11"/>
        <v>6.4431809538888036E-3</v>
      </c>
      <c r="V9" s="29"/>
      <c r="W9" s="81"/>
      <c r="AE9" s="1"/>
    </row>
    <row r="10" spans="1:31" s="4" customFormat="1" x14ac:dyDescent="0.25">
      <c r="B10" s="248" t="s">
        <v>51</v>
      </c>
      <c r="C10" s="265">
        <v>68651</v>
      </c>
      <c r="D10" s="265">
        <v>114704</v>
      </c>
      <c r="E10" s="265">
        <v>244952</v>
      </c>
      <c r="F10" s="271">
        <f t="shared" si="0"/>
        <v>0.4126737570610523</v>
      </c>
      <c r="G10" s="265">
        <v>250432</v>
      </c>
      <c r="H10" s="273">
        <f t="shared" si="3"/>
        <v>2.2371729971586207E-2</v>
      </c>
      <c r="I10" s="272">
        <f t="shared" si="4"/>
        <v>5480</v>
      </c>
      <c r="J10" s="271">
        <f t="shared" si="5"/>
        <v>0.4089340008687104</v>
      </c>
      <c r="K10" s="265">
        <v>276037</v>
      </c>
      <c r="L10" s="273">
        <f t="shared" si="6"/>
        <v>0.10224332353692822</v>
      </c>
      <c r="M10" s="272">
        <f t="shared" si="7"/>
        <v>25605</v>
      </c>
      <c r="N10" s="271">
        <f t="shared" si="8"/>
        <v>0.43333228677728763</v>
      </c>
      <c r="O10" s="265">
        <v>294370</v>
      </c>
      <c r="P10" s="273">
        <f t="shared" si="9"/>
        <v>6.6415009582048823E-2</v>
      </c>
      <c r="Q10" s="272">
        <f t="shared" si="10"/>
        <v>18333</v>
      </c>
      <c r="R10" s="273">
        <f t="shared" si="1"/>
        <v>3.2879200594310349</v>
      </c>
      <c r="S10" s="272">
        <f t="shared" si="2"/>
        <v>225719</v>
      </c>
      <c r="T10" s="271">
        <f>O10/$O$6</f>
        <v>0.45692102563147363</v>
      </c>
      <c r="V10" s="29"/>
      <c r="W10" s="81"/>
      <c r="AE10" s="1"/>
    </row>
    <row r="11" spans="1:31" s="4" customFormat="1" x14ac:dyDescent="0.25">
      <c r="B11" s="248" t="s">
        <v>53</v>
      </c>
      <c r="C11" s="265">
        <v>25510</v>
      </c>
      <c r="D11" s="265">
        <v>20278</v>
      </c>
      <c r="E11" s="265">
        <v>32271</v>
      </c>
      <c r="F11" s="266">
        <f t="shared" si="0"/>
        <v>5.4367365092414917E-2</v>
      </c>
      <c r="G11" s="265">
        <v>36164</v>
      </c>
      <c r="H11" s="277">
        <f t="shared" si="3"/>
        <v>0.12063462551516846</v>
      </c>
      <c r="I11" s="268">
        <f t="shared" si="4"/>
        <v>3893</v>
      </c>
      <c r="J11" s="266">
        <f t="shared" si="5"/>
        <v>5.9052713740320902E-2</v>
      </c>
      <c r="K11" s="265">
        <v>33708</v>
      </c>
      <c r="L11" s="273">
        <f t="shared" si="6"/>
        <v>-6.791284149983412E-2</v>
      </c>
      <c r="M11" s="272">
        <f t="shared" si="7"/>
        <v>-2456</v>
      </c>
      <c r="N11" s="271">
        <f t="shared" si="8"/>
        <v>5.2915966782311107E-2</v>
      </c>
      <c r="O11" s="265">
        <v>31636</v>
      </c>
      <c r="P11" s="273">
        <f t="shared" si="9"/>
        <v>-6.146908745698354E-2</v>
      </c>
      <c r="Q11" s="272">
        <f t="shared" si="10"/>
        <v>-2072</v>
      </c>
      <c r="R11" s="273">
        <f t="shared" si="1"/>
        <v>0.24014112112896902</v>
      </c>
      <c r="S11" s="272">
        <f t="shared" si="2"/>
        <v>6126</v>
      </c>
      <c r="T11" s="271">
        <f t="shared" si="11"/>
        <v>4.910538970301763E-2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28803</v>
      </c>
      <c r="D12" s="265">
        <v>51310</v>
      </c>
      <c r="E12" s="265">
        <v>65021</v>
      </c>
      <c r="F12" s="271">
        <f t="shared" si="0"/>
        <v>0.10954170759114717</v>
      </c>
      <c r="G12" s="265">
        <v>80189</v>
      </c>
      <c r="H12" s="273">
        <f t="shared" si="3"/>
        <v>0.23327847926054668</v>
      </c>
      <c r="I12" s="272">
        <f t="shared" si="4"/>
        <v>15168</v>
      </c>
      <c r="J12" s="271">
        <f t="shared" si="5"/>
        <v>0.13094176700925209</v>
      </c>
      <c r="K12" s="265">
        <v>80800</v>
      </c>
      <c r="L12" s="273">
        <f t="shared" si="6"/>
        <v>7.6194989337690089E-3</v>
      </c>
      <c r="M12" s="272">
        <f t="shared" si="7"/>
        <v>611</v>
      </c>
      <c r="N12" s="271">
        <f t="shared" si="8"/>
        <v>0.1268425927379476</v>
      </c>
      <c r="O12" s="265">
        <v>84941</v>
      </c>
      <c r="P12" s="273">
        <f t="shared" si="9"/>
        <v>5.1250000000000018E-2</v>
      </c>
      <c r="Q12" s="272">
        <f t="shared" si="10"/>
        <v>4141</v>
      </c>
      <c r="R12" s="273">
        <f t="shared" si="1"/>
        <v>1.9490330868312329</v>
      </c>
      <c r="S12" s="272">
        <f t="shared" si="2"/>
        <v>56138</v>
      </c>
      <c r="T12" s="271">
        <f t="shared" si="11"/>
        <v>0.13184539470110065</v>
      </c>
      <c r="V12" s="29"/>
      <c r="W12" s="81"/>
      <c r="AE12" s="1"/>
    </row>
    <row r="13" spans="1:31" s="4" customFormat="1" x14ac:dyDescent="0.25">
      <c r="B13" s="248" t="s">
        <v>52</v>
      </c>
      <c r="C13" s="265">
        <v>6752</v>
      </c>
      <c r="D13" s="265">
        <v>10731</v>
      </c>
      <c r="E13" s="265">
        <v>17520</v>
      </c>
      <c r="F13" s="266">
        <f t="shared" si="0"/>
        <v>2.951616734588669E-2</v>
      </c>
      <c r="G13" s="265">
        <v>25698</v>
      </c>
      <c r="H13" s="277">
        <f t="shared" si="3"/>
        <v>0.46678082191780823</v>
      </c>
      <c r="I13" s="268">
        <f t="shared" si="4"/>
        <v>8178</v>
      </c>
      <c r="J13" s="266">
        <f t="shared" si="5"/>
        <v>4.1962632388529104E-2</v>
      </c>
      <c r="K13" s="265">
        <v>23944</v>
      </c>
      <c r="L13" s="273">
        <f t="shared" si="6"/>
        <v>-6.8254338859055186E-2</v>
      </c>
      <c r="M13" s="272">
        <f t="shared" si="7"/>
        <v>-1754</v>
      </c>
      <c r="N13" s="271">
        <f t="shared" si="8"/>
        <v>3.758810693709675E-2</v>
      </c>
      <c r="O13" s="265">
        <v>21878</v>
      </c>
      <c r="P13" s="273">
        <f t="shared" si="9"/>
        <v>-8.6284664216505158E-2</v>
      </c>
      <c r="Q13" s="272">
        <f t="shared" si="10"/>
        <v>-2066</v>
      </c>
      <c r="R13" s="273">
        <f t="shared" si="1"/>
        <v>2.2402251184834121</v>
      </c>
      <c r="S13" s="272">
        <f t="shared" si="2"/>
        <v>15126</v>
      </c>
      <c r="T13" s="271">
        <f t="shared" si="11"/>
        <v>3.3959025032324557E-2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5616</v>
      </c>
      <c r="D14" s="265">
        <v>11021</v>
      </c>
      <c r="E14" s="265">
        <v>9118</v>
      </c>
      <c r="F14" s="271">
        <f t="shared" si="0"/>
        <v>1.536121083674628E-2</v>
      </c>
      <c r="G14" s="265">
        <v>11319</v>
      </c>
      <c r="H14" s="273">
        <f t="shared" si="3"/>
        <v>0.24139065584558028</v>
      </c>
      <c r="I14" s="272">
        <f t="shared" si="4"/>
        <v>2201</v>
      </c>
      <c r="J14" s="271">
        <f t="shared" si="5"/>
        <v>1.8482957273163705E-2</v>
      </c>
      <c r="K14" s="265">
        <v>10833</v>
      </c>
      <c r="L14" s="273">
        <f t="shared" si="6"/>
        <v>-4.2936655181553096E-2</v>
      </c>
      <c r="M14" s="272">
        <f t="shared" si="7"/>
        <v>-486</v>
      </c>
      <c r="N14" s="271">
        <f t="shared" si="8"/>
        <v>1.7006012464482505E-2</v>
      </c>
      <c r="O14" s="265">
        <v>13384</v>
      </c>
      <c r="P14" s="273">
        <f t="shared" si="9"/>
        <v>0.23548416874365374</v>
      </c>
      <c r="Q14" s="272">
        <f t="shared" si="10"/>
        <v>2551</v>
      </c>
      <c r="R14" s="273">
        <f t="shared" si="1"/>
        <v>1.383190883190883</v>
      </c>
      <c r="S14" s="272">
        <f t="shared" si="2"/>
        <v>7768</v>
      </c>
      <c r="T14" s="271">
        <f t="shared" si="11"/>
        <v>2.0774640782184474E-2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14211</v>
      </c>
      <c r="D15" s="265">
        <v>4744</v>
      </c>
      <c r="E15" s="265">
        <v>9037</v>
      </c>
      <c r="F15" s="266">
        <f t="shared" si="0"/>
        <v>1.5224749104153995E-2</v>
      </c>
      <c r="G15" s="265">
        <v>14448</v>
      </c>
      <c r="H15" s="277">
        <f t="shared" si="3"/>
        <v>0.59876065065840445</v>
      </c>
      <c r="I15" s="268">
        <f t="shared" si="4"/>
        <v>5411</v>
      </c>
      <c r="J15" s="266">
        <f t="shared" si="5"/>
        <v>2.3592346203964065E-2</v>
      </c>
      <c r="K15" s="265">
        <v>23750</v>
      </c>
      <c r="L15" s="273">
        <f t="shared" si="6"/>
        <v>0.64382613510520481</v>
      </c>
      <c r="M15" s="272">
        <f t="shared" si="7"/>
        <v>9302</v>
      </c>
      <c r="N15" s="271">
        <f t="shared" si="8"/>
        <v>3.7283559127800195E-2</v>
      </c>
      <c r="O15" s="265">
        <v>26454</v>
      </c>
      <c r="P15" s="273">
        <f t="shared" si="9"/>
        <v>0.11385263157894743</v>
      </c>
      <c r="Q15" s="272">
        <f t="shared" si="10"/>
        <v>2704</v>
      </c>
      <c r="R15" s="273">
        <f t="shared" si="1"/>
        <v>0.86151572725353609</v>
      </c>
      <c r="S15" s="272">
        <f t="shared" si="2"/>
        <v>12243</v>
      </c>
      <c r="T15" s="271">
        <f t="shared" si="11"/>
        <v>4.1061890858630309E-2</v>
      </c>
      <c r="V15" s="29"/>
      <c r="W15" s="81"/>
      <c r="AE15" s="1"/>
    </row>
    <row r="16" spans="1:31" s="4" customFormat="1" x14ac:dyDescent="0.25">
      <c r="B16" s="248" t="s">
        <v>209</v>
      </c>
      <c r="C16" s="265">
        <f>C6-SUM(C7:C15)</f>
        <v>31376</v>
      </c>
      <c r="D16" s="265">
        <f>D6-SUM(D7:D15)</f>
        <v>8026</v>
      </c>
      <c r="E16" s="265">
        <f>E6-SUM(E7:E15)</f>
        <v>16153</v>
      </c>
      <c r="F16" s="271">
        <f t="shared" si="0"/>
        <v>2.7213165019298383E-2</v>
      </c>
      <c r="G16" s="265">
        <f>G6-SUM(G7:G15)</f>
        <v>15497</v>
      </c>
      <c r="H16" s="273">
        <f t="shared" si="3"/>
        <v>-4.0611651086485456E-2</v>
      </c>
      <c r="I16" s="272">
        <f t="shared" si="4"/>
        <v>-656</v>
      </c>
      <c r="J16" s="271">
        <f t="shared" si="5"/>
        <v>2.5305273333529284E-2</v>
      </c>
      <c r="K16" s="265">
        <f>K6-SUM(K7:K15)</f>
        <v>18134</v>
      </c>
      <c r="L16" s="273">
        <f t="shared" si="6"/>
        <v>0.17016196683229001</v>
      </c>
      <c r="M16" s="272">
        <f t="shared" si="7"/>
        <v>2637</v>
      </c>
      <c r="N16" s="271">
        <f t="shared" si="8"/>
        <v>2.8467370998885418E-2</v>
      </c>
      <c r="O16" s="265">
        <f>O6-SUM(O7:O15)</f>
        <v>20048</v>
      </c>
      <c r="P16" s="273">
        <f t="shared" si="9"/>
        <v>0.10554759016212634</v>
      </c>
      <c r="Q16" s="272">
        <f t="shared" si="10"/>
        <v>1914</v>
      </c>
      <c r="R16" s="273">
        <f t="shared" si="1"/>
        <v>-0.36104028556858747</v>
      </c>
      <c r="S16" s="272">
        <f t="shared" si="2"/>
        <v>-11328</v>
      </c>
      <c r="T16" s="271">
        <f t="shared" si="11"/>
        <v>3.1118499581682182E-2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188</v>
      </c>
    </row>
    <row r="18" spans="2:31" s="4" customFormat="1" x14ac:dyDescent="0.25">
      <c r="B18" s="173" t="s">
        <v>189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190</v>
      </c>
    </row>
    <row r="19" spans="2:31" s="4" customFormat="1" x14ac:dyDescent="0.25">
      <c r="AE19" s="1"/>
    </row>
    <row r="25" spans="2:31" x14ac:dyDescent="0.25">
      <c r="B25" t="s">
        <v>12</v>
      </c>
    </row>
    <row r="42" spans="2:31" s="4" customFormat="1" ht="15.75" hidden="1" customHeight="1" thickBot="1" x14ac:dyDescent="0.3">
      <c r="B42" s="283" t="s">
        <v>191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192</v>
      </c>
      <c r="O44" s="14">
        <v>2021</v>
      </c>
      <c r="P44" s="14" t="s">
        <v>192</v>
      </c>
      <c r="Q44" s="14" t="s">
        <v>193</v>
      </c>
      <c r="R44" s="14" t="s">
        <v>194</v>
      </c>
      <c r="S44" s="14" t="s">
        <v>195</v>
      </c>
      <c r="T44" s="89"/>
      <c r="AE44" s="1"/>
    </row>
    <row r="45" spans="2:31" s="4" customFormat="1" ht="18.75" hidden="1" x14ac:dyDescent="0.3">
      <c r="B45" s="237" t="s">
        <v>179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180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181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182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183</v>
      </c>
    </row>
    <row r="49" spans="2:31" s="4" customFormat="1" hidden="1" x14ac:dyDescent="0.25">
      <c r="B49" s="248" t="s">
        <v>184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185</v>
      </c>
    </row>
    <row r="50" spans="2:31" s="4" customFormat="1" hidden="1" x14ac:dyDescent="0.25">
      <c r="B50" s="248" t="s">
        <v>186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187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188</v>
      </c>
    </row>
    <row r="52" spans="2:31" s="4" customFormat="1" hidden="1" x14ac:dyDescent="0.25">
      <c r="B52" s="282" t="s">
        <v>189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190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31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208</v>
      </c>
      <c r="C136" s="241">
        <v>248294</v>
      </c>
      <c r="D136" s="241">
        <v>384253</v>
      </c>
      <c r="E136" s="241">
        <v>593573</v>
      </c>
      <c r="F136" s="241">
        <v>612402</v>
      </c>
      <c r="G136" s="242">
        <f>F136/E136-1</f>
        <v>3.1721456333087872E-2</v>
      </c>
      <c r="H136" s="241">
        <f>F136-E136</f>
        <v>18829</v>
      </c>
      <c r="I136" s="242">
        <f>F136/F$136</f>
        <v>1</v>
      </c>
      <c r="J136" s="241">
        <v>637010</v>
      </c>
      <c r="K136" s="242">
        <f>H136/H$136</f>
        <v>1</v>
      </c>
      <c r="L136" s="242">
        <f>J136/F136-1</f>
        <v>4.0182755771535739E-2</v>
      </c>
      <c r="M136" s="241">
        <f>J136-F136</f>
        <v>24608</v>
      </c>
      <c r="N136" s="242">
        <f>J136/C136-1</f>
        <v>1.565547294739301</v>
      </c>
      <c r="O136" s="241">
        <f>J136-C136</f>
        <v>388716</v>
      </c>
      <c r="Q136" s="29"/>
      <c r="R136" s="81"/>
      <c r="Z136" s="1" t="s">
        <v>181</v>
      </c>
      <c r="AE136"/>
    </row>
    <row r="137" spans="1:31" s="4" customFormat="1" x14ac:dyDescent="0.25">
      <c r="B137" s="248" t="s">
        <v>47</v>
      </c>
      <c r="C137" s="265">
        <v>49521</v>
      </c>
      <c r="D137" s="265">
        <v>120918</v>
      </c>
      <c r="E137" s="265">
        <v>120397</v>
      </c>
      <c r="F137" s="265">
        <v>106339</v>
      </c>
      <c r="G137" s="271">
        <f t="shared" ref="G137:G146" si="12">F137/E137-1</f>
        <v>-0.11676370673687886</v>
      </c>
      <c r="H137" s="278">
        <f t="shared" ref="H137:H146" si="13">F137-E137</f>
        <v>-14058</v>
      </c>
      <c r="I137" s="273">
        <f t="shared" ref="I137:K146" si="14">F137/F$136</f>
        <v>0.17364247667381882</v>
      </c>
      <c r="J137" s="265">
        <v>101169</v>
      </c>
      <c r="K137" s="273">
        <f t="shared" si="14"/>
        <v>-0.74661426522916774</v>
      </c>
      <c r="L137" s="273">
        <f t="shared" ref="L137:L146" si="15">J137/F137-1</f>
        <v>-4.8618098722011727E-2</v>
      </c>
      <c r="M137" s="272">
        <f t="shared" ref="M137:M146" si="16">J137-F137</f>
        <v>-5170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183</v>
      </c>
    </row>
    <row r="138" spans="1:31" s="4" customFormat="1" x14ac:dyDescent="0.25">
      <c r="B138" s="248" t="s">
        <v>48</v>
      </c>
      <c r="C138" s="265">
        <v>26848</v>
      </c>
      <c r="D138" s="265">
        <v>39986</v>
      </c>
      <c r="E138" s="265">
        <v>75857</v>
      </c>
      <c r="F138" s="265">
        <v>66877</v>
      </c>
      <c r="G138" s="271">
        <f t="shared" si="12"/>
        <v>-0.11838063725167092</v>
      </c>
      <c r="H138" s="278">
        <f t="shared" si="13"/>
        <v>-8980</v>
      </c>
      <c r="I138" s="273">
        <f t="shared" si="14"/>
        <v>0.10920441148134721</v>
      </c>
      <c r="J138" s="265">
        <v>64410</v>
      </c>
      <c r="K138" s="273">
        <f t="shared" si="14"/>
        <v>-0.4769238939933082</v>
      </c>
      <c r="L138" s="273">
        <f t="shared" si="15"/>
        <v>-3.6888616415210018E-2</v>
      </c>
      <c r="M138" s="272">
        <f t="shared" si="16"/>
        <v>-2467</v>
      </c>
      <c r="N138" s="271">
        <f t="shared" si="17"/>
        <v>1.3990613825983313</v>
      </c>
      <c r="O138" s="265">
        <f t="shared" si="18"/>
        <v>37562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8.8814210273643786E-3</v>
      </c>
      <c r="J139" s="265">
        <v>4225</v>
      </c>
      <c r="K139" s="277">
        <f t="shared" si="14"/>
        <v>0.11641616655159594</v>
      </c>
      <c r="L139" s="273">
        <f t="shared" si="15"/>
        <v>-0.22320279463136605</v>
      </c>
      <c r="M139" s="272">
        <f t="shared" si="16"/>
        <v>-1214</v>
      </c>
      <c r="N139" s="271">
        <f t="shared" si="17"/>
        <v>5.2041116005873711</v>
      </c>
      <c r="O139" s="265">
        <f t="shared" si="18"/>
        <v>3544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74813</v>
      </c>
      <c r="D140" s="265">
        <v>114704</v>
      </c>
      <c r="E140" s="265">
        <v>244952</v>
      </c>
      <c r="F140" s="265">
        <v>250432</v>
      </c>
      <c r="G140" s="271">
        <f t="shared" si="12"/>
        <v>2.2371729971586207E-2</v>
      </c>
      <c r="H140" s="278">
        <f t="shared" si="13"/>
        <v>5480</v>
      </c>
      <c r="I140" s="273">
        <f t="shared" si="14"/>
        <v>0.4089340008687104</v>
      </c>
      <c r="J140" s="265">
        <v>276037</v>
      </c>
      <c r="K140" s="273">
        <f t="shared" si="14"/>
        <v>0.29104041637898986</v>
      </c>
      <c r="L140" s="273">
        <f t="shared" si="15"/>
        <v>0.10224332353692822</v>
      </c>
      <c r="M140" s="272">
        <f t="shared" si="16"/>
        <v>25605</v>
      </c>
      <c r="N140" s="271">
        <f t="shared" si="17"/>
        <v>2.6896929677997141</v>
      </c>
      <c r="O140" s="265">
        <f t="shared" si="18"/>
        <v>201224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5.9052713740320902E-2</v>
      </c>
      <c r="J141" s="265">
        <v>33708</v>
      </c>
      <c r="K141" s="277">
        <f t="shared" si="14"/>
        <v>0.20675553667215466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33780</v>
      </c>
      <c r="D142" s="265">
        <v>51310</v>
      </c>
      <c r="E142" s="265">
        <v>65021</v>
      </c>
      <c r="F142" s="265">
        <v>80189</v>
      </c>
      <c r="G142" s="271">
        <f t="shared" si="12"/>
        <v>0.23327847926054668</v>
      </c>
      <c r="H142" s="278">
        <f t="shared" si="13"/>
        <v>15168</v>
      </c>
      <c r="I142" s="273">
        <f t="shared" si="14"/>
        <v>0.13094176700925209</v>
      </c>
      <c r="J142" s="265">
        <v>80800</v>
      </c>
      <c r="K142" s="273">
        <f t="shared" si="14"/>
        <v>0.80556588241542304</v>
      </c>
      <c r="L142" s="273">
        <f t="shared" si="15"/>
        <v>7.6194989337690089E-3</v>
      </c>
      <c r="M142" s="272">
        <f t="shared" si="16"/>
        <v>611</v>
      </c>
      <c r="N142" s="271">
        <f t="shared" si="17"/>
        <v>1.3919478981645943</v>
      </c>
      <c r="O142" s="265">
        <f t="shared" si="18"/>
        <v>47020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4.1962632388529104E-2</v>
      </c>
      <c r="J143" s="265">
        <v>23944</v>
      </c>
      <c r="K143" s="277">
        <f t="shared" si="14"/>
        <v>0.43433002283711297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6781</v>
      </c>
      <c r="D144" s="265">
        <v>11021</v>
      </c>
      <c r="E144" s="265">
        <v>9118</v>
      </c>
      <c r="F144" s="265">
        <v>11319</v>
      </c>
      <c r="G144" s="271">
        <f t="shared" si="12"/>
        <v>0.24139065584558028</v>
      </c>
      <c r="H144" s="278">
        <f t="shared" si="13"/>
        <v>2201</v>
      </c>
      <c r="I144" s="273">
        <f t="shared" si="14"/>
        <v>1.8482957273163705E-2</v>
      </c>
      <c r="J144" s="265">
        <v>10833</v>
      </c>
      <c r="K144" s="273">
        <f t="shared" si="14"/>
        <v>0.1168941526368899</v>
      </c>
      <c r="L144" s="273">
        <f t="shared" si="15"/>
        <v>-4.2936655181553096E-2</v>
      </c>
      <c r="M144" s="272">
        <f t="shared" si="16"/>
        <v>-486</v>
      </c>
      <c r="N144" s="271">
        <f t="shared" si="17"/>
        <v>0.59755198348326211</v>
      </c>
      <c r="O144" s="265">
        <f t="shared" si="18"/>
        <v>4052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15343</v>
      </c>
      <c r="D145" s="265">
        <v>4744</v>
      </c>
      <c r="E145" s="265">
        <v>9037</v>
      </c>
      <c r="F145" s="265">
        <v>14448</v>
      </c>
      <c r="G145" s="271">
        <f t="shared" si="12"/>
        <v>0.59876065065840445</v>
      </c>
      <c r="H145" s="279">
        <f t="shared" si="13"/>
        <v>5411</v>
      </c>
      <c r="I145" s="277">
        <f t="shared" si="14"/>
        <v>2.3592346203964065E-2</v>
      </c>
      <c r="J145" s="265">
        <v>23750</v>
      </c>
      <c r="K145" s="277">
        <f t="shared" si="14"/>
        <v>0.28737585639173613</v>
      </c>
      <c r="L145" s="273">
        <f t="shared" si="15"/>
        <v>0.64382613510520481</v>
      </c>
      <c r="M145" s="272">
        <f t="shared" si="16"/>
        <v>9302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209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2.5305273333529284E-2</v>
      </c>
      <c r="J146" s="265">
        <f>J136-SUM(J137:J145)</f>
        <v>18134</v>
      </c>
      <c r="K146" s="273">
        <f t="shared" si="14"/>
        <v>-3.4839874661426525E-2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188</v>
      </c>
    </row>
    <row r="148" spans="2:31" s="4" customFormat="1" x14ac:dyDescent="0.25">
      <c r="B148" s="173" t="s">
        <v>189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5DBF-6C05-4C28-8E34-5A4ACFA9FB30}">
  <sheetPr>
    <tabColor theme="4" tint="0.39997558519241921"/>
  </sheetPr>
  <dimension ref="A1:AE149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211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267</v>
      </c>
      <c r="D5" s="254" t="s">
        <v>268</v>
      </c>
      <c r="E5" s="254" t="s">
        <v>269</v>
      </c>
      <c r="F5" s="255" t="str">
        <f>CONCATENATE("%/s total Tenerife ",RIGHT(E5,4))</f>
        <v>%/s total Tenerife 2022</v>
      </c>
      <c r="G5" s="254" t="s">
        <v>270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271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272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208</v>
      </c>
      <c r="C6" s="256">
        <v>208389</v>
      </c>
      <c r="D6" s="256">
        <v>416048</v>
      </c>
      <c r="E6" s="256">
        <v>423208</v>
      </c>
      <c r="F6" s="257">
        <f>E6/$E$6</f>
        <v>1</v>
      </c>
      <c r="G6" s="256">
        <v>430319</v>
      </c>
      <c r="H6" s="257">
        <f>G6/E6-1</f>
        <v>1.6802612426986219E-2</v>
      </c>
      <c r="I6" s="256">
        <f>G6-E6</f>
        <v>7111</v>
      </c>
      <c r="J6" s="257">
        <f>G6/$G$6</f>
        <v>1</v>
      </c>
      <c r="K6" s="256">
        <v>422024</v>
      </c>
      <c r="L6" s="257">
        <f>K6/G6-1</f>
        <v>-1.9276397277368629E-2</v>
      </c>
      <c r="M6" s="256">
        <f>K6-G6</f>
        <v>-8295</v>
      </c>
      <c r="N6" s="257">
        <f>K6/$K$6</f>
        <v>1</v>
      </c>
      <c r="O6" s="256">
        <v>424160</v>
      </c>
      <c r="P6" s="257">
        <f>O6/K6-1</f>
        <v>5.0613235266241396E-3</v>
      </c>
      <c r="Q6" s="256">
        <f>O6-K6</f>
        <v>2136</v>
      </c>
      <c r="R6" s="257">
        <f>IFERROR(O6/C6-1,"-")</f>
        <v>1.0354241346712159</v>
      </c>
      <c r="S6" s="256">
        <f>O6-C6</f>
        <v>215771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48" t="s">
        <v>47</v>
      </c>
      <c r="C7" s="265">
        <v>58508</v>
      </c>
      <c r="D7" s="265">
        <v>126666</v>
      </c>
      <c r="E7" s="265">
        <v>86811</v>
      </c>
      <c r="F7" s="271">
        <f t="shared" ref="F7:F16" si="0">E7/$E$6</f>
        <v>0.20512608457307044</v>
      </c>
      <c r="G7" s="265">
        <v>75361</v>
      </c>
      <c r="H7" s="273">
        <f>G7/E7-1</f>
        <v>-0.13189572749997125</v>
      </c>
      <c r="I7" s="272">
        <f>G7-E7</f>
        <v>-11450</v>
      </c>
      <c r="J7" s="271">
        <f>G7/$G$6</f>
        <v>0.17512821883300528</v>
      </c>
      <c r="K7" s="265">
        <v>60679</v>
      </c>
      <c r="L7" s="273">
        <f>K7/G7-1</f>
        <v>-0.19482225554331811</v>
      </c>
      <c r="M7" s="272">
        <f>K7-G7</f>
        <v>-14682</v>
      </c>
      <c r="N7" s="271">
        <f>K7/$K$6</f>
        <v>0.14378092241199553</v>
      </c>
      <c r="O7" s="265">
        <v>67419</v>
      </c>
      <c r="P7" s="273">
        <f>O7/K7-1</f>
        <v>0.11107631964930209</v>
      </c>
      <c r="Q7" s="272">
        <f>O7-K7</f>
        <v>6740</v>
      </c>
      <c r="R7" s="273">
        <f t="shared" ref="R7:R16" si="1">IFERROR(O7/C7-1,"-")</f>
        <v>0.15230395843303479</v>
      </c>
      <c r="S7" s="272">
        <f t="shared" ref="S7:S16" si="2">O7-C7</f>
        <v>8911</v>
      </c>
      <c r="T7" s="271">
        <f>O7/$O$6</f>
        <v>0.15894709543568464</v>
      </c>
      <c r="V7" s="29"/>
      <c r="W7" s="81"/>
      <c r="AE7" s="1" t="s">
        <v>183</v>
      </c>
    </row>
    <row r="8" spans="1:31" s="4" customFormat="1" x14ac:dyDescent="0.25">
      <c r="B8" s="248" t="s">
        <v>48</v>
      </c>
      <c r="C8" s="265">
        <v>23289</v>
      </c>
      <c r="D8" s="265">
        <v>43482</v>
      </c>
      <c r="E8" s="265">
        <v>48094</v>
      </c>
      <c r="F8" s="271">
        <f t="shared" si="0"/>
        <v>0.11364151906391183</v>
      </c>
      <c r="G8" s="265">
        <v>52610</v>
      </c>
      <c r="H8" s="273">
        <f t="shared" ref="H8:H16" si="3">G8/E8-1</f>
        <v>9.3899446916455354E-2</v>
      </c>
      <c r="I8" s="272">
        <f t="shared" ref="I8:I16" si="4">G8-E8</f>
        <v>4516</v>
      </c>
      <c r="J8" s="271">
        <f t="shared" ref="J8:J16" si="5">G8/$G$6</f>
        <v>0.1222581387296401</v>
      </c>
      <c r="K8" s="265">
        <v>50222</v>
      </c>
      <c r="L8" s="273">
        <f t="shared" ref="L8:L16" si="6">K8/G8-1</f>
        <v>-4.5390610150161548E-2</v>
      </c>
      <c r="M8" s="272">
        <f t="shared" ref="M8:M16" si="7">K8-G8</f>
        <v>-2388</v>
      </c>
      <c r="N8" s="271">
        <f t="shared" ref="N8:N16" si="8">K8/$K$6</f>
        <v>0.11900271074630826</v>
      </c>
      <c r="O8" s="265">
        <v>51408</v>
      </c>
      <c r="P8" s="273">
        <f t="shared" ref="P8:P16" si="9">O8/K8-1</f>
        <v>2.3615148739596137E-2</v>
      </c>
      <c r="Q8" s="272">
        <f t="shared" ref="Q8:Q16" si="10">O8-K8</f>
        <v>1186</v>
      </c>
      <c r="R8" s="273">
        <f t="shared" si="1"/>
        <v>1.2073940486925157</v>
      </c>
      <c r="S8" s="272">
        <f t="shared" si="2"/>
        <v>28119</v>
      </c>
      <c r="T8" s="271">
        <f t="shared" ref="T8:T16" si="11">O8/$O$6</f>
        <v>0.12119954734062618</v>
      </c>
      <c r="V8" s="29"/>
      <c r="W8" s="81"/>
      <c r="AE8" s="1"/>
    </row>
    <row r="9" spans="1:31" s="4" customFormat="1" x14ac:dyDescent="0.25">
      <c r="B9" s="248" t="s">
        <v>49</v>
      </c>
      <c r="C9" s="265">
        <v>1654</v>
      </c>
      <c r="D9" s="265">
        <v>2415</v>
      </c>
      <c r="E9" s="265">
        <v>3515</v>
      </c>
      <c r="F9" s="266">
        <f t="shared" si="0"/>
        <v>8.3056085896296861E-3</v>
      </c>
      <c r="G9" s="265">
        <v>14856</v>
      </c>
      <c r="H9" s="277">
        <f t="shared" si="3"/>
        <v>3.2264580369843525</v>
      </c>
      <c r="I9" s="268">
        <f t="shared" si="4"/>
        <v>11341</v>
      </c>
      <c r="J9" s="266">
        <f t="shared" si="5"/>
        <v>3.4523225792958245E-2</v>
      </c>
      <c r="K9" s="265">
        <v>7765</v>
      </c>
      <c r="L9" s="273">
        <f t="shared" si="6"/>
        <v>-0.47731556273559506</v>
      </c>
      <c r="M9" s="272">
        <f t="shared" si="7"/>
        <v>-7091</v>
      </c>
      <c r="N9" s="271">
        <f t="shared" si="8"/>
        <v>1.8399427520709721E-2</v>
      </c>
      <c r="O9" s="265">
        <v>5908</v>
      </c>
      <c r="P9" s="273">
        <f t="shared" si="9"/>
        <v>-0.23915003219575015</v>
      </c>
      <c r="Q9" s="272">
        <f t="shared" si="10"/>
        <v>-1857</v>
      </c>
      <c r="R9" s="273">
        <f t="shared" si="1"/>
        <v>2.5719467956469164</v>
      </c>
      <c r="S9" s="272">
        <f t="shared" si="2"/>
        <v>4254</v>
      </c>
      <c r="T9" s="271">
        <f t="shared" si="11"/>
        <v>1.3928706148623161E-2</v>
      </c>
      <c r="V9" s="29"/>
      <c r="W9" s="81"/>
      <c r="AE9" s="1"/>
    </row>
    <row r="10" spans="1:31" s="4" customFormat="1" x14ac:dyDescent="0.25">
      <c r="B10" s="248" t="s">
        <v>51</v>
      </c>
      <c r="C10" s="265">
        <v>25393</v>
      </c>
      <c r="D10" s="265">
        <v>66989</v>
      </c>
      <c r="E10" s="265">
        <v>97391</v>
      </c>
      <c r="F10" s="271">
        <f t="shared" si="0"/>
        <v>0.23012561199221188</v>
      </c>
      <c r="G10" s="265">
        <v>92865</v>
      </c>
      <c r="H10" s="273">
        <f t="shared" si="3"/>
        <v>-4.6472466655029687E-2</v>
      </c>
      <c r="I10" s="272">
        <f t="shared" si="4"/>
        <v>-4526</v>
      </c>
      <c r="J10" s="271">
        <f t="shared" si="5"/>
        <v>0.21580501906725011</v>
      </c>
      <c r="K10" s="265">
        <v>106402</v>
      </c>
      <c r="L10" s="273">
        <f t="shared" si="6"/>
        <v>0.14577074247563671</v>
      </c>
      <c r="M10" s="272">
        <f t="shared" si="7"/>
        <v>13537</v>
      </c>
      <c r="N10" s="271">
        <f t="shared" si="8"/>
        <v>0.25212310200367749</v>
      </c>
      <c r="O10" s="265">
        <v>104050</v>
      </c>
      <c r="P10" s="273">
        <f t="shared" si="9"/>
        <v>-2.2104847653239612E-2</v>
      </c>
      <c r="Q10" s="272">
        <f t="shared" si="10"/>
        <v>-2352</v>
      </c>
      <c r="R10" s="273">
        <f t="shared" si="1"/>
        <v>3.0975859488835509</v>
      </c>
      <c r="S10" s="272">
        <f t="shared" si="2"/>
        <v>78657</v>
      </c>
      <c r="T10" s="271">
        <f>O10/$O$6</f>
        <v>0.2453083741984157</v>
      </c>
      <c r="V10" s="29"/>
      <c r="W10" s="81"/>
      <c r="AE10" s="1"/>
    </row>
    <row r="11" spans="1:31" s="4" customFormat="1" x14ac:dyDescent="0.25">
      <c r="B11" s="248" t="s">
        <v>53</v>
      </c>
      <c r="C11" s="265">
        <v>4832</v>
      </c>
      <c r="D11" s="265">
        <v>24120</v>
      </c>
      <c r="E11" s="265">
        <v>16359</v>
      </c>
      <c r="F11" s="266">
        <f t="shared" si="0"/>
        <v>3.8654751327952215E-2</v>
      </c>
      <c r="G11" s="265">
        <v>19520</v>
      </c>
      <c r="H11" s="277">
        <f t="shared" si="3"/>
        <v>0.19322696986368371</v>
      </c>
      <c r="I11" s="268">
        <f t="shared" si="4"/>
        <v>3161</v>
      </c>
      <c r="J11" s="266">
        <f t="shared" si="5"/>
        <v>4.5361696787731894E-2</v>
      </c>
      <c r="K11" s="265">
        <v>16099</v>
      </c>
      <c r="L11" s="273">
        <f t="shared" si="6"/>
        <v>-0.17525614754098362</v>
      </c>
      <c r="M11" s="272">
        <f t="shared" si="7"/>
        <v>-3421</v>
      </c>
      <c r="N11" s="271">
        <f t="shared" si="8"/>
        <v>3.814711959509412E-2</v>
      </c>
      <c r="O11" s="265">
        <v>20486</v>
      </c>
      <c r="P11" s="273">
        <f t="shared" si="9"/>
        <v>0.2725013976023356</v>
      </c>
      <c r="Q11" s="272">
        <f t="shared" si="10"/>
        <v>4387</v>
      </c>
      <c r="R11" s="273">
        <f t="shared" si="1"/>
        <v>3.239652317880795</v>
      </c>
      <c r="S11" s="272">
        <f t="shared" si="2"/>
        <v>15654</v>
      </c>
      <c r="T11" s="271">
        <f t="shared" si="11"/>
        <v>4.8297812146359864E-2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24076</v>
      </c>
      <c r="D12" s="265">
        <v>53247</v>
      </c>
      <c r="E12" s="265">
        <v>69865</v>
      </c>
      <c r="F12" s="271">
        <f t="shared" si="0"/>
        <v>0.16508430842517155</v>
      </c>
      <c r="G12" s="265">
        <v>67025</v>
      </c>
      <c r="H12" s="273">
        <f t="shared" si="3"/>
        <v>-4.0649824661847855E-2</v>
      </c>
      <c r="I12" s="272">
        <f t="shared" si="4"/>
        <v>-2840</v>
      </c>
      <c r="J12" s="271">
        <f t="shared" si="5"/>
        <v>0.15575654340152306</v>
      </c>
      <c r="K12" s="265">
        <v>75188</v>
      </c>
      <c r="L12" s="273">
        <f t="shared" si="6"/>
        <v>0.12179037672510251</v>
      </c>
      <c r="M12" s="272">
        <f t="shared" si="7"/>
        <v>8163</v>
      </c>
      <c r="N12" s="271">
        <f t="shared" si="8"/>
        <v>0.17816048376395655</v>
      </c>
      <c r="O12" s="265">
        <v>93462</v>
      </c>
      <c r="P12" s="273">
        <f t="shared" si="9"/>
        <v>0.24304410278235888</v>
      </c>
      <c r="Q12" s="272">
        <f t="shared" si="10"/>
        <v>18274</v>
      </c>
      <c r="R12" s="273">
        <f t="shared" si="1"/>
        <v>2.8819571357368332</v>
      </c>
      <c r="S12" s="272">
        <f t="shared" si="2"/>
        <v>69386</v>
      </c>
      <c r="T12" s="271">
        <f t="shared" si="11"/>
        <v>0.22034609581290079</v>
      </c>
      <c r="V12" s="29"/>
      <c r="W12" s="81"/>
      <c r="AE12" s="1"/>
    </row>
    <row r="13" spans="1:31" s="4" customFormat="1" x14ac:dyDescent="0.25">
      <c r="B13" s="248" t="s">
        <v>52</v>
      </c>
      <c r="C13" s="265">
        <v>8025</v>
      </c>
      <c r="D13" s="265">
        <v>11001</v>
      </c>
      <c r="E13" s="265">
        <v>16289</v>
      </c>
      <c r="F13" s="266">
        <f t="shared" si="0"/>
        <v>3.8489348027447495E-2</v>
      </c>
      <c r="G13" s="265">
        <v>12024</v>
      </c>
      <c r="H13" s="277">
        <f t="shared" si="3"/>
        <v>-0.261833138928111</v>
      </c>
      <c r="I13" s="268">
        <f t="shared" si="4"/>
        <v>-4265</v>
      </c>
      <c r="J13" s="266">
        <f t="shared" si="5"/>
        <v>2.7942061586869276E-2</v>
      </c>
      <c r="K13" s="265">
        <v>11877</v>
      </c>
      <c r="L13" s="273">
        <f t="shared" si="6"/>
        <v>-1.2225548902195627E-2</v>
      </c>
      <c r="M13" s="272">
        <f t="shared" si="7"/>
        <v>-147</v>
      </c>
      <c r="N13" s="271">
        <f t="shared" si="8"/>
        <v>2.8142949216158324E-2</v>
      </c>
      <c r="O13" s="265">
        <v>13687</v>
      </c>
      <c r="P13" s="273">
        <f t="shared" si="9"/>
        <v>0.15239538604024583</v>
      </c>
      <c r="Q13" s="272">
        <f t="shared" si="10"/>
        <v>1810</v>
      </c>
      <c r="R13" s="273">
        <f t="shared" si="1"/>
        <v>0.70554517133956396</v>
      </c>
      <c r="S13" s="272">
        <f t="shared" si="2"/>
        <v>5662</v>
      </c>
      <c r="T13" s="271">
        <f t="shared" si="11"/>
        <v>3.2268483591097699E-2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16209</v>
      </c>
      <c r="D14" s="265">
        <v>34195</v>
      </c>
      <c r="E14" s="265">
        <v>19943</v>
      </c>
      <c r="F14" s="271">
        <f t="shared" si="0"/>
        <v>4.7123400313793688E-2</v>
      </c>
      <c r="G14" s="265">
        <v>22352</v>
      </c>
      <c r="H14" s="273">
        <f t="shared" si="3"/>
        <v>0.12079426365140655</v>
      </c>
      <c r="I14" s="272">
        <f t="shared" si="4"/>
        <v>2409</v>
      </c>
      <c r="J14" s="271">
        <f t="shared" si="5"/>
        <v>5.1942860993820866E-2</v>
      </c>
      <c r="K14" s="265">
        <v>18376</v>
      </c>
      <c r="L14" s="273">
        <f t="shared" si="6"/>
        <v>-0.17788117394416603</v>
      </c>
      <c r="M14" s="272">
        <f t="shared" si="7"/>
        <v>-3976</v>
      </c>
      <c r="N14" s="271">
        <f t="shared" si="8"/>
        <v>4.3542547343279052E-2</v>
      </c>
      <c r="O14" s="265">
        <v>19606</v>
      </c>
      <c r="P14" s="273">
        <f t="shared" si="9"/>
        <v>6.693513278188945E-2</v>
      </c>
      <c r="Q14" s="272">
        <f t="shared" si="10"/>
        <v>1230</v>
      </c>
      <c r="R14" s="273">
        <f t="shared" si="1"/>
        <v>0.20957492750940832</v>
      </c>
      <c r="S14" s="272">
        <f t="shared" si="2"/>
        <v>3397</v>
      </c>
      <c r="T14" s="271">
        <f t="shared" si="11"/>
        <v>4.6223123349679367E-2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8022</v>
      </c>
      <c r="D15" s="265">
        <v>21567</v>
      </c>
      <c r="E15" s="265">
        <v>23338</v>
      </c>
      <c r="F15" s="266">
        <f t="shared" si="0"/>
        <v>5.5145460388272435E-2</v>
      </c>
      <c r="G15" s="265">
        <v>29399</v>
      </c>
      <c r="H15" s="277">
        <f t="shared" si="3"/>
        <v>0.25970520181677959</v>
      </c>
      <c r="I15" s="268">
        <f t="shared" si="4"/>
        <v>6061</v>
      </c>
      <c r="J15" s="266">
        <f t="shared" si="5"/>
        <v>6.8319084214268952E-2</v>
      </c>
      <c r="K15" s="265">
        <v>37562</v>
      </c>
      <c r="L15" s="273">
        <f t="shared" si="6"/>
        <v>0.27766250552739891</v>
      </c>
      <c r="M15" s="272">
        <f t="shared" si="7"/>
        <v>8163</v>
      </c>
      <c r="N15" s="271">
        <f t="shared" si="8"/>
        <v>8.900441681041836E-2</v>
      </c>
      <c r="O15" s="265">
        <v>16499</v>
      </c>
      <c r="P15" s="273">
        <f t="shared" si="9"/>
        <v>-0.56075288855758476</v>
      </c>
      <c r="Q15" s="272">
        <f t="shared" si="10"/>
        <v>-21063</v>
      </c>
      <c r="R15" s="273">
        <f t="shared" si="1"/>
        <v>1.0567190226876089</v>
      </c>
      <c r="S15" s="272">
        <f t="shared" si="2"/>
        <v>8477</v>
      </c>
      <c r="T15" s="271">
        <f t="shared" si="11"/>
        <v>3.8898057336854017E-2</v>
      </c>
      <c r="V15" s="29"/>
      <c r="W15" s="81"/>
      <c r="AE15" s="1"/>
    </row>
    <row r="16" spans="1:31" s="4" customFormat="1" x14ac:dyDescent="0.25">
      <c r="B16" s="248" t="s">
        <v>209</v>
      </c>
      <c r="C16" s="265">
        <f>C6-SUM(C7:C15)</f>
        <v>38381</v>
      </c>
      <c r="D16" s="265">
        <f>D6-SUM(D7:D15)</f>
        <v>32366</v>
      </c>
      <c r="E16" s="265">
        <f>E6-SUM(E7:E15)</f>
        <v>41603</v>
      </c>
      <c r="F16" s="271">
        <f t="shared" si="0"/>
        <v>9.8303907298538787E-2</v>
      </c>
      <c r="G16" s="265">
        <f>G6-SUM(G7:G15)</f>
        <v>44307</v>
      </c>
      <c r="H16" s="273">
        <f t="shared" si="3"/>
        <v>6.4995312838016517E-2</v>
      </c>
      <c r="I16" s="272">
        <f t="shared" si="4"/>
        <v>2704</v>
      </c>
      <c r="J16" s="271">
        <f t="shared" si="5"/>
        <v>0.10296315059293222</v>
      </c>
      <c r="K16" s="265">
        <f>K6-SUM(K7:K15)</f>
        <v>37854</v>
      </c>
      <c r="L16" s="273">
        <f t="shared" si="6"/>
        <v>-0.14564290067032293</v>
      </c>
      <c r="M16" s="272">
        <f t="shared" si="7"/>
        <v>-6453</v>
      </c>
      <c r="N16" s="271">
        <f t="shared" si="8"/>
        <v>8.9696320588402559E-2</v>
      </c>
      <c r="O16" s="265">
        <f>O6-SUM(O7:O15)</f>
        <v>31635</v>
      </c>
      <c r="P16" s="273">
        <f t="shared" si="9"/>
        <v>-0.16428911079410369</v>
      </c>
      <c r="Q16" s="272">
        <f t="shared" si="10"/>
        <v>-6219</v>
      </c>
      <c r="R16" s="273">
        <f t="shared" si="1"/>
        <v>-0.17576404992053363</v>
      </c>
      <c r="S16" s="272">
        <f t="shared" si="2"/>
        <v>-6746</v>
      </c>
      <c r="T16" s="271">
        <f t="shared" si="11"/>
        <v>7.4582704639758579E-2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188</v>
      </c>
    </row>
    <row r="18" spans="2:31" s="4" customFormat="1" x14ac:dyDescent="0.25">
      <c r="B18" s="173" t="s">
        <v>189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190</v>
      </c>
    </row>
    <row r="19" spans="2:31" s="4" customFormat="1" x14ac:dyDescent="0.25">
      <c r="AE19" s="1"/>
    </row>
    <row r="25" spans="2:31" x14ac:dyDescent="0.25">
      <c r="B25" t="s">
        <v>12</v>
      </c>
    </row>
    <row r="42" spans="2:31" s="4" customFormat="1" ht="15.75" hidden="1" customHeight="1" thickBot="1" x14ac:dyDescent="0.3">
      <c r="B42" s="283" t="s">
        <v>191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192</v>
      </c>
      <c r="O44" s="14">
        <v>2021</v>
      </c>
      <c r="P44" s="14" t="s">
        <v>192</v>
      </c>
      <c r="Q44" s="14" t="s">
        <v>193</v>
      </c>
      <c r="R44" s="14" t="s">
        <v>194</v>
      </c>
      <c r="S44" s="14" t="s">
        <v>195</v>
      </c>
      <c r="T44" s="89"/>
      <c r="AE44" s="1"/>
    </row>
    <row r="45" spans="2:31" s="4" customFormat="1" ht="18.75" hidden="1" x14ac:dyDescent="0.3">
      <c r="B45" s="237" t="s">
        <v>179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180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181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182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183</v>
      </c>
    </row>
    <row r="49" spans="2:31" s="4" customFormat="1" hidden="1" x14ac:dyDescent="0.25">
      <c r="B49" s="248" t="s">
        <v>184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185</v>
      </c>
    </row>
    <row r="50" spans="2:31" s="4" customFormat="1" hidden="1" x14ac:dyDescent="0.25">
      <c r="B50" s="248" t="s">
        <v>186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187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188</v>
      </c>
    </row>
    <row r="52" spans="2:31" s="4" customFormat="1" hidden="1" x14ac:dyDescent="0.25">
      <c r="B52" s="282" t="s">
        <v>189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190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32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208</v>
      </c>
      <c r="C136" s="241">
        <v>208389</v>
      </c>
      <c r="D136" s="241">
        <v>416048</v>
      </c>
      <c r="E136" s="241">
        <v>423208</v>
      </c>
      <c r="F136" s="241">
        <v>430319</v>
      </c>
      <c r="G136" s="242">
        <f>F136/E136-1</f>
        <v>1.6802612426986219E-2</v>
      </c>
      <c r="H136" s="241">
        <f>F136-E136</f>
        <v>7111</v>
      </c>
      <c r="I136" s="242">
        <f>F136/F$136</f>
        <v>1</v>
      </c>
      <c r="J136" s="241">
        <v>422024</v>
      </c>
      <c r="K136" s="242">
        <f>H136/H$136</f>
        <v>1</v>
      </c>
      <c r="L136" s="242">
        <f>J136/F136-1</f>
        <v>-1.9276397277368629E-2</v>
      </c>
      <c r="M136" s="241">
        <f>J136-F136</f>
        <v>-8295</v>
      </c>
      <c r="N136" s="242">
        <f>J136/C136-1</f>
        <v>1.0251740734875643</v>
      </c>
      <c r="O136" s="241">
        <f>J136-C136</f>
        <v>213635</v>
      </c>
      <c r="Q136" s="29"/>
      <c r="R136" s="81"/>
      <c r="Z136" s="1" t="s">
        <v>181</v>
      </c>
      <c r="AE136"/>
    </row>
    <row r="137" spans="1:31" s="4" customFormat="1" x14ac:dyDescent="0.25">
      <c r="B137" s="248" t="s">
        <v>47</v>
      </c>
      <c r="C137" s="265">
        <v>68476</v>
      </c>
      <c r="D137" s="265">
        <v>126666</v>
      </c>
      <c r="E137" s="265">
        <v>86811</v>
      </c>
      <c r="F137" s="265">
        <v>75361</v>
      </c>
      <c r="G137" s="271">
        <f t="shared" ref="G137:G146" si="12">F137/E137-1</f>
        <v>-0.13189572749997125</v>
      </c>
      <c r="H137" s="278">
        <f t="shared" ref="H137:H146" si="13">F137-E137</f>
        <v>-11450</v>
      </c>
      <c r="I137" s="273">
        <f t="shared" ref="I137:K146" si="14">F137/F$136</f>
        <v>0.17512821883300528</v>
      </c>
      <c r="J137" s="265">
        <v>60679</v>
      </c>
      <c r="K137" s="273">
        <f t="shared" si="14"/>
        <v>-1.610181409084517</v>
      </c>
      <c r="L137" s="273">
        <f t="shared" ref="L137:L146" si="15">J137/F137-1</f>
        <v>-0.19482225554331811</v>
      </c>
      <c r="M137" s="272">
        <f t="shared" ref="M137:M146" si="16">J137-F137</f>
        <v>-14682</v>
      </c>
      <c r="N137" s="271">
        <f t="shared" ref="N137:N146" si="17">J137/C137-1</f>
        <v>-0.11386471172381563</v>
      </c>
      <c r="O137" s="265">
        <f t="shared" ref="O137:O146" si="18">J137-C137</f>
        <v>-7797</v>
      </c>
      <c r="Q137" s="29"/>
      <c r="R137" s="81"/>
      <c r="Z137" s="1" t="s">
        <v>183</v>
      </c>
    </row>
    <row r="138" spans="1:31" s="4" customFormat="1" x14ac:dyDescent="0.25">
      <c r="B138" s="248" t="s">
        <v>48</v>
      </c>
      <c r="C138" s="265">
        <v>24912</v>
      </c>
      <c r="D138" s="265">
        <v>43482</v>
      </c>
      <c r="E138" s="265">
        <v>48094</v>
      </c>
      <c r="F138" s="265">
        <v>52610</v>
      </c>
      <c r="G138" s="271">
        <f t="shared" si="12"/>
        <v>9.3899446916455354E-2</v>
      </c>
      <c r="H138" s="278">
        <f t="shared" si="13"/>
        <v>4516</v>
      </c>
      <c r="I138" s="273">
        <f t="shared" si="14"/>
        <v>0.1222581387296401</v>
      </c>
      <c r="J138" s="265">
        <v>50222</v>
      </c>
      <c r="K138" s="273">
        <f t="shared" si="14"/>
        <v>0.63507242300660949</v>
      </c>
      <c r="L138" s="273">
        <f t="shared" si="15"/>
        <v>-4.5390610150161548E-2</v>
      </c>
      <c r="M138" s="272">
        <f t="shared" si="16"/>
        <v>-2388</v>
      </c>
      <c r="N138" s="271">
        <f t="shared" si="17"/>
        <v>1.0159762363519591</v>
      </c>
      <c r="O138" s="265">
        <f t="shared" si="18"/>
        <v>25310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1658</v>
      </c>
      <c r="D139" s="265">
        <v>2415</v>
      </c>
      <c r="E139" s="265">
        <v>3515</v>
      </c>
      <c r="F139" s="265">
        <v>14856</v>
      </c>
      <c r="G139" s="271">
        <f t="shared" si="12"/>
        <v>3.2264580369843525</v>
      </c>
      <c r="H139" s="279">
        <f t="shared" si="13"/>
        <v>11341</v>
      </c>
      <c r="I139" s="277">
        <f t="shared" si="14"/>
        <v>3.4523225792958245E-2</v>
      </c>
      <c r="J139" s="265">
        <v>7765</v>
      </c>
      <c r="K139" s="277">
        <f t="shared" si="14"/>
        <v>1.5948530445788216</v>
      </c>
      <c r="L139" s="273">
        <f t="shared" si="15"/>
        <v>-0.47731556273559506</v>
      </c>
      <c r="M139" s="272">
        <f t="shared" si="16"/>
        <v>-7091</v>
      </c>
      <c r="N139" s="271">
        <f t="shared" si="17"/>
        <v>3.6833534378769599</v>
      </c>
      <c r="O139" s="265">
        <f t="shared" si="18"/>
        <v>6107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28320</v>
      </c>
      <c r="D140" s="265">
        <v>66989</v>
      </c>
      <c r="E140" s="265">
        <v>97391</v>
      </c>
      <c r="F140" s="265">
        <v>92865</v>
      </c>
      <c r="G140" s="271">
        <f t="shared" si="12"/>
        <v>-4.6472466655029687E-2</v>
      </c>
      <c r="H140" s="278">
        <f t="shared" si="13"/>
        <v>-4526</v>
      </c>
      <c r="I140" s="273">
        <f t="shared" si="14"/>
        <v>0.21580501906725011</v>
      </c>
      <c r="J140" s="265">
        <v>106402</v>
      </c>
      <c r="K140" s="273">
        <f t="shared" si="14"/>
        <v>-0.63647869497960907</v>
      </c>
      <c r="L140" s="273">
        <f t="shared" si="15"/>
        <v>0.14577074247563671</v>
      </c>
      <c r="M140" s="272">
        <f t="shared" si="16"/>
        <v>13537</v>
      </c>
      <c r="N140" s="271">
        <f t="shared" si="17"/>
        <v>2.7571327683615818</v>
      </c>
      <c r="O140" s="265">
        <f t="shared" si="18"/>
        <v>78082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4.5361696787731894E-2</v>
      </c>
      <c r="J141" s="265">
        <v>16099</v>
      </c>
      <c r="K141" s="277">
        <f t="shared" si="14"/>
        <v>0.44452257066516665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27791</v>
      </c>
      <c r="D142" s="265">
        <v>53247</v>
      </c>
      <c r="E142" s="265">
        <v>69865</v>
      </c>
      <c r="F142" s="265">
        <v>67025</v>
      </c>
      <c r="G142" s="271">
        <f t="shared" si="12"/>
        <v>-4.0649824661847855E-2</v>
      </c>
      <c r="H142" s="278">
        <f t="shared" si="13"/>
        <v>-2840</v>
      </c>
      <c r="I142" s="273">
        <f t="shared" si="14"/>
        <v>0.15575654340152306</v>
      </c>
      <c r="J142" s="265">
        <v>75188</v>
      </c>
      <c r="K142" s="273">
        <f t="shared" si="14"/>
        <v>-0.39938124033188016</v>
      </c>
      <c r="L142" s="273">
        <f t="shared" si="15"/>
        <v>0.12179037672510251</v>
      </c>
      <c r="M142" s="272">
        <f t="shared" si="16"/>
        <v>8163</v>
      </c>
      <c r="N142" s="271">
        <f t="shared" si="17"/>
        <v>1.70548019142888</v>
      </c>
      <c r="O142" s="265">
        <f t="shared" si="18"/>
        <v>47397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2.7942061586869276E-2</v>
      </c>
      <c r="J143" s="265">
        <v>11877</v>
      </c>
      <c r="K143" s="277">
        <f t="shared" si="14"/>
        <v>-0.59977499648432009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20058</v>
      </c>
      <c r="D144" s="265">
        <v>34195</v>
      </c>
      <c r="E144" s="265">
        <v>19943</v>
      </c>
      <c r="F144" s="265">
        <v>22352</v>
      </c>
      <c r="G144" s="271">
        <f t="shared" si="12"/>
        <v>0.12079426365140655</v>
      </c>
      <c r="H144" s="278">
        <f t="shared" si="13"/>
        <v>2409</v>
      </c>
      <c r="I144" s="273">
        <f t="shared" si="14"/>
        <v>5.1942860993820866E-2</v>
      </c>
      <c r="J144" s="265">
        <v>18376</v>
      </c>
      <c r="K144" s="273">
        <f t="shared" si="14"/>
        <v>0.33877091829559836</v>
      </c>
      <c r="L144" s="273">
        <f t="shared" si="15"/>
        <v>-0.17788117394416603</v>
      </c>
      <c r="M144" s="272">
        <f t="shared" si="16"/>
        <v>-3976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8930</v>
      </c>
      <c r="D145" s="265">
        <v>21567</v>
      </c>
      <c r="E145" s="265">
        <v>23338</v>
      </c>
      <c r="F145" s="265">
        <v>29399</v>
      </c>
      <c r="G145" s="271">
        <f t="shared" si="12"/>
        <v>0.25970520181677959</v>
      </c>
      <c r="H145" s="279">
        <f t="shared" si="13"/>
        <v>6061</v>
      </c>
      <c r="I145" s="277">
        <f t="shared" si="14"/>
        <v>6.8319084214268952E-2</v>
      </c>
      <c r="J145" s="265">
        <v>37562</v>
      </c>
      <c r="K145" s="277">
        <f t="shared" si="14"/>
        <v>0.85234144283504432</v>
      </c>
      <c r="L145" s="273">
        <f t="shared" si="15"/>
        <v>0.27766250552739891</v>
      </c>
      <c r="M145" s="272">
        <f t="shared" si="16"/>
        <v>8163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209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44307</v>
      </c>
      <c r="G146" s="271">
        <f t="shared" si="12"/>
        <v>6.4995312838016517E-2</v>
      </c>
      <c r="H146" s="278">
        <f t="shared" si="13"/>
        <v>2704</v>
      </c>
      <c r="I146" s="273">
        <f t="shared" si="14"/>
        <v>0.10296315059293222</v>
      </c>
      <c r="J146" s="265">
        <f>J136-SUM(J137:J145)</f>
        <v>37854</v>
      </c>
      <c r="K146" s="273">
        <f t="shared" si="14"/>
        <v>0.38025594149908593</v>
      </c>
      <c r="L146" s="273">
        <f t="shared" si="15"/>
        <v>-0.14564290067032293</v>
      </c>
      <c r="M146" s="272">
        <f t="shared" si="16"/>
        <v>-6453</v>
      </c>
      <c r="N146" s="271">
        <f t="shared" si="17"/>
        <v>1.5932725902582723</v>
      </c>
      <c r="O146" s="265">
        <f t="shared" si="18"/>
        <v>23257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188</v>
      </c>
    </row>
    <row r="148" spans="2:31" s="4" customFormat="1" x14ac:dyDescent="0.25">
      <c r="B148" s="173" t="s">
        <v>189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390F1-FD58-4C46-83B5-43722446C9B7}">
  <sheetPr>
    <tabColor theme="4" tint="0.39997558519241921"/>
  </sheetPr>
  <dimension ref="A4:E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325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212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382439</v>
      </c>
      <c r="D8" s="121">
        <f t="shared" ref="D8:D21" si="0">C8/C9-1</f>
        <v>0.1140178912137304</v>
      </c>
    </row>
    <row r="9" spans="1:5" x14ac:dyDescent="0.25">
      <c r="A9" s="1"/>
      <c r="B9" s="119">
        <v>2023</v>
      </c>
      <c r="C9" s="120">
        <v>343297</v>
      </c>
      <c r="D9" s="121">
        <f t="shared" si="0"/>
        <v>2.7866788571695444E-3</v>
      </c>
    </row>
    <row r="10" spans="1:5" x14ac:dyDescent="0.25">
      <c r="A10" s="1"/>
      <c r="B10" s="119">
        <v>2022</v>
      </c>
      <c r="C10" s="120">
        <v>342343</v>
      </c>
      <c r="D10" s="121">
        <f t="shared" si="0"/>
        <v>0.8841837605191174</v>
      </c>
    </row>
    <row r="11" spans="1:5" x14ac:dyDescent="0.25">
      <c r="A11" s="1"/>
      <c r="B11" s="119">
        <v>2021</v>
      </c>
      <c r="C11" s="120">
        <v>181693</v>
      </c>
      <c r="D11" s="121">
        <f t="shared" si="0"/>
        <v>0.76173484723609319</v>
      </c>
    </row>
    <row r="12" spans="1:5" x14ac:dyDescent="0.25">
      <c r="A12" s="1" t="s">
        <v>75</v>
      </c>
      <c r="B12" s="119">
        <v>2020</v>
      </c>
      <c r="C12" s="120">
        <v>103133</v>
      </c>
      <c r="D12" s="121">
        <f t="shared" si="0"/>
        <v>-0.71053067364987943</v>
      </c>
    </row>
    <row r="13" spans="1:5" x14ac:dyDescent="0.25">
      <c r="A13" s="1" t="s">
        <v>77</v>
      </c>
      <c r="B13" s="119">
        <v>2019</v>
      </c>
      <c r="C13" s="120">
        <v>356283</v>
      </c>
      <c r="D13" s="121">
        <f t="shared" si="0"/>
        <v>-5.8938434595146028E-5</v>
      </c>
    </row>
    <row r="14" spans="1:5" x14ac:dyDescent="0.25">
      <c r="A14" s="1" t="s">
        <v>79</v>
      </c>
      <c r="B14" s="119">
        <v>2018</v>
      </c>
      <c r="C14" s="120">
        <v>356304</v>
      </c>
      <c r="D14" s="121">
        <f t="shared" si="0"/>
        <v>8.1859696851923847E-2</v>
      </c>
    </row>
    <row r="15" spans="1:5" x14ac:dyDescent="0.25">
      <c r="A15" s="1" t="s">
        <v>81</v>
      </c>
      <c r="B15" s="119">
        <v>2017</v>
      </c>
      <c r="C15" s="120">
        <v>329344</v>
      </c>
      <c r="D15" s="121">
        <f t="shared" si="0"/>
        <v>3.1892594739398206E-2</v>
      </c>
    </row>
    <row r="16" spans="1:5" x14ac:dyDescent="0.25">
      <c r="A16" s="1" t="s">
        <v>83</v>
      </c>
      <c r="B16" s="119">
        <v>2016</v>
      </c>
      <c r="C16" s="120">
        <v>319165</v>
      </c>
      <c r="D16" s="121">
        <f>C16/C17-1</f>
        <v>9.6172934060989812E-2</v>
      </c>
    </row>
    <row r="17" spans="1:4" x14ac:dyDescent="0.25">
      <c r="A17" s="1" t="s">
        <v>85</v>
      </c>
      <c r="B17" s="119">
        <v>2015</v>
      </c>
      <c r="C17" s="120">
        <v>291163</v>
      </c>
      <c r="D17" s="121">
        <f t="shared" si="0"/>
        <v>-2.2148859140644461E-2</v>
      </c>
    </row>
    <row r="18" spans="1:4" x14ac:dyDescent="0.25">
      <c r="A18" s="1" t="s">
        <v>87</v>
      </c>
      <c r="B18" s="119">
        <v>2014</v>
      </c>
      <c r="C18" s="120">
        <v>297758</v>
      </c>
      <c r="D18" s="121">
        <f t="shared" si="0"/>
        <v>-9.8380610934812651E-2</v>
      </c>
    </row>
    <row r="19" spans="1:4" x14ac:dyDescent="0.25">
      <c r="A19" s="1" t="s">
        <v>89</v>
      </c>
      <c r="B19" s="119">
        <v>2013</v>
      </c>
      <c r="C19" s="120">
        <v>330248</v>
      </c>
      <c r="D19" s="121">
        <f t="shared" si="0"/>
        <v>5.55742006833706E-2</v>
      </c>
    </row>
    <row r="20" spans="1:4" x14ac:dyDescent="0.25">
      <c r="A20" s="1" t="s">
        <v>91</v>
      </c>
      <c r="B20" s="119">
        <v>2012</v>
      </c>
      <c r="C20" s="120">
        <v>312861</v>
      </c>
      <c r="D20" s="121">
        <f>C20/C21-1</f>
        <v>-6.7772924202785356E-2</v>
      </c>
    </row>
    <row r="21" spans="1:4" x14ac:dyDescent="0.25">
      <c r="A21" s="1" t="s">
        <v>93</v>
      </c>
      <c r="B21" s="119">
        <v>2011</v>
      </c>
      <c r="C21" s="120">
        <v>335606</v>
      </c>
      <c r="D21" s="121">
        <f t="shared" si="0"/>
        <v>-0.11080553325543752</v>
      </c>
    </row>
    <row r="22" spans="1:4" x14ac:dyDescent="0.25">
      <c r="A22" s="1" t="s">
        <v>95</v>
      </c>
      <c r="B22" s="119">
        <v>2010</v>
      </c>
      <c r="C22" s="120">
        <v>377427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  <row r="25" spans="1:4" x14ac:dyDescent="0.25">
      <c r="B25" t="s">
        <v>12</v>
      </c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D7A93-B70A-40EA-B3F7-D23FA2D0669C}">
  <sheetPr>
    <tabColor theme="4" tint="0.39997558519241921"/>
  </sheetPr>
  <dimension ref="A4:E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326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213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276037</v>
      </c>
      <c r="D8" s="121">
        <f t="shared" ref="D8:D21" si="0">C8/C9-1</f>
        <v>0.10224332353692822</v>
      </c>
    </row>
    <row r="9" spans="1:5" x14ac:dyDescent="0.25">
      <c r="A9" s="1"/>
      <c r="B9" s="119">
        <v>2023</v>
      </c>
      <c r="C9" s="120">
        <v>250432</v>
      </c>
      <c r="D9" s="121">
        <f t="shared" si="0"/>
        <v>2.2371729971586207E-2</v>
      </c>
    </row>
    <row r="10" spans="1:5" x14ac:dyDescent="0.25">
      <c r="A10" s="1"/>
      <c r="B10" s="119">
        <v>2022</v>
      </c>
      <c r="C10" s="120">
        <v>244952</v>
      </c>
      <c r="D10" s="121">
        <f t="shared" si="0"/>
        <v>1.1355140186915889</v>
      </c>
    </row>
    <row r="11" spans="1:5" x14ac:dyDescent="0.25">
      <c r="A11" s="1"/>
      <c r="B11" s="119">
        <v>2021</v>
      </c>
      <c r="C11" s="120">
        <v>114704</v>
      </c>
      <c r="D11" s="121">
        <f t="shared" si="0"/>
        <v>0.53320946894256349</v>
      </c>
    </row>
    <row r="12" spans="1:5" x14ac:dyDescent="0.25">
      <c r="A12" s="1" t="s">
        <v>75</v>
      </c>
      <c r="B12" s="119">
        <v>2020</v>
      </c>
      <c r="C12" s="120">
        <v>74813</v>
      </c>
      <c r="D12" s="121">
        <f t="shared" si="0"/>
        <v>-0.73677692202139899</v>
      </c>
    </row>
    <row r="13" spans="1:5" x14ac:dyDescent="0.25">
      <c r="A13" s="1" t="s">
        <v>77</v>
      </c>
      <c r="B13" s="119">
        <v>2019</v>
      </c>
      <c r="C13" s="120">
        <v>284219</v>
      </c>
      <c r="D13" s="121">
        <f t="shared" si="0"/>
        <v>6.5863884555382279E-2</v>
      </c>
    </row>
    <row r="14" spans="1:5" x14ac:dyDescent="0.25">
      <c r="A14" s="1" t="s">
        <v>79</v>
      </c>
      <c r="B14" s="119">
        <v>2018</v>
      </c>
      <c r="C14" s="120">
        <v>266656</v>
      </c>
      <c r="D14" s="121">
        <f t="shared" si="0"/>
        <v>0.10204368400388475</v>
      </c>
    </row>
    <row r="15" spans="1:5" x14ac:dyDescent="0.25">
      <c r="A15" s="1" t="s">
        <v>81</v>
      </c>
      <c r="B15" s="119">
        <v>2017</v>
      </c>
      <c r="C15" s="120">
        <v>241965</v>
      </c>
      <c r="D15" s="121">
        <f>C15/C16-1</f>
        <v>3.4980559226988728E-2</v>
      </c>
    </row>
    <row r="16" spans="1:5" x14ac:dyDescent="0.25">
      <c r="A16" s="1" t="s">
        <v>83</v>
      </c>
      <c r="B16" s="119">
        <v>2016</v>
      </c>
      <c r="C16" s="120">
        <v>233787</v>
      </c>
      <c r="D16" s="121">
        <f>C16/C17-1</f>
        <v>0.15508552456051938</v>
      </c>
    </row>
    <row r="17" spans="1:4" x14ac:dyDescent="0.25">
      <c r="A17" s="1" t="s">
        <v>85</v>
      </c>
      <c r="B17" s="119">
        <v>2015</v>
      </c>
      <c r="C17" s="120">
        <v>202398</v>
      </c>
      <c r="D17" s="121">
        <f t="shared" si="0"/>
        <v>-4.7597088178135016E-2</v>
      </c>
    </row>
    <row r="18" spans="1:4" x14ac:dyDescent="0.25">
      <c r="A18" s="1" t="s">
        <v>87</v>
      </c>
      <c r="B18" s="119">
        <v>2014</v>
      </c>
      <c r="C18" s="120">
        <v>212513</v>
      </c>
      <c r="D18" s="121">
        <f t="shared" si="0"/>
        <v>-0.1062169846236668</v>
      </c>
    </row>
    <row r="19" spans="1:4" x14ac:dyDescent="0.25">
      <c r="A19" s="1" t="s">
        <v>89</v>
      </c>
      <c r="B19" s="119">
        <v>2013</v>
      </c>
      <c r="C19" s="120">
        <v>237768</v>
      </c>
      <c r="D19" s="121">
        <f t="shared" si="0"/>
        <v>4.5345432483051562E-2</v>
      </c>
    </row>
    <row r="20" spans="1:4" x14ac:dyDescent="0.25">
      <c r="A20" s="1" t="s">
        <v>91</v>
      </c>
      <c r="B20" s="119">
        <v>2012</v>
      </c>
      <c r="C20" s="120">
        <v>227454</v>
      </c>
      <c r="D20" s="121">
        <f>C20/C21-1</f>
        <v>-4.5289702993569603E-2</v>
      </c>
    </row>
    <row r="21" spans="1:4" x14ac:dyDescent="0.25">
      <c r="A21" s="1" t="s">
        <v>93</v>
      </c>
      <c r="B21" s="119">
        <v>2011</v>
      </c>
      <c r="C21" s="120">
        <v>238244</v>
      </c>
      <c r="D21" s="121">
        <f t="shared" si="0"/>
        <v>-9.5175158751861E-2</v>
      </c>
    </row>
    <row r="22" spans="1:4" x14ac:dyDescent="0.25">
      <c r="A22" s="1" t="s">
        <v>95</v>
      </c>
      <c r="B22" s="119">
        <v>2010</v>
      </c>
      <c r="C22" s="120">
        <v>263304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  <row r="25" spans="1:4" x14ac:dyDescent="0.25">
      <c r="B25" t="s">
        <v>12</v>
      </c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62070-488E-4F99-83D6-4E74420DBC18}">
  <sheetPr>
    <tabColor rgb="FF92D050"/>
  </sheetPr>
  <dimension ref="B1:W54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61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62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CONCATENATE("var. ",RIGHT(H6,2),"/",RIGHT(D6,2))</f>
        <v>var. 25/21</v>
      </c>
      <c r="K6" s="91" t="str">
        <f>CONCATENATE("dif. ",RIGHT(H6,2),"/",RIGHT(G6,2))</f>
        <v>dif. 25/24</v>
      </c>
      <c r="L6" s="91" t="str">
        <f>CONCATENATE("dif. ",RIGHT(H6,2),"/",RIGHT(D6,2))</f>
        <v>dif. 25/21</v>
      </c>
      <c r="M6" s="14" t="str">
        <f>CONCATENATE("cuota/ total isla ",RIGHT(H6,2))</f>
        <v>cuota/ total isla 25</v>
      </c>
      <c r="N6" s="92" t="s">
        <v>231</v>
      </c>
      <c r="O6" s="92" t="s">
        <v>232</v>
      </c>
      <c r="P6" s="92" t="s">
        <v>233</v>
      </c>
      <c r="Q6" s="92" t="s">
        <v>234</v>
      </c>
      <c r="R6" s="92" t="s">
        <v>235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46</v>
      </c>
      <c r="C7" s="94">
        <v>66601</v>
      </c>
      <c r="D7" s="94">
        <v>82456</v>
      </c>
      <c r="E7" s="94">
        <v>129725</v>
      </c>
      <c r="F7" s="94">
        <v>125536.00000000001</v>
      </c>
      <c r="G7" s="94">
        <v>135046</v>
      </c>
      <c r="H7" s="94">
        <v>125647</v>
      </c>
      <c r="I7" s="95">
        <f t="shared" ref="I7:I52" si="0">IFERROR(H7/G7-1,"-")</f>
        <v>-6.9598507175332891E-2</v>
      </c>
      <c r="J7" s="95">
        <f t="shared" ref="J7:J52" si="1">IFERROR(H7/D7-1,"-")</f>
        <v>0.52380663626661494</v>
      </c>
      <c r="K7" s="94">
        <f t="shared" ref="K7:K52" si="2">IFERROR(H7-G7,"-")</f>
        <v>-9399</v>
      </c>
      <c r="L7" s="94">
        <f t="shared" ref="L7:L52" si="3">IFERROR(H7-D7,"-")</f>
        <v>43191</v>
      </c>
      <c r="M7" s="95">
        <f>H7/H7</f>
        <v>1</v>
      </c>
      <c r="N7" s="94">
        <v>118692</v>
      </c>
      <c r="O7" s="94">
        <v>199699</v>
      </c>
      <c r="P7" s="94">
        <v>126466</v>
      </c>
      <c r="Q7" s="94">
        <v>128267</v>
      </c>
      <c r="R7" s="94">
        <v>127934</v>
      </c>
      <c r="S7" s="95">
        <f t="shared" ref="S7:S52" si="4">IFERROR(R7/Q7-1,"-")</f>
        <v>-2.5961470994098068E-3</v>
      </c>
      <c r="T7" s="95">
        <f t="shared" ref="T7:T52" si="5">IFERROR(R7/N7-1,"-")</f>
        <v>7.786539952145044E-2</v>
      </c>
      <c r="U7" s="94">
        <f t="shared" ref="U7:U52" si="6">IFERROR(R7-Q7,"-")</f>
        <v>-333</v>
      </c>
      <c r="V7" s="94">
        <f t="shared" ref="V7:V52" si="7">IFERROR(R7-N7,"-")</f>
        <v>9242</v>
      </c>
      <c r="W7" s="95">
        <f>R7/R7</f>
        <v>1</v>
      </c>
    </row>
    <row r="8" spans="2:23" x14ac:dyDescent="0.25">
      <c r="B8" s="96" t="s">
        <v>63</v>
      </c>
      <c r="C8" s="97">
        <v>44486.999999999993</v>
      </c>
      <c r="D8" s="97">
        <v>56791</v>
      </c>
      <c r="E8" s="97">
        <v>89503</v>
      </c>
      <c r="F8" s="97">
        <v>89318</v>
      </c>
      <c r="G8" s="97">
        <v>99213</v>
      </c>
      <c r="H8" s="97">
        <v>89677.999999999985</v>
      </c>
      <c r="I8" s="98">
        <f t="shared" si="0"/>
        <v>-9.610635702982484E-2</v>
      </c>
      <c r="J8" s="98">
        <f t="shared" si="1"/>
        <v>0.57908823581201219</v>
      </c>
      <c r="K8" s="97">
        <f t="shared" si="2"/>
        <v>-9535.0000000000146</v>
      </c>
      <c r="L8" s="97">
        <f t="shared" si="3"/>
        <v>32886.999999999985</v>
      </c>
      <c r="M8" s="98">
        <f>H8/H7</f>
        <v>0.71372973489219782</v>
      </c>
      <c r="N8" s="97">
        <v>86479</v>
      </c>
      <c r="O8" s="97">
        <v>91202</v>
      </c>
      <c r="P8" s="97">
        <v>90259</v>
      </c>
      <c r="Q8" s="97">
        <v>92267</v>
      </c>
      <c r="R8" s="97">
        <v>91865</v>
      </c>
      <c r="S8" s="98">
        <f t="shared" si="4"/>
        <v>-4.3569206758645729E-3</v>
      </c>
      <c r="T8" s="98">
        <f t="shared" si="5"/>
        <v>6.2281016200464778E-2</v>
      </c>
      <c r="U8" s="97">
        <f t="shared" si="6"/>
        <v>-402</v>
      </c>
      <c r="V8" s="97">
        <f t="shared" si="7"/>
        <v>5386</v>
      </c>
      <c r="W8" s="98">
        <f>R8/R7</f>
        <v>0.71806556505698249</v>
      </c>
    </row>
    <row r="9" spans="2:23" x14ac:dyDescent="0.25">
      <c r="B9" s="99" t="s">
        <v>64</v>
      </c>
      <c r="C9" s="54">
        <v>34865</v>
      </c>
      <c r="D9" s="54">
        <v>45244</v>
      </c>
      <c r="E9" s="54">
        <v>71471</v>
      </c>
      <c r="F9" s="54">
        <v>72829</v>
      </c>
      <c r="G9" s="54">
        <v>81170</v>
      </c>
      <c r="H9" s="54">
        <v>73859</v>
      </c>
      <c r="I9" s="100">
        <f t="shared" si="0"/>
        <v>-9.0070222988788973E-2</v>
      </c>
      <c r="J9" s="100">
        <f t="shared" si="1"/>
        <v>0.63245955264786491</v>
      </c>
      <c r="K9" s="54">
        <f t="shared" si="2"/>
        <v>-7311</v>
      </c>
      <c r="L9" s="54">
        <f t="shared" si="3"/>
        <v>28615</v>
      </c>
      <c r="M9" s="100">
        <f>H9/H7</f>
        <v>0.5878293950512149</v>
      </c>
      <c r="N9" s="54">
        <v>69355</v>
      </c>
      <c r="O9" s="54">
        <v>72715</v>
      </c>
      <c r="P9" s="54">
        <v>73997</v>
      </c>
      <c r="Q9" s="54">
        <v>75628</v>
      </c>
      <c r="R9" s="54">
        <v>76104</v>
      </c>
      <c r="S9" s="100">
        <f t="shared" si="4"/>
        <v>6.2939651980746802E-3</v>
      </c>
      <c r="T9" s="100">
        <f t="shared" si="5"/>
        <v>9.7310936486194155E-2</v>
      </c>
      <c r="U9" s="54">
        <f t="shared" si="6"/>
        <v>476</v>
      </c>
      <c r="V9" s="54">
        <f t="shared" si="7"/>
        <v>6749</v>
      </c>
      <c r="W9" s="100">
        <f>R9/R7</f>
        <v>0.59486922944643328</v>
      </c>
    </row>
    <row r="10" spans="2:23" x14ac:dyDescent="0.25">
      <c r="B10" s="99" t="s">
        <v>65</v>
      </c>
      <c r="C10" s="54">
        <v>9622</v>
      </c>
      <c r="D10" s="54">
        <v>11547</v>
      </c>
      <c r="E10" s="54">
        <v>18032</v>
      </c>
      <c r="F10" s="54">
        <v>16489</v>
      </c>
      <c r="G10" s="54">
        <v>18043</v>
      </c>
      <c r="H10" s="54">
        <v>15819</v>
      </c>
      <c r="I10" s="100">
        <f t="shared" si="0"/>
        <v>-0.12326109848694788</v>
      </c>
      <c r="J10" s="100">
        <f t="shared" si="1"/>
        <v>0.36996622499350473</v>
      </c>
      <c r="K10" s="54">
        <f t="shared" si="2"/>
        <v>-2224</v>
      </c>
      <c r="L10" s="54">
        <f t="shared" si="3"/>
        <v>4272</v>
      </c>
      <c r="M10" s="100">
        <f>H10/H7</f>
        <v>0.12590033984098306</v>
      </c>
      <c r="N10" s="54">
        <v>17124</v>
      </c>
      <c r="O10" s="54">
        <v>18487</v>
      </c>
      <c r="P10" s="54">
        <v>16262</v>
      </c>
      <c r="Q10" s="54">
        <v>16639</v>
      </c>
      <c r="R10" s="54">
        <v>15761</v>
      </c>
      <c r="S10" s="100">
        <f t="shared" si="4"/>
        <v>-5.2767594206382551E-2</v>
      </c>
      <c r="T10" s="100">
        <f t="shared" si="5"/>
        <v>-7.9595888811025417E-2</v>
      </c>
      <c r="U10" s="54">
        <f t="shared" si="6"/>
        <v>-878</v>
      </c>
      <c r="V10" s="54">
        <f t="shared" si="7"/>
        <v>-1363</v>
      </c>
      <c r="W10" s="100">
        <f>R10/R7</f>
        <v>0.12319633561054918</v>
      </c>
    </row>
    <row r="11" spans="2:23" x14ac:dyDescent="0.25">
      <c r="B11" s="96" t="s">
        <v>66</v>
      </c>
      <c r="C11" s="97">
        <v>22114</v>
      </c>
      <c r="D11" s="97">
        <v>25665.000000000004</v>
      </c>
      <c r="E11" s="97">
        <v>40223</v>
      </c>
      <c r="F11" s="97">
        <v>36218</v>
      </c>
      <c r="G11" s="97">
        <v>35833</v>
      </c>
      <c r="H11" s="97">
        <v>35968</v>
      </c>
      <c r="I11" s="98">
        <f t="shared" si="0"/>
        <v>3.7674769067619351E-3</v>
      </c>
      <c r="J11" s="98">
        <f t="shared" si="1"/>
        <v>0.40144165205532811</v>
      </c>
      <c r="K11" s="97">
        <f t="shared" si="2"/>
        <v>135</v>
      </c>
      <c r="L11" s="97">
        <f t="shared" si="3"/>
        <v>10302.999999999996</v>
      </c>
      <c r="M11" s="98">
        <f>H11/H7</f>
        <v>0.28626230630257787</v>
      </c>
      <c r="N11" s="97">
        <v>32213</v>
      </c>
      <c r="O11" s="97">
        <v>108497</v>
      </c>
      <c r="P11" s="97">
        <v>36207</v>
      </c>
      <c r="Q11" s="97">
        <v>36000</v>
      </c>
      <c r="R11" s="97">
        <v>36069</v>
      </c>
      <c r="S11" s="98">
        <f t="shared" si="4"/>
        <v>1.9166666666665666E-3</v>
      </c>
      <c r="T11" s="98">
        <f t="shared" si="5"/>
        <v>0.11970322540589207</v>
      </c>
      <c r="U11" s="97">
        <f t="shared" si="6"/>
        <v>69</v>
      </c>
      <c r="V11" s="97">
        <f t="shared" si="7"/>
        <v>3856</v>
      </c>
      <c r="W11" s="98">
        <f>R11/R7</f>
        <v>0.28193443494301751</v>
      </c>
    </row>
    <row r="12" spans="2:23" x14ac:dyDescent="0.25">
      <c r="B12" s="93" t="s">
        <v>47</v>
      </c>
      <c r="C12" s="101">
        <v>23742</v>
      </c>
      <c r="D12" s="101">
        <v>29697.000000000004</v>
      </c>
      <c r="E12" s="101">
        <v>46054</v>
      </c>
      <c r="F12" s="101">
        <v>45902</v>
      </c>
      <c r="G12" s="101">
        <v>49468</v>
      </c>
      <c r="H12" s="101">
        <v>45190.999999999993</v>
      </c>
      <c r="I12" s="102">
        <f t="shared" si="0"/>
        <v>-8.6459933694509772E-2</v>
      </c>
      <c r="J12" s="102">
        <f t="shared" si="1"/>
        <v>0.52173620230999718</v>
      </c>
      <c r="K12" s="101">
        <f t="shared" si="2"/>
        <v>-4277.0000000000073</v>
      </c>
      <c r="L12" s="101">
        <f t="shared" si="3"/>
        <v>15493.999999999989</v>
      </c>
      <c r="M12" s="95">
        <f>H12/H12</f>
        <v>1</v>
      </c>
      <c r="N12" s="101">
        <v>42803</v>
      </c>
      <c r="O12" s="101">
        <v>67766</v>
      </c>
      <c r="P12" s="101">
        <v>46660</v>
      </c>
      <c r="Q12" s="101">
        <v>47014.999999999993</v>
      </c>
      <c r="R12" s="101">
        <v>47690</v>
      </c>
      <c r="S12" s="102">
        <f t="shared" si="4"/>
        <v>1.4357120068063445E-2</v>
      </c>
      <c r="T12" s="102">
        <f t="shared" si="5"/>
        <v>0.11417424012335586</v>
      </c>
      <c r="U12" s="101">
        <f t="shared" si="6"/>
        <v>675.00000000000728</v>
      </c>
      <c r="V12" s="101">
        <f t="shared" si="7"/>
        <v>4887</v>
      </c>
      <c r="W12" s="95">
        <f>R12/R12</f>
        <v>1</v>
      </c>
    </row>
    <row r="13" spans="2:23" x14ac:dyDescent="0.25">
      <c r="B13" s="96" t="s">
        <v>63</v>
      </c>
      <c r="C13" s="97">
        <v>17566</v>
      </c>
      <c r="D13" s="97">
        <v>23340</v>
      </c>
      <c r="E13" s="97">
        <v>34827</v>
      </c>
      <c r="F13" s="97">
        <v>34946</v>
      </c>
      <c r="G13" s="97">
        <v>38139</v>
      </c>
      <c r="H13" s="97">
        <v>33613</v>
      </c>
      <c r="I13" s="98">
        <f t="shared" si="0"/>
        <v>-0.11867117648601166</v>
      </c>
      <c r="J13" s="98">
        <f t="shared" si="1"/>
        <v>0.44014567266495286</v>
      </c>
      <c r="K13" s="97">
        <f t="shared" si="2"/>
        <v>-4526</v>
      </c>
      <c r="L13" s="97">
        <f t="shared" si="3"/>
        <v>10273</v>
      </c>
      <c r="M13" s="98">
        <f>H13/H12</f>
        <v>0.74379854395786782</v>
      </c>
      <c r="N13" s="97">
        <v>34808</v>
      </c>
      <c r="O13" s="97">
        <v>35062</v>
      </c>
      <c r="P13" s="97">
        <v>35650</v>
      </c>
      <c r="Q13" s="97">
        <v>35398</v>
      </c>
      <c r="R13" s="97">
        <v>36020</v>
      </c>
      <c r="S13" s="98">
        <f t="shared" si="4"/>
        <v>1.757161421549247E-2</v>
      </c>
      <c r="T13" s="98">
        <f t="shared" si="5"/>
        <v>3.4819581705355152E-2</v>
      </c>
      <c r="U13" s="97">
        <f t="shared" si="6"/>
        <v>622</v>
      </c>
      <c r="V13" s="97">
        <f t="shared" si="7"/>
        <v>1212</v>
      </c>
      <c r="W13" s="98">
        <f>R13/R12</f>
        <v>0.75529461102956597</v>
      </c>
    </row>
    <row r="14" spans="2:23" x14ac:dyDescent="0.25">
      <c r="B14" s="99" t="s">
        <v>64</v>
      </c>
      <c r="C14" s="54">
        <v>14847</v>
      </c>
      <c r="D14" s="54">
        <v>20181</v>
      </c>
      <c r="E14" s="54">
        <v>29820</v>
      </c>
      <c r="F14" s="54">
        <v>30493</v>
      </c>
      <c r="G14" s="54">
        <v>33752</v>
      </c>
      <c r="H14" s="54">
        <v>29550</v>
      </c>
      <c r="I14" s="100">
        <f t="shared" si="0"/>
        <v>-0.12449632614363593</v>
      </c>
      <c r="J14" s="100">
        <f t="shared" si="1"/>
        <v>0.46424855061691694</v>
      </c>
      <c r="K14" s="54">
        <f t="shared" si="2"/>
        <v>-4202</v>
      </c>
      <c r="L14" s="54">
        <f t="shared" si="3"/>
        <v>9369</v>
      </c>
      <c r="M14" s="100">
        <f>H14/H12</f>
        <v>0.65389126153437638</v>
      </c>
      <c r="N14" s="54">
        <v>29997</v>
      </c>
      <c r="O14" s="54">
        <v>29852</v>
      </c>
      <c r="P14" s="54">
        <v>31325</v>
      </c>
      <c r="Q14" s="54">
        <v>31393.000000000004</v>
      </c>
      <c r="R14" s="54">
        <v>31869</v>
      </c>
      <c r="S14" s="100">
        <f t="shared" si="4"/>
        <v>1.5162615869779739E-2</v>
      </c>
      <c r="T14" s="100">
        <f t="shared" si="5"/>
        <v>6.2406240624062415E-2</v>
      </c>
      <c r="U14" s="54">
        <f t="shared" si="6"/>
        <v>475.99999999999636</v>
      </c>
      <c r="V14" s="54">
        <f t="shared" si="7"/>
        <v>1872</v>
      </c>
      <c r="W14" s="100">
        <f>R14/R12</f>
        <v>0.66825330257915705</v>
      </c>
    </row>
    <row r="15" spans="2:23" x14ac:dyDescent="0.25">
      <c r="B15" s="99" t="s">
        <v>65</v>
      </c>
      <c r="C15" s="54">
        <v>2720</v>
      </c>
      <c r="D15" s="54">
        <v>3159.0000000000005</v>
      </c>
      <c r="E15" s="54">
        <v>5006.0000000000009</v>
      </c>
      <c r="F15" s="54">
        <v>4453</v>
      </c>
      <c r="G15" s="54">
        <v>4387</v>
      </c>
      <c r="H15" s="54">
        <v>4063.0000000000005</v>
      </c>
      <c r="I15" s="100">
        <f t="shared" si="0"/>
        <v>-7.3854570321404078E-2</v>
      </c>
      <c r="J15" s="100">
        <f t="shared" si="1"/>
        <v>0.28616650838873059</v>
      </c>
      <c r="K15" s="54">
        <f t="shared" si="2"/>
        <v>-323.99999999999955</v>
      </c>
      <c r="L15" s="54">
        <f t="shared" si="3"/>
        <v>904</v>
      </c>
      <c r="M15" s="100">
        <f>H15/H12</f>
        <v>8.9907282423491428E-2</v>
      </c>
      <c r="N15" s="54">
        <v>4811</v>
      </c>
      <c r="O15" s="54">
        <v>5209.9999999999991</v>
      </c>
      <c r="P15" s="54">
        <v>4325</v>
      </c>
      <c r="Q15" s="54">
        <v>4004.9999999999995</v>
      </c>
      <c r="R15" s="54">
        <v>4151</v>
      </c>
      <c r="S15" s="100">
        <f t="shared" si="4"/>
        <v>3.645443196005016E-2</v>
      </c>
      <c r="T15" s="100">
        <f t="shared" si="5"/>
        <v>-0.13718561629598836</v>
      </c>
      <c r="U15" s="54">
        <f t="shared" si="6"/>
        <v>146.00000000000045</v>
      </c>
      <c r="V15" s="54">
        <f t="shared" si="7"/>
        <v>-660</v>
      </c>
      <c r="W15" s="100">
        <f>R15/R12</f>
        <v>8.7041308450408889E-2</v>
      </c>
    </row>
    <row r="16" spans="2:23" x14ac:dyDescent="0.25">
      <c r="B16" s="96" t="s">
        <v>66</v>
      </c>
      <c r="C16" s="97">
        <v>6176</v>
      </c>
      <c r="D16" s="97">
        <v>6357</v>
      </c>
      <c r="E16" s="97">
        <v>11227</v>
      </c>
      <c r="F16" s="97">
        <v>10956.000000000002</v>
      </c>
      <c r="G16" s="97">
        <v>11330</v>
      </c>
      <c r="H16" s="97">
        <v>11579</v>
      </c>
      <c r="I16" s="98">
        <f t="shared" si="0"/>
        <v>2.1977052074139358E-2</v>
      </c>
      <c r="J16" s="98">
        <f t="shared" si="1"/>
        <v>0.82145666194745948</v>
      </c>
      <c r="K16" s="97">
        <f t="shared" si="2"/>
        <v>249</v>
      </c>
      <c r="L16" s="97">
        <f t="shared" si="3"/>
        <v>5222</v>
      </c>
      <c r="M16" s="98">
        <f>H16/H12</f>
        <v>0.25622358434201503</v>
      </c>
      <c r="N16" s="97">
        <v>7995</v>
      </c>
      <c r="O16" s="97">
        <v>32704</v>
      </c>
      <c r="P16" s="97">
        <v>11010</v>
      </c>
      <c r="Q16" s="97">
        <v>11617</v>
      </c>
      <c r="R16" s="97">
        <v>11670</v>
      </c>
      <c r="S16" s="98">
        <f t="shared" si="4"/>
        <v>4.5622794180941728E-3</v>
      </c>
      <c r="T16" s="98">
        <f t="shared" si="5"/>
        <v>0.4596622889305817</v>
      </c>
      <c r="U16" s="97">
        <f t="shared" si="6"/>
        <v>53</v>
      </c>
      <c r="V16" s="97">
        <f t="shared" si="7"/>
        <v>3675</v>
      </c>
      <c r="W16" s="98">
        <f>R16/R12</f>
        <v>0.24470538897043406</v>
      </c>
    </row>
    <row r="17" spans="2:23" x14ac:dyDescent="0.25">
      <c r="B17" s="93" t="s">
        <v>51</v>
      </c>
      <c r="C17" s="101">
        <v>9244</v>
      </c>
      <c r="D17" s="101">
        <v>11050</v>
      </c>
      <c r="E17" s="101">
        <v>19088</v>
      </c>
      <c r="F17" s="101">
        <v>19209</v>
      </c>
      <c r="G17" s="101">
        <v>21355</v>
      </c>
      <c r="H17" s="101">
        <v>20029</v>
      </c>
      <c r="I17" s="102">
        <f t="shared" si="0"/>
        <v>-6.2093186607351858E-2</v>
      </c>
      <c r="J17" s="102">
        <f t="shared" si="1"/>
        <v>0.8125791855203619</v>
      </c>
      <c r="K17" s="101">
        <f t="shared" si="2"/>
        <v>-1326</v>
      </c>
      <c r="L17" s="101">
        <f t="shared" si="3"/>
        <v>8979</v>
      </c>
      <c r="M17" s="95">
        <f>H17/H17</f>
        <v>1</v>
      </c>
      <c r="N17" s="101">
        <v>17263</v>
      </c>
      <c r="O17" s="101">
        <v>27757</v>
      </c>
      <c r="P17" s="101">
        <v>19434</v>
      </c>
      <c r="Q17" s="101">
        <v>19850</v>
      </c>
      <c r="R17" s="101">
        <v>20110.999999999996</v>
      </c>
      <c r="S17" s="102">
        <f t="shared" si="4"/>
        <v>1.3148614609571618E-2</v>
      </c>
      <c r="T17" s="102">
        <f t="shared" si="5"/>
        <v>0.16497711869315856</v>
      </c>
      <c r="U17" s="101">
        <f t="shared" si="6"/>
        <v>260.99999999999636</v>
      </c>
      <c r="V17" s="101">
        <f t="shared" si="7"/>
        <v>2847.9999999999964</v>
      </c>
      <c r="W17" s="95">
        <f>R17/R17</f>
        <v>1</v>
      </c>
    </row>
    <row r="18" spans="2:23" x14ac:dyDescent="0.25">
      <c r="B18" s="96" t="s">
        <v>63</v>
      </c>
      <c r="C18" s="97">
        <v>6499</v>
      </c>
      <c r="D18" s="97">
        <v>8111</v>
      </c>
      <c r="E18" s="97">
        <v>14162</v>
      </c>
      <c r="F18" s="97">
        <v>14862</v>
      </c>
      <c r="G18" s="97">
        <v>16965</v>
      </c>
      <c r="H18" s="97">
        <v>15578</v>
      </c>
      <c r="I18" s="98">
        <f t="shared" si="0"/>
        <v>-8.1756557618626546E-2</v>
      </c>
      <c r="J18" s="98"/>
      <c r="K18" s="97">
        <f t="shared" si="2"/>
        <v>-1387</v>
      </c>
      <c r="L18" s="97">
        <f t="shared" si="3"/>
        <v>7467</v>
      </c>
      <c r="M18" s="98">
        <f>H18/H17</f>
        <v>0.77777223026611408</v>
      </c>
      <c r="N18" s="97">
        <v>13346</v>
      </c>
      <c r="O18" s="97">
        <v>14712</v>
      </c>
      <c r="P18" s="97">
        <v>15087</v>
      </c>
      <c r="Q18" s="97">
        <v>15409</v>
      </c>
      <c r="R18" s="97">
        <v>15658</v>
      </c>
      <c r="S18" s="98">
        <f t="shared" si="4"/>
        <v>1.6159387371016853E-2</v>
      </c>
      <c r="T18" s="98">
        <f t="shared" si="5"/>
        <v>0.17323542634497224</v>
      </c>
      <c r="U18" s="97">
        <f t="shared" si="6"/>
        <v>249</v>
      </c>
      <c r="V18" s="97">
        <f t="shared" si="7"/>
        <v>2312</v>
      </c>
      <c r="W18" s="98">
        <f>R18/R17</f>
        <v>0.77857888717617241</v>
      </c>
    </row>
    <row r="19" spans="2:23" x14ac:dyDescent="0.25">
      <c r="B19" s="99" t="s">
        <v>64</v>
      </c>
      <c r="C19" s="54">
        <v>5381</v>
      </c>
      <c r="D19" s="54">
        <v>6550.0000000000009</v>
      </c>
      <c r="E19" s="54">
        <v>12095</v>
      </c>
      <c r="F19" s="54">
        <v>12793</v>
      </c>
      <c r="G19" s="54">
        <v>14687</v>
      </c>
      <c r="H19" s="54">
        <v>13443.999999999998</v>
      </c>
      <c r="I19" s="100">
        <f t="shared" si="0"/>
        <v>-8.463266834615657E-2</v>
      </c>
      <c r="J19" s="100">
        <f t="shared" si="1"/>
        <v>1.0525190839694649</v>
      </c>
      <c r="K19" s="54">
        <f t="shared" si="2"/>
        <v>-1243.0000000000018</v>
      </c>
      <c r="L19" s="54">
        <f t="shared" si="3"/>
        <v>6893.9999999999973</v>
      </c>
      <c r="M19" s="100">
        <f>H19/H17</f>
        <v>0.67122672125418137</v>
      </c>
      <c r="N19" s="54">
        <v>10997</v>
      </c>
      <c r="O19" s="54">
        <v>12807</v>
      </c>
      <c r="P19" s="54">
        <v>12988.000000000002</v>
      </c>
      <c r="Q19" s="54">
        <v>13306</v>
      </c>
      <c r="R19" s="54">
        <v>13498</v>
      </c>
      <c r="S19" s="100">
        <f t="shared" si="4"/>
        <v>1.4429580640312745E-2</v>
      </c>
      <c r="T19" s="100">
        <f t="shared" si="5"/>
        <v>0.22742566154405752</v>
      </c>
      <c r="U19" s="54">
        <f t="shared" si="6"/>
        <v>192</v>
      </c>
      <c r="V19" s="54">
        <f t="shared" si="7"/>
        <v>2501</v>
      </c>
      <c r="W19" s="100">
        <f>R19/R17</f>
        <v>0.67117497886728672</v>
      </c>
    </row>
    <row r="20" spans="2:23" x14ac:dyDescent="0.25">
      <c r="B20" s="99" t="s">
        <v>65</v>
      </c>
      <c r="C20" s="54">
        <v>1118</v>
      </c>
      <c r="D20" s="54">
        <v>1561</v>
      </c>
      <c r="E20" s="54">
        <v>2067</v>
      </c>
      <c r="F20" s="54">
        <v>2069</v>
      </c>
      <c r="G20" s="54">
        <v>2278</v>
      </c>
      <c r="H20" s="54">
        <v>2134</v>
      </c>
      <c r="I20" s="100">
        <f t="shared" si="0"/>
        <v>-6.3213345039508373E-2</v>
      </c>
      <c r="J20" s="100">
        <f t="shared" si="1"/>
        <v>0.36707238949391408</v>
      </c>
      <c r="K20" s="54">
        <f t="shared" si="2"/>
        <v>-144</v>
      </c>
      <c r="L20" s="54">
        <f t="shared" si="3"/>
        <v>573</v>
      </c>
      <c r="M20" s="100">
        <f>H20/H17</f>
        <v>0.1065455090119327</v>
      </c>
      <c r="N20" s="54">
        <v>2349</v>
      </c>
      <c r="O20" s="54">
        <v>1905</v>
      </c>
      <c r="P20" s="54">
        <v>2099</v>
      </c>
      <c r="Q20" s="54">
        <v>2103</v>
      </c>
      <c r="R20" s="54">
        <v>2160</v>
      </c>
      <c r="S20" s="100">
        <f t="shared" si="4"/>
        <v>2.7104136947218249E-2</v>
      </c>
      <c r="T20" s="100">
        <f t="shared" si="5"/>
        <v>-8.0459770114942541E-2</v>
      </c>
      <c r="U20" s="54">
        <f t="shared" si="6"/>
        <v>57</v>
      </c>
      <c r="V20" s="54">
        <f t="shared" si="7"/>
        <v>-189</v>
      </c>
      <c r="W20" s="100">
        <f>R20/R17</f>
        <v>0.1074039083088857</v>
      </c>
    </row>
    <row r="21" spans="2:23" x14ac:dyDescent="0.25">
      <c r="B21" s="96" t="s">
        <v>66</v>
      </c>
      <c r="C21" s="97">
        <v>2744.9999999999995</v>
      </c>
      <c r="D21" s="97">
        <v>2940</v>
      </c>
      <c r="E21" s="97">
        <v>4926.0000000000009</v>
      </c>
      <c r="F21" s="97">
        <v>4347</v>
      </c>
      <c r="G21" s="97">
        <v>4390</v>
      </c>
      <c r="H21" s="97">
        <v>4451</v>
      </c>
      <c r="I21" s="98">
        <f t="shared" si="0"/>
        <v>1.3895216400911181E-2</v>
      </c>
      <c r="J21" s="98">
        <f t="shared" si="1"/>
        <v>0.5139455782312925</v>
      </c>
      <c r="K21" s="97">
        <f t="shared" si="2"/>
        <v>61</v>
      </c>
      <c r="L21" s="97">
        <f t="shared" si="3"/>
        <v>1511</v>
      </c>
      <c r="M21" s="98">
        <f>H21/H17</f>
        <v>0.22222776973388586</v>
      </c>
      <c r="N21" s="97">
        <v>3916.9999999999995</v>
      </c>
      <c r="O21" s="97">
        <v>13045</v>
      </c>
      <c r="P21" s="97">
        <v>4347</v>
      </c>
      <c r="Q21" s="97">
        <v>4441</v>
      </c>
      <c r="R21" s="97">
        <v>4453</v>
      </c>
      <c r="S21" s="98">
        <f t="shared" si="4"/>
        <v>2.7020941229451978E-3</v>
      </c>
      <c r="T21" s="98">
        <f t="shared" si="5"/>
        <v>0.13683941792187904</v>
      </c>
      <c r="U21" s="97">
        <f t="shared" si="6"/>
        <v>12</v>
      </c>
      <c r="V21" s="97">
        <f t="shared" si="7"/>
        <v>536.00000000000045</v>
      </c>
      <c r="W21" s="98">
        <f>R21/R17</f>
        <v>0.22142111282382779</v>
      </c>
    </row>
    <row r="22" spans="2:23" x14ac:dyDescent="0.25">
      <c r="B22" s="93" t="s">
        <v>49</v>
      </c>
      <c r="C22" s="101">
        <v>437</v>
      </c>
      <c r="D22" s="101">
        <v>669</v>
      </c>
      <c r="E22" s="101">
        <v>860</v>
      </c>
      <c r="F22" s="101">
        <v>900</v>
      </c>
      <c r="G22" s="101">
        <v>975</v>
      </c>
      <c r="H22" s="101">
        <v>912</v>
      </c>
      <c r="I22" s="102">
        <f t="shared" si="0"/>
        <v>-6.461538461538463E-2</v>
      </c>
      <c r="J22" s="102">
        <f t="shared" si="1"/>
        <v>0.36322869955156944</v>
      </c>
      <c r="K22" s="101">
        <f t="shared" si="2"/>
        <v>-63</v>
      </c>
      <c r="L22" s="101">
        <f t="shared" si="3"/>
        <v>243</v>
      </c>
      <c r="M22" s="102">
        <f>H22/H22</f>
        <v>1</v>
      </c>
      <c r="N22" s="101">
        <v>802</v>
      </c>
      <c r="O22" s="101">
        <v>940</v>
      </c>
      <c r="P22" s="101">
        <v>912</v>
      </c>
      <c r="Q22" s="101">
        <v>912</v>
      </c>
      <c r="R22" s="101">
        <v>905</v>
      </c>
      <c r="S22" s="102">
        <f t="shared" si="4"/>
        <v>-7.6754385964912242E-3</v>
      </c>
      <c r="T22" s="102">
        <f t="shared" si="5"/>
        <v>0.12842892768079794</v>
      </c>
      <c r="U22" s="101">
        <f t="shared" si="6"/>
        <v>-7</v>
      </c>
      <c r="V22" s="101">
        <f t="shared" si="7"/>
        <v>103</v>
      </c>
      <c r="W22" s="102">
        <f>R22/R22</f>
        <v>1</v>
      </c>
    </row>
    <row r="23" spans="2:23" x14ac:dyDescent="0.25">
      <c r="B23" s="96" t="s">
        <v>63</v>
      </c>
      <c r="C23" s="97">
        <v>386</v>
      </c>
      <c r="D23" s="97">
        <v>669</v>
      </c>
      <c r="E23" s="97">
        <v>855</v>
      </c>
      <c r="F23" s="97">
        <v>886</v>
      </c>
      <c r="G23" s="97">
        <v>960</v>
      </c>
      <c r="H23" s="97">
        <v>894</v>
      </c>
      <c r="I23" s="98">
        <f t="shared" si="0"/>
        <v>-6.8749999999999978E-2</v>
      </c>
      <c r="J23" s="98">
        <f t="shared" si="1"/>
        <v>0.33632286995515703</v>
      </c>
      <c r="K23" s="97">
        <f t="shared" si="2"/>
        <v>-66</v>
      </c>
      <c r="L23" s="97">
        <f t="shared" si="3"/>
        <v>225</v>
      </c>
      <c r="M23" s="98">
        <f>H23/H22</f>
        <v>0.98026315789473684</v>
      </c>
      <c r="N23" s="97">
        <v>802</v>
      </c>
      <c r="O23" s="97">
        <v>898</v>
      </c>
      <c r="P23" s="97">
        <v>898</v>
      </c>
      <c r="Q23" s="97">
        <v>898</v>
      </c>
      <c r="R23" s="97">
        <v>887</v>
      </c>
      <c r="S23" s="98">
        <f t="shared" si="4"/>
        <v>-1.2249443207126953E-2</v>
      </c>
      <c r="T23" s="98">
        <f t="shared" si="5"/>
        <v>0.10598503740648368</v>
      </c>
      <c r="U23" s="97">
        <f t="shared" si="6"/>
        <v>-11</v>
      </c>
      <c r="V23" s="97">
        <f t="shared" si="7"/>
        <v>85</v>
      </c>
      <c r="W23" s="98">
        <f>R23/R22</f>
        <v>0.98011049723756904</v>
      </c>
    </row>
    <row r="24" spans="2:23" x14ac:dyDescent="0.25">
      <c r="B24" s="96" t="s">
        <v>66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 t="str">
        <f t="shared" si="1"/>
        <v>-</v>
      </c>
      <c r="K24" s="97">
        <f t="shared" si="2"/>
        <v>0</v>
      </c>
      <c r="L24" s="97">
        <f t="shared" si="3"/>
        <v>0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50</v>
      </c>
      <c r="C25" s="101">
        <v>2900</v>
      </c>
      <c r="D25" s="101">
        <v>4012</v>
      </c>
      <c r="E25" s="101">
        <v>4679</v>
      </c>
      <c r="F25" s="101">
        <v>4395</v>
      </c>
      <c r="G25" s="101">
        <v>4748</v>
      </c>
      <c r="H25" s="101">
        <v>4616</v>
      </c>
      <c r="I25" s="102">
        <f t="shared" si="0"/>
        <v>-2.780117944397642E-2</v>
      </c>
      <c r="J25" s="102">
        <f t="shared" si="1"/>
        <v>0.15054835493519447</v>
      </c>
      <c r="K25" s="101">
        <f t="shared" si="2"/>
        <v>-132</v>
      </c>
      <c r="L25" s="101">
        <f t="shared" si="3"/>
        <v>604</v>
      </c>
      <c r="M25" s="95">
        <f>H25/H25</f>
        <v>1</v>
      </c>
      <c r="N25" s="101">
        <v>4562</v>
      </c>
      <c r="O25" s="101">
        <v>5961.9999999999991</v>
      </c>
      <c r="P25" s="101">
        <v>4562</v>
      </c>
      <c r="Q25" s="101">
        <v>4616</v>
      </c>
      <c r="R25" s="101">
        <v>4616</v>
      </c>
      <c r="S25" s="102">
        <f t="shared" si="4"/>
        <v>0</v>
      </c>
      <c r="T25" s="102">
        <f t="shared" si="5"/>
        <v>1.1836913634370783E-2</v>
      </c>
      <c r="U25" s="101">
        <f t="shared" si="6"/>
        <v>0</v>
      </c>
      <c r="V25" s="101">
        <f t="shared" si="7"/>
        <v>54</v>
      </c>
      <c r="W25" s="95">
        <f>R25/R25</f>
        <v>1</v>
      </c>
    </row>
    <row r="26" spans="2:23" x14ac:dyDescent="0.25">
      <c r="B26" s="96" t="s">
        <v>63</v>
      </c>
      <c r="C26" s="97">
        <v>2534</v>
      </c>
      <c r="D26" s="97">
        <v>3312</v>
      </c>
      <c r="E26" s="97">
        <v>3862</v>
      </c>
      <c r="F26" s="97">
        <v>3695.0000000000005</v>
      </c>
      <c r="G26" s="97">
        <v>4048</v>
      </c>
      <c r="H26" s="97">
        <v>3916</v>
      </c>
      <c r="I26" s="98">
        <f t="shared" si="0"/>
        <v>-3.2608695652173947E-2</v>
      </c>
      <c r="J26" s="98">
        <f t="shared" si="1"/>
        <v>0.18236714975845403</v>
      </c>
      <c r="K26" s="97">
        <f t="shared" si="2"/>
        <v>-132</v>
      </c>
      <c r="L26" s="97">
        <f t="shared" si="3"/>
        <v>604</v>
      </c>
      <c r="M26" s="98">
        <f>H26/H25</f>
        <v>0.84835355285961866</v>
      </c>
      <c r="N26" s="97">
        <v>3862</v>
      </c>
      <c r="O26" s="97">
        <v>3862</v>
      </c>
      <c r="P26" s="97">
        <v>3862</v>
      </c>
      <c r="Q26" s="97">
        <v>3916</v>
      </c>
      <c r="R26" s="97">
        <v>3916</v>
      </c>
      <c r="S26" s="98">
        <f t="shared" si="4"/>
        <v>0</v>
      </c>
      <c r="T26" s="98">
        <f t="shared" si="5"/>
        <v>1.3982392542724043E-2</v>
      </c>
      <c r="U26" s="97">
        <f t="shared" si="6"/>
        <v>0</v>
      </c>
      <c r="V26" s="97">
        <f t="shared" si="7"/>
        <v>54</v>
      </c>
      <c r="W26" s="98">
        <f>R26/R25</f>
        <v>0.84835355285961866</v>
      </c>
    </row>
    <row r="27" spans="2:23" x14ac:dyDescent="0.25">
      <c r="B27" s="99" t="s">
        <v>64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0"/>
        <v>-</v>
      </c>
      <c r="J27" s="100" t="str">
        <f t="shared" si="1"/>
        <v>-</v>
      </c>
      <c r="K27" s="54">
        <f t="shared" si="2"/>
        <v>0</v>
      </c>
      <c r="L27" s="54">
        <f t="shared" si="3"/>
        <v>0</v>
      </c>
      <c r="M27" s="100">
        <f>H27/H25</f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100" t="str">
        <f t="shared" si="4"/>
        <v>-</v>
      </c>
      <c r="T27" s="100" t="str">
        <f t="shared" si="5"/>
        <v>-</v>
      </c>
      <c r="U27" s="54">
        <f t="shared" si="6"/>
        <v>0</v>
      </c>
      <c r="V27" s="54">
        <f t="shared" si="7"/>
        <v>0</v>
      </c>
      <c r="W27" s="100">
        <f>R27/R25</f>
        <v>0</v>
      </c>
    </row>
    <row r="28" spans="2:23" x14ac:dyDescent="0.25">
      <c r="B28" s="99" t="s">
        <v>65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0"/>
        <v>-</v>
      </c>
      <c r="J28" s="100" t="str">
        <f t="shared" si="1"/>
        <v>-</v>
      </c>
      <c r="K28" s="54">
        <f t="shared" si="2"/>
        <v>0</v>
      </c>
      <c r="L28" s="54">
        <f t="shared" si="3"/>
        <v>0</v>
      </c>
      <c r="M28" s="100">
        <f>H28/H25</f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100" t="str">
        <f t="shared" si="4"/>
        <v>-</v>
      </c>
      <c r="T28" s="100" t="str">
        <f t="shared" si="5"/>
        <v>-</v>
      </c>
      <c r="U28" s="54">
        <f t="shared" si="6"/>
        <v>0</v>
      </c>
      <c r="V28" s="54">
        <f t="shared" si="7"/>
        <v>0</v>
      </c>
      <c r="W28" s="100">
        <f>R28/R25</f>
        <v>0</v>
      </c>
    </row>
    <row r="29" spans="2:23" x14ac:dyDescent="0.25">
      <c r="B29" s="93" t="s">
        <v>51</v>
      </c>
      <c r="C29" s="101">
        <v>9244</v>
      </c>
      <c r="D29" s="101">
        <v>11050</v>
      </c>
      <c r="E29" s="101">
        <v>19088</v>
      </c>
      <c r="F29" s="101">
        <v>19209</v>
      </c>
      <c r="G29" s="101">
        <v>21355</v>
      </c>
      <c r="H29" s="101">
        <v>20029</v>
      </c>
      <c r="I29" s="102">
        <f t="shared" si="0"/>
        <v>-6.2093186607351858E-2</v>
      </c>
      <c r="J29" s="102">
        <f t="shared" si="1"/>
        <v>0.8125791855203619</v>
      </c>
      <c r="K29" s="101">
        <f t="shared" si="2"/>
        <v>-1326</v>
      </c>
      <c r="L29" s="101">
        <f t="shared" si="3"/>
        <v>8979</v>
      </c>
      <c r="M29" s="95">
        <f>H29/H29</f>
        <v>1</v>
      </c>
      <c r="N29" s="101">
        <v>17263</v>
      </c>
      <c r="O29" s="101">
        <v>27757</v>
      </c>
      <c r="P29" s="101">
        <v>19434</v>
      </c>
      <c r="Q29" s="101">
        <v>19850</v>
      </c>
      <c r="R29" s="101">
        <v>20110.999999999996</v>
      </c>
      <c r="S29" s="102">
        <f t="shared" si="4"/>
        <v>1.3148614609571618E-2</v>
      </c>
      <c r="T29" s="102">
        <f t="shared" si="5"/>
        <v>0.16497711869315856</v>
      </c>
      <c r="U29" s="101">
        <f t="shared" si="6"/>
        <v>260.99999999999636</v>
      </c>
      <c r="V29" s="101">
        <f t="shared" si="7"/>
        <v>2847.9999999999964</v>
      </c>
      <c r="W29" s="95">
        <f>R29/R29</f>
        <v>1</v>
      </c>
    </row>
    <row r="30" spans="2:23" x14ac:dyDescent="0.25">
      <c r="B30" s="96" t="s">
        <v>63</v>
      </c>
      <c r="C30" s="97">
        <v>6499</v>
      </c>
      <c r="D30" s="97">
        <v>8111</v>
      </c>
      <c r="E30" s="97">
        <v>14162</v>
      </c>
      <c r="F30" s="97">
        <v>14862</v>
      </c>
      <c r="G30" s="97">
        <v>16965</v>
      </c>
      <c r="H30" s="97">
        <v>15578</v>
      </c>
      <c r="I30" s="98">
        <f t="shared" si="0"/>
        <v>-8.1756557618626546E-2</v>
      </c>
      <c r="J30" s="98">
        <f t="shared" si="1"/>
        <v>0.92060165207742561</v>
      </c>
      <c r="K30" s="97">
        <f t="shared" si="2"/>
        <v>-1387</v>
      </c>
      <c r="L30" s="97">
        <f t="shared" si="3"/>
        <v>7467</v>
      </c>
      <c r="M30" s="98">
        <f>H30/H29</f>
        <v>0.77777223026611408</v>
      </c>
      <c r="N30" s="97">
        <v>13346</v>
      </c>
      <c r="O30" s="97">
        <v>14712</v>
      </c>
      <c r="P30" s="97">
        <v>15087</v>
      </c>
      <c r="Q30" s="97">
        <v>15409</v>
      </c>
      <c r="R30" s="97">
        <v>15658</v>
      </c>
      <c r="S30" s="98">
        <f t="shared" si="4"/>
        <v>1.6159387371016853E-2</v>
      </c>
      <c r="T30" s="98">
        <f t="shared" si="5"/>
        <v>0.17323542634497224</v>
      </c>
      <c r="U30" s="97">
        <f t="shared" si="6"/>
        <v>249</v>
      </c>
      <c r="V30" s="97">
        <f t="shared" si="7"/>
        <v>2312</v>
      </c>
      <c r="W30" s="98">
        <f>R30/R29</f>
        <v>0.77857888717617241</v>
      </c>
    </row>
    <row r="31" spans="2:23" x14ac:dyDescent="0.25">
      <c r="B31" s="99" t="s">
        <v>64</v>
      </c>
      <c r="C31" s="54">
        <v>5381</v>
      </c>
      <c r="D31" s="54">
        <v>6550.0000000000009</v>
      </c>
      <c r="E31" s="54">
        <v>12095</v>
      </c>
      <c r="F31" s="54">
        <v>12793</v>
      </c>
      <c r="G31" s="54">
        <v>14687</v>
      </c>
      <c r="H31" s="54">
        <v>13443.999999999998</v>
      </c>
      <c r="I31" s="100">
        <f t="shared" si="0"/>
        <v>-8.463266834615657E-2</v>
      </c>
      <c r="J31" s="100">
        <f t="shared" si="1"/>
        <v>1.0525190839694649</v>
      </c>
      <c r="K31" s="54">
        <f t="shared" si="2"/>
        <v>-1243.0000000000018</v>
      </c>
      <c r="L31" s="54">
        <f t="shared" si="3"/>
        <v>6893.9999999999973</v>
      </c>
      <c r="M31" s="100">
        <f>H31/H29</f>
        <v>0.67122672125418137</v>
      </c>
      <c r="N31" s="54">
        <v>10997</v>
      </c>
      <c r="O31" s="54">
        <v>12807</v>
      </c>
      <c r="P31" s="54">
        <v>12988.000000000002</v>
      </c>
      <c r="Q31" s="54">
        <v>13306</v>
      </c>
      <c r="R31" s="54">
        <v>13498</v>
      </c>
      <c r="S31" s="100">
        <f t="shared" si="4"/>
        <v>1.4429580640312745E-2</v>
      </c>
      <c r="T31" s="100">
        <f t="shared" si="5"/>
        <v>0.22742566154405752</v>
      </c>
      <c r="U31" s="54">
        <f t="shared" si="6"/>
        <v>192</v>
      </c>
      <c r="V31" s="54">
        <f t="shared" si="7"/>
        <v>2501</v>
      </c>
      <c r="W31" s="100">
        <f>R31/R29</f>
        <v>0.67117497886728672</v>
      </c>
    </row>
    <row r="32" spans="2:23" x14ac:dyDescent="0.25">
      <c r="B32" s="99" t="s">
        <v>65</v>
      </c>
      <c r="C32" s="54">
        <v>1118</v>
      </c>
      <c r="D32" s="54">
        <v>1561</v>
      </c>
      <c r="E32" s="54">
        <v>2067</v>
      </c>
      <c r="F32" s="54">
        <v>2069</v>
      </c>
      <c r="G32" s="54">
        <v>2278</v>
      </c>
      <c r="H32" s="54">
        <v>2134</v>
      </c>
      <c r="I32" s="100">
        <f t="shared" si="0"/>
        <v>-6.3213345039508373E-2</v>
      </c>
      <c r="J32" s="100">
        <f t="shared" si="1"/>
        <v>0.36707238949391408</v>
      </c>
      <c r="K32" s="54">
        <f t="shared" si="2"/>
        <v>-144</v>
      </c>
      <c r="L32" s="54">
        <f t="shared" si="3"/>
        <v>573</v>
      </c>
      <c r="M32" s="100">
        <f>H32/H29</f>
        <v>0.1065455090119327</v>
      </c>
      <c r="N32" s="54">
        <v>2349</v>
      </c>
      <c r="O32" s="54">
        <v>1905</v>
      </c>
      <c r="P32" s="54">
        <v>2099</v>
      </c>
      <c r="Q32" s="54">
        <v>2103</v>
      </c>
      <c r="R32" s="54">
        <v>2160</v>
      </c>
      <c r="S32" s="100">
        <f t="shared" si="4"/>
        <v>2.7104136947218249E-2</v>
      </c>
      <c r="T32" s="100">
        <f t="shared" si="5"/>
        <v>-8.0459770114942541E-2</v>
      </c>
      <c r="U32" s="54">
        <f t="shared" si="6"/>
        <v>57</v>
      </c>
      <c r="V32" s="54">
        <f t="shared" si="7"/>
        <v>-189</v>
      </c>
      <c r="W32" s="100">
        <f>R32/R29</f>
        <v>0.1074039083088857</v>
      </c>
    </row>
    <row r="33" spans="2:23" x14ac:dyDescent="0.25">
      <c r="B33" s="96" t="s">
        <v>66</v>
      </c>
      <c r="C33" s="97">
        <v>2744.9999999999995</v>
      </c>
      <c r="D33" s="97">
        <v>2940</v>
      </c>
      <c r="E33" s="97">
        <v>4926.0000000000009</v>
      </c>
      <c r="F33" s="97">
        <v>4347</v>
      </c>
      <c r="G33" s="97">
        <v>4390</v>
      </c>
      <c r="H33" s="97">
        <v>4451</v>
      </c>
      <c r="I33" s="98">
        <f t="shared" si="0"/>
        <v>1.3895216400911181E-2</v>
      </c>
      <c r="J33" s="98">
        <f t="shared" si="1"/>
        <v>0.5139455782312925</v>
      </c>
      <c r="K33" s="97">
        <f t="shared" si="2"/>
        <v>61</v>
      </c>
      <c r="L33" s="97">
        <f t="shared" si="3"/>
        <v>1511</v>
      </c>
      <c r="M33" s="98">
        <f>H33/H29</f>
        <v>0.22222776973388586</v>
      </c>
      <c r="N33" s="97">
        <v>3916.9999999999995</v>
      </c>
      <c r="O33" s="97">
        <v>13045</v>
      </c>
      <c r="P33" s="97">
        <v>4347</v>
      </c>
      <c r="Q33" s="97">
        <v>4441</v>
      </c>
      <c r="R33" s="97">
        <v>4453</v>
      </c>
      <c r="S33" s="98">
        <f t="shared" si="4"/>
        <v>2.7020941229451978E-3</v>
      </c>
      <c r="T33" s="98">
        <f t="shared" si="5"/>
        <v>0.13683941792187904</v>
      </c>
      <c r="U33" s="97">
        <f t="shared" si="6"/>
        <v>12</v>
      </c>
      <c r="V33" s="97">
        <f t="shared" si="7"/>
        <v>536.00000000000045</v>
      </c>
      <c r="W33" s="98">
        <f>R33/R29</f>
        <v>0.22142111282382779</v>
      </c>
    </row>
    <row r="34" spans="2:23" x14ac:dyDescent="0.25">
      <c r="B34" s="93" t="s">
        <v>52</v>
      </c>
      <c r="C34" s="101">
        <v>339</v>
      </c>
      <c r="D34" s="101">
        <v>532</v>
      </c>
      <c r="E34" s="101">
        <v>654</v>
      </c>
      <c r="F34" s="101">
        <v>663</v>
      </c>
      <c r="G34" s="101">
        <v>729</v>
      </c>
      <c r="H34" s="101">
        <v>673</v>
      </c>
      <c r="I34" s="102">
        <f t="shared" si="0"/>
        <v>-7.6817558299039801E-2</v>
      </c>
      <c r="J34" s="102">
        <f t="shared" si="1"/>
        <v>0.26503759398496252</v>
      </c>
      <c r="K34" s="101">
        <f t="shared" si="2"/>
        <v>-56</v>
      </c>
      <c r="L34" s="101">
        <f t="shared" si="3"/>
        <v>141</v>
      </c>
      <c r="M34" s="95">
        <f>H34/H34</f>
        <v>1</v>
      </c>
      <c r="N34" s="101">
        <v>625</v>
      </c>
      <c r="O34" s="101">
        <v>663</v>
      </c>
      <c r="P34" s="101">
        <v>673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7.6799999999999979E-2</v>
      </c>
      <c r="U34" s="101">
        <f t="shared" si="6"/>
        <v>0</v>
      </c>
      <c r="V34" s="101">
        <f t="shared" si="7"/>
        <v>48</v>
      </c>
      <c r="W34" s="95">
        <f>R34/R34</f>
        <v>1</v>
      </c>
    </row>
    <row r="35" spans="2:23" x14ac:dyDescent="0.25">
      <c r="B35" s="96" t="s">
        <v>63</v>
      </c>
      <c r="C35" s="97">
        <v>339</v>
      </c>
      <c r="D35" s="97">
        <v>532</v>
      </c>
      <c r="E35" s="97">
        <v>654</v>
      </c>
      <c r="F35" s="97">
        <v>663</v>
      </c>
      <c r="G35" s="97">
        <v>729</v>
      </c>
      <c r="H35" s="97">
        <v>673</v>
      </c>
      <c r="I35" s="98">
        <f t="shared" si="0"/>
        <v>-7.6817558299039801E-2</v>
      </c>
      <c r="J35" s="98">
        <f t="shared" si="1"/>
        <v>0.26503759398496252</v>
      </c>
      <c r="K35" s="97">
        <f t="shared" si="2"/>
        <v>-56</v>
      </c>
      <c r="L35" s="97">
        <f t="shared" si="3"/>
        <v>141</v>
      </c>
      <c r="M35" s="98">
        <f>H35/H34</f>
        <v>1</v>
      </c>
      <c r="N35" s="97">
        <v>625</v>
      </c>
      <c r="O35" s="97">
        <v>663</v>
      </c>
      <c r="P35" s="97">
        <v>673</v>
      </c>
      <c r="Q35" s="97">
        <v>673</v>
      </c>
      <c r="R35" s="97">
        <v>673</v>
      </c>
      <c r="S35" s="98">
        <f t="shared" si="4"/>
        <v>0</v>
      </c>
      <c r="T35" s="98">
        <f t="shared" si="5"/>
        <v>7.6799999999999979E-2</v>
      </c>
      <c r="U35" s="97">
        <f t="shared" si="6"/>
        <v>0</v>
      </c>
      <c r="V35" s="97">
        <f t="shared" si="7"/>
        <v>48</v>
      </c>
      <c r="W35" s="98">
        <f>R35/R34</f>
        <v>1</v>
      </c>
    </row>
    <row r="36" spans="2:23" x14ac:dyDescent="0.25">
      <c r="B36" s="93" t="s">
        <v>53</v>
      </c>
      <c r="C36" s="101">
        <v>2132</v>
      </c>
      <c r="D36" s="101">
        <v>2908</v>
      </c>
      <c r="E36" s="101">
        <v>4643</v>
      </c>
      <c r="F36" s="101">
        <v>4790.0000000000009</v>
      </c>
      <c r="G36" s="101">
        <v>5123</v>
      </c>
      <c r="H36" s="101">
        <v>4725</v>
      </c>
      <c r="I36" s="102">
        <f t="shared" si="0"/>
        <v>-7.7688854186999778E-2</v>
      </c>
      <c r="J36" s="102">
        <f t="shared" si="1"/>
        <v>0.62482806052269591</v>
      </c>
      <c r="K36" s="101">
        <f t="shared" si="2"/>
        <v>-398</v>
      </c>
      <c r="L36" s="101">
        <f t="shared" si="3"/>
        <v>1817</v>
      </c>
      <c r="M36" s="102">
        <f>H36/H36</f>
        <v>1</v>
      </c>
      <c r="N36" s="101">
        <v>4169</v>
      </c>
      <c r="O36" s="101">
        <v>6549</v>
      </c>
      <c r="P36" s="101">
        <v>4797</v>
      </c>
      <c r="Q36" s="101">
        <v>4797</v>
      </c>
      <c r="R36" s="101">
        <v>4635</v>
      </c>
      <c r="S36" s="102">
        <f t="shared" si="4"/>
        <v>-3.3771106941838602E-2</v>
      </c>
      <c r="T36" s="102">
        <f t="shared" si="5"/>
        <v>0.11177740465339414</v>
      </c>
      <c r="U36" s="101">
        <f t="shared" si="6"/>
        <v>-162</v>
      </c>
      <c r="V36" s="101">
        <f t="shared" si="7"/>
        <v>466</v>
      </c>
      <c r="W36" s="102">
        <f>R36/R36</f>
        <v>1</v>
      </c>
    </row>
    <row r="37" spans="2:23" x14ac:dyDescent="0.25">
      <c r="B37" s="96" t="s">
        <v>63</v>
      </c>
      <c r="C37" s="97">
        <v>1559</v>
      </c>
      <c r="D37" s="97">
        <v>2544.9999999999995</v>
      </c>
      <c r="E37" s="97">
        <v>3640</v>
      </c>
      <c r="F37" s="97">
        <v>3915.0000000000005</v>
      </c>
      <c r="G37" s="97">
        <v>4241</v>
      </c>
      <c r="H37" s="97">
        <v>3843.0000000000005</v>
      </c>
      <c r="I37" s="98">
        <f t="shared" si="0"/>
        <v>-9.3845791087007635E-2</v>
      </c>
      <c r="J37" s="98">
        <f t="shared" si="1"/>
        <v>0.51001964636542274</v>
      </c>
      <c r="K37" s="97">
        <f t="shared" si="2"/>
        <v>-397.99999999999955</v>
      </c>
      <c r="L37" s="97">
        <f t="shared" si="3"/>
        <v>1298.0000000000009</v>
      </c>
      <c r="M37" s="98">
        <f>H37/H36</f>
        <v>0.81333333333333346</v>
      </c>
      <c r="N37" s="97">
        <v>3324.9999999999995</v>
      </c>
      <c r="O37" s="97">
        <v>3915.0000000000005</v>
      </c>
      <c r="P37" s="97">
        <v>3915.0000000000005</v>
      </c>
      <c r="Q37" s="97">
        <v>3915.0000000000005</v>
      </c>
      <c r="R37" s="97">
        <v>3752.9999999999995</v>
      </c>
      <c r="S37" s="98">
        <f t="shared" si="4"/>
        <v>-4.137931034482778E-2</v>
      </c>
      <c r="T37" s="98">
        <f t="shared" si="5"/>
        <v>0.12872180451127813</v>
      </c>
      <c r="U37" s="97">
        <f t="shared" si="6"/>
        <v>-162.00000000000091</v>
      </c>
      <c r="V37" s="97">
        <f t="shared" si="7"/>
        <v>428</v>
      </c>
      <c r="W37" s="98">
        <f>R37/R36</f>
        <v>0.8097087378640776</v>
      </c>
    </row>
    <row r="38" spans="2:23" x14ac:dyDescent="0.25">
      <c r="B38" s="96" t="s">
        <v>66</v>
      </c>
      <c r="C38" s="97">
        <v>573</v>
      </c>
      <c r="D38" s="97">
        <v>363</v>
      </c>
      <c r="E38" s="97">
        <v>1004</v>
      </c>
      <c r="F38" s="97">
        <v>875</v>
      </c>
      <c r="G38" s="97">
        <v>882</v>
      </c>
      <c r="H38" s="97">
        <v>882</v>
      </c>
      <c r="I38" s="98">
        <f t="shared" si="0"/>
        <v>0</v>
      </c>
      <c r="J38" s="98">
        <f t="shared" si="1"/>
        <v>1.4297520661157024</v>
      </c>
      <c r="K38" s="97">
        <f t="shared" si="2"/>
        <v>0</v>
      </c>
      <c r="L38" s="97">
        <f t="shared" si="3"/>
        <v>519</v>
      </c>
      <c r="M38" s="98">
        <f>H38/H36</f>
        <v>0.18666666666666668</v>
      </c>
      <c r="N38" s="97">
        <v>844</v>
      </c>
      <c r="O38" s="97">
        <v>2634</v>
      </c>
      <c r="P38" s="97">
        <v>882</v>
      </c>
      <c r="Q38" s="97">
        <v>882</v>
      </c>
      <c r="R38" s="97">
        <v>882</v>
      </c>
      <c r="S38" s="98">
        <f t="shared" si="4"/>
        <v>0</v>
      </c>
      <c r="T38" s="98">
        <f t="shared" si="5"/>
        <v>4.502369668246442E-2</v>
      </c>
      <c r="U38" s="97">
        <f t="shared" si="6"/>
        <v>0</v>
      </c>
      <c r="V38" s="97">
        <f t="shared" si="7"/>
        <v>38</v>
      </c>
      <c r="W38" s="98">
        <f>R38/R36</f>
        <v>0.19029126213592232</v>
      </c>
    </row>
    <row r="39" spans="2:23" x14ac:dyDescent="0.25">
      <c r="B39" s="93" t="s">
        <v>54</v>
      </c>
      <c r="C39" s="101">
        <v>1526</v>
      </c>
      <c r="D39" s="101">
        <v>2270</v>
      </c>
      <c r="E39" s="101">
        <v>2680</v>
      </c>
      <c r="F39" s="101">
        <v>2774</v>
      </c>
      <c r="G39" s="101">
        <v>2946</v>
      </c>
      <c r="H39" s="101">
        <v>2675.0000000000005</v>
      </c>
      <c r="I39" s="102">
        <f t="shared" si="0"/>
        <v>-9.1989137813984878E-2</v>
      </c>
      <c r="J39" s="102">
        <f t="shared" si="1"/>
        <v>0.17841409691629972</v>
      </c>
      <c r="K39" s="101">
        <f t="shared" si="2"/>
        <v>-270.99999999999955</v>
      </c>
      <c r="L39" s="101">
        <f t="shared" si="3"/>
        <v>405.00000000000045</v>
      </c>
      <c r="M39" s="95">
        <f>H39/H39</f>
        <v>1</v>
      </c>
      <c r="N39" s="101">
        <v>2492.9999999999995</v>
      </c>
      <c r="O39" s="101">
        <v>2832</v>
      </c>
      <c r="P39" s="101">
        <v>2758</v>
      </c>
      <c r="Q39" s="101">
        <v>2679.0000000000005</v>
      </c>
      <c r="R39" s="101">
        <v>2679.0000000000005</v>
      </c>
      <c r="S39" s="102">
        <f t="shared" si="4"/>
        <v>0</v>
      </c>
      <c r="T39" s="102">
        <f t="shared" si="5"/>
        <v>7.4608904933815001E-2</v>
      </c>
      <c r="U39" s="101">
        <f t="shared" si="6"/>
        <v>0</v>
      </c>
      <c r="V39" s="101">
        <f t="shared" si="7"/>
        <v>186.00000000000091</v>
      </c>
      <c r="W39" s="95">
        <f>R39/R39</f>
        <v>1</v>
      </c>
    </row>
    <row r="40" spans="2:23" x14ac:dyDescent="0.25">
      <c r="B40" s="96" t="s">
        <v>63</v>
      </c>
      <c r="C40" s="97">
        <v>1526</v>
      </c>
      <c r="D40" s="97">
        <v>2270</v>
      </c>
      <c r="E40" s="97">
        <v>2680</v>
      </c>
      <c r="F40" s="97">
        <v>2774</v>
      </c>
      <c r="G40" s="97">
        <v>2946</v>
      </c>
      <c r="H40" s="97">
        <v>2675.0000000000005</v>
      </c>
      <c r="I40" s="98">
        <f t="shared" si="0"/>
        <v>-9.1989137813984878E-2</v>
      </c>
      <c r="J40" s="98">
        <f t="shared" si="1"/>
        <v>0.17841409691629972</v>
      </c>
      <c r="K40" s="97">
        <f t="shared" si="2"/>
        <v>-270.99999999999955</v>
      </c>
      <c r="L40" s="97">
        <f t="shared" si="3"/>
        <v>405.00000000000045</v>
      </c>
      <c r="M40" s="98">
        <f>H40/H39</f>
        <v>1</v>
      </c>
      <c r="N40" s="97">
        <v>2492.9999999999995</v>
      </c>
      <c r="O40" s="97">
        <v>2832</v>
      </c>
      <c r="P40" s="97">
        <v>2758</v>
      </c>
      <c r="Q40" s="97">
        <v>2679.0000000000005</v>
      </c>
      <c r="R40" s="97">
        <v>2679.0000000000005</v>
      </c>
      <c r="S40" s="98">
        <f t="shared" si="4"/>
        <v>0</v>
      </c>
      <c r="T40" s="98">
        <f t="shared" si="5"/>
        <v>7.4608904933815001E-2</v>
      </c>
      <c r="U40" s="97">
        <f t="shared" si="6"/>
        <v>0</v>
      </c>
      <c r="V40" s="97">
        <f t="shared" si="7"/>
        <v>186.00000000000091</v>
      </c>
      <c r="W40" s="98">
        <f>R40/R39</f>
        <v>1</v>
      </c>
    </row>
    <row r="41" spans="2:23" x14ac:dyDescent="0.25">
      <c r="B41" s="99" t="s">
        <v>64</v>
      </c>
      <c r="C41" s="54">
        <v>846</v>
      </c>
      <c r="D41" s="54">
        <v>1514</v>
      </c>
      <c r="E41" s="54">
        <v>1660</v>
      </c>
      <c r="F41" s="54">
        <v>1674</v>
      </c>
      <c r="G41" s="54">
        <v>1852</v>
      </c>
      <c r="H41" s="54">
        <v>1836</v>
      </c>
      <c r="I41" s="100">
        <f t="shared" si="0"/>
        <v>-8.6393088552916275E-3</v>
      </c>
      <c r="J41" s="100">
        <f t="shared" si="1"/>
        <v>0.21268163804491413</v>
      </c>
      <c r="K41" s="54">
        <f t="shared" si="2"/>
        <v>-16</v>
      </c>
      <c r="L41" s="54">
        <f t="shared" si="3"/>
        <v>322</v>
      </c>
      <c r="M41" s="100">
        <f>H41/H39</f>
        <v>0.68635514018691579</v>
      </c>
      <c r="N41" s="54">
        <v>1666</v>
      </c>
      <c r="O41" s="54">
        <v>1674</v>
      </c>
      <c r="P41" s="54">
        <v>1674</v>
      </c>
      <c r="Q41" s="54">
        <v>1847</v>
      </c>
      <c r="R41" s="54">
        <v>1847</v>
      </c>
      <c r="S41" s="100">
        <f t="shared" si="4"/>
        <v>0</v>
      </c>
      <c r="T41" s="100">
        <f t="shared" si="5"/>
        <v>0.10864345738295311</v>
      </c>
      <c r="U41" s="54">
        <f t="shared" si="6"/>
        <v>0</v>
      </c>
      <c r="V41" s="54">
        <f t="shared" si="7"/>
        <v>181</v>
      </c>
      <c r="W41" s="100">
        <f>R41/R39</f>
        <v>0.68943635684957061</v>
      </c>
    </row>
    <row r="42" spans="2:23" x14ac:dyDescent="0.25">
      <c r="B42" s="99" t="s">
        <v>65</v>
      </c>
      <c r="C42" s="54">
        <v>680</v>
      </c>
      <c r="D42" s="54">
        <v>756</v>
      </c>
      <c r="E42" s="54">
        <v>1020</v>
      </c>
      <c r="F42" s="54">
        <v>1100</v>
      </c>
      <c r="G42" s="54">
        <v>1094</v>
      </c>
      <c r="H42" s="54">
        <v>839</v>
      </c>
      <c r="I42" s="100">
        <f t="shared" si="0"/>
        <v>-0.23308957952468012</v>
      </c>
      <c r="J42" s="100">
        <f t="shared" si="1"/>
        <v>0.10978835978835977</v>
      </c>
      <c r="K42" s="54">
        <f t="shared" si="2"/>
        <v>-255</v>
      </c>
      <c r="L42" s="54">
        <f t="shared" si="3"/>
        <v>83</v>
      </c>
      <c r="M42" s="100">
        <f>H42/H39</f>
        <v>0.31364485981308404</v>
      </c>
      <c r="N42" s="54">
        <v>827</v>
      </c>
      <c r="O42" s="54">
        <v>1158</v>
      </c>
      <c r="P42" s="54">
        <v>1084</v>
      </c>
      <c r="Q42" s="54">
        <v>832</v>
      </c>
      <c r="R42" s="54">
        <v>832</v>
      </c>
      <c r="S42" s="100">
        <f t="shared" si="4"/>
        <v>0</v>
      </c>
      <c r="T42" s="100">
        <f t="shared" si="5"/>
        <v>6.0459492140265692E-3</v>
      </c>
      <c r="U42" s="54">
        <f t="shared" si="6"/>
        <v>0</v>
      </c>
      <c r="V42" s="54">
        <f t="shared" si="7"/>
        <v>5</v>
      </c>
      <c r="W42" s="100">
        <f>R42/R39</f>
        <v>0.31056364315042922</v>
      </c>
    </row>
    <row r="43" spans="2:23" x14ac:dyDescent="0.25">
      <c r="B43" s="93" t="s">
        <v>55</v>
      </c>
      <c r="C43" s="101">
        <v>3786</v>
      </c>
      <c r="D43" s="101">
        <v>4393</v>
      </c>
      <c r="E43" s="101">
        <v>6689.9999999999991</v>
      </c>
      <c r="F43" s="101">
        <v>6356</v>
      </c>
      <c r="G43" s="101">
        <v>6825</v>
      </c>
      <c r="H43" s="101">
        <v>6497</v>
      </c>
      <c r="I43" s="102">
        <f t="shared" si="0"/>
        <v>-4.8058608058608066E-2</v>
      </c>
      <c r="J43" s="102">
        <f t="shared" si="1"/>
        <v>0.47894377418620526</v>
      </c>
      <c r="K43" s="101">
        <f t="shared" si="2"/>
        <v>-328</v>
      </c>
      <c r="L43" s="101">
        <f t="shared" si="3"/>
        <v>2104</v>
      </c>
      <c r="M43" s="95">
        <f>H43/H43</f>
        <v>1</v>
      </c>
      <c r="N43" s="101">
        <v>6412</v>
      </c>
      <c r="O43" s="101">
        <v>9735</v>
      </c>
      <c r="P43" s="101">
        <v>6415</v>
      </c>
      <c r="Q43" s="101">
        <v>6497</v>
      </c>
      <c r="R43" s="101">
        <v>6497</v>
      </c>
      <c r="S43" s="102">
        <f t="shared" si="4"/>
        <v>0</v>
      </c>
      <c r="T43" s="102">
        <f t="shared" si="5"/>
        <v>1.3256394260761084E-2</v>
      </c>
      <c r="U43" s="101">
        <f t="shared" si="6"/>
        <v>0</v>
      </c>
      <c r="V43" s="101">
        <f t="shared" si="7"/>
        <v>85</v>
      </c>
      <c r="W43" s="95">
        <f>R43/R43</f>
        <v>1</v>
      </c>
    </row>
    <row r="44" spans="2:23" x14ac:dyDescent="0.25">
      <c r="B44" s="96" t="s">
        <v>63</v>
      </c>
      <c r="C44" s="97">
        <v>2472</v>
      </c>
      <c r="D44" s="97">
        <v>2822</v>
      </c>
      <c r="E44" s="97">
        <v>4753</v>
      </c>
      <c r="F44" s="97">
        <v>4696</v>
      </c>
      <c r="G44" s="97">
        <v>5151</v>
      </c>
      <c r="H44" s="97">
        <v>4755</v>
      </c>
      <c r="I44" s="98">
        <f t="shared" si="0"/>
        <v>-7.687827606290043E-2</v>
      </c>
      <c r="J44" s="98">
        <f t="shared" si="1"/>
        <v>0.68497519489723602</v>
      </c>
      <c r="K44" s="97">
        <f t="shared" si="2"/>
        <v>-396</v>
      </c>
      <c r="L44" s="97">
        <f t="shared" si="3"/>
        <v>1933</v>
      </c>
      <c r="M44" s="98">
        <f>H44/H43</f>
        <v>0.73187625057718952</v>
      </c>
      <c r="N44" s="97">
        <v>4752</v>
      </c>
      <c r="O44" s="97">
        <v>4755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6.3131313131314926E-4</v>
      </c>
      <c r="U44" s="97">
        <f t="shared" si="6"/>
        <v>0</v>
      </c>
      <c r="V44" s="97">
        <f t="shared" si="7"/>
        <v>3</v>
      </c>
      <c r="W44" s="98">
        <f>R44/R43</f>
        <v>0.73187625057718952</v>
      </c>
    </row>
    <row r="45" spans="2:23" x14ac:dyDescent="0.25">
      <c r="B45" s="99" t="s">
        <v>64</v>
      </c>
      <c r="C45" s="54">
        <v>0</v>
      </c>
      <c r="D45" s="54">
        <v>2173</v>
      </c>
      <c r="E45" s="54">
        <v>3692</v>
      </c>
      <c r="F45" s="54">
        <v>3635.0000000000005</v>
      </c>
      <c r="G45" s="54">
        <v>4002</v>
      </c>
      <c r="H45" s="54">
        <v>3694</v>
      </c>
      <c r="I45" s="100">
        <f t="shared" si="0"/>
        <v>-7.6961519240379861E-2</v>
      </c>
      <c r="J45" s="100">
        <f t="shared" si="1"/>
        <v>0.69995398067188219</v>
      </c>
      <c r="K45" s="54">
        <f t="shared" si="2"/>
        <v>-308</v>
      </c>
      <c r="L45" s="54">
        <f t="shared" si="3"/>
        <v>1521</v>
      </c>
      <c r="M45" s="100">
        <f>H45/H43</f>
        <v>0.56857010928120666</v>
      </c>
      <c r="N45" s="54">
        <v>3691.0000000000005</v>
      </c>
      <c r="O45" s="54">
        <v>3694</v>
      </c>
      <c r="P45" s="54">
        <v>3694</v>
      </c>
      <c r="Q45" s="54">
        <v>3694</v>
      </c>
      <c r="R45" s="54">
        <v>3694</v>
      </c>
      <c r="S45" s="100">
        <f t="shared" si="4"/>
        <v>0</v>
      </c>
      <c r="T45" s="100">
        <f t="shared" si="5"/>
        <v>8.127878623678253E-4</v>
      </c>
      <c r="U45" s="54">
        <f t="shared" si="6"/>
        <v>0</v>
      </c>
      <c r="V45" s="54">
        <f t="shared" si="7"/>
        <v>2.9999999999995453</v>
      </c>
      <c r="W45" s="100">
        <f>R45/R43</f>
        <v>0.56857010928120666</v>
      </c>
    </row>
    <row r="46" spans="2:23" x14ac:dyDescent="0.25">
      <c r="B46" s="99" t="s">
        <v>65</v>
      </c>
      <c r="C46" s="54">
        <v>0</v>
      </c>
      <c r="D46" s="54">
        <v>649</v>
      </c>
      <c r="E46" s="54">
        <v>1061</v>
      </c>
      <c r="F46" s="54">
        <v>1061</v>
      </c>
      <c r="G46" s="54">
        <v>1149</v>
      </c>
      <c r="H46" s="54">
        <v>1061</v>
      </c>
      <c r="I46" s="100">
        <f t="shared" si="0"/>
        <v>-7.6588337684943442E-2</v>
      </c>
      <c r="J46" s="100">
        <f t="shared" si="1"/>
        <v>0.6348228043143298</v>
      </c>
      <c r="K46" s="54">
        <f t="shared" si="2"/>
        <v>-88</v>
      </c>
      <c r="L46" s="54">
        <f t="shared" si="3"/>
        <v>412</v>
      </c>
      <c r="M46" s="100">
        <f>H46/H43</f>
        <v>0.16330614129598275</v>
      </c>
      <c r="N46" s="54">
        <v>1061</v>
      </c>
      <c r="O46" s="54">
        <v>1061</v>
      </c>
      <c r="P46" s="54">
        <v>1061</v>
      </c>
      <c r="Q46" s="54">
        <v>1061</v>
      </c>
      <c r="R46" s="54">
        <v>1061</v>
      </c>
      <c r="S46" s="100">
        <f t="shared" si="4"/>
        <v>0</v>
      </c>
      <c r="T46" s="100">
        <f t="shared" si="5"/>
        <v>0</v>
      </c>
      <c r="U46" s="54">
        <f t="shared" si="6"/>
        <v>0</v>
      </c>
      <c r="V46" s="54">
        <f t="shared" si="7"/>
        <v>0</v>
      </c>
      <c r="W46" s="100">
        <f>R46/R43</f>
        <v>0.16330614129598275</v>
      </c>
    </row>
    <row r="47" spans="2:23" x14ac:dyDescent="0.25">
      <c r="B47" s="96" t="s">
        <v>66</v>
      </c>
      <c r="C47" s="97">
        <v>1314</v>
      </c>
      <c r="D47" s="97">
        <v>1571</v>
      </c>
      <c r="E47" s="97">
        <v>1937</v>
      </c>
      <c r="F47" s="97">
        <v>1660</v>
      </c>
      <c r="G47" s="97">
        <v>1674</v>
      </c>
      <c r="H47" s="97">
        <v>1742</v>
      </c>
      <c r="I47" s="98">
        <f t="shared" si="0"/>
        <v>4.0621266427718128E-2</v>
      </c>
      <c r="J47" s="98">
        <f t="shared" si="1"/>
        <v>0.10884786760025467</v>
      </c>
      <c r="K47" s="97">
        <f t="shared" si="2"/>
        <v>68</v>
      </c>
      <c r="L47" s="97">
        <f t="shared" si="3"/>
        <v>171</v>
      </c>
      <c r="M47" s="98">
        <f>H47/H43</f>
        <v>0.26812374942281053</v>
      </c>
      <c r="N47" s="97">
        <v>1660</v>
      </c>
      <c r="O47" s="97">
        <v>4980</v>
      </c>
      <c r="P47" s="97">
        <v>1660</v>
      </c>
      <c r="Q47" s="97">
        <v>1742</v>
      </c>
      <c r="R47" s="97">
        <v>1742</v>
      </c>
      <c r="S47" s="98">
        <f t="shared" si="4"/>
        <v>0</v>
      </c>
      <c r="T47" s="98">
        <f t="shared" si="5"/>
        <v>4.9397590361445864E-2</v>
      </c>
      <c r="U47" s="97">
        <f t="shared" si="6"/>
        <v>0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56</v>
      </c>
      <c r="C48" s="101">
        <v>2158</v>
      </c>
      <c r="D48" s="101">
        <v>2862</v>
      </c>
      <c r="E48" s="101">
        <v>3259.0000000000005</v>
      </c>
      <c r="F48" s="101">
        <v>3072</v>
      </c>
      <c r="G48" s="101">
        <v>3320</v>
      </c>
      <c r="H48" s="101">
        <v>3104.9999999999995</v>
      </c>
      <c r="I48" s="102">
        <f t="shared" si="0"/>
        <v>-6.4759036144578452E-2</v>
      </c>
      <c r="J48" s="102">
        <f t="shared" si="1"/>
        <v>8.4905660377358361E-2</v>
      </c>
      <c r="K48" s="101">
        <f t="shared" si="2"/>
        <v>-215.00000000000045</v>
      </c>
      <c r="L48" s="101">
        <f t="shared" si="3"/>
        <v>242.99999999999955</v>
      </c>
      <c r="M48" s="95">
        <f>H48/H48</f>
        <v>1</v>
      </c>
      <c r="N48" s="101">
        <v>3464.9999999999995</v>
      </c>
      <c r="O48" s="101">
        <v>3644.9999999999995</v>
      </c>
      <c r="P48" s="101">
        <v>3052</v>
      </c>
      <c r="Q48" s="101">
        <v>3112.9999999999995</v>
      </c>
      <c r="R48" s="101">
        <v>3112.9999999999995</v>
      </c>
      <c r="S48" s="102">
        <f t="shared" si="4"/>
        <v>0</v>
      </c>
      <c r="T48" s="102">
        <f t="shared" si="5"/>
        <v>-0.10158730158730156</v>
      </c>
      <c r="U48" s="101">
        <f t="shared" si="6"/>
        <v>0</v>
      </c>
      <c r="V48" s="101">
        <f t="shared" si="7"/>
        <v>-352</v>
      </c>
      <c r="W48" s="95">
        <f>R48/R48</f>
        <v>1</v>
      </c>
    </row>
    <row r="49" spans="2:23" x14ac:dyDescent="0.25">
      <c r="B49" s="96" t="s">
        <v>63</v>
      </c>
      <c r="C49" s="97">
        <v>2065</v>
      </c>
      <c r="D49" s="97">
        <v>2788.9999999999995</v>
      </c>
      <c r="E49" s="97">
        <v>3008</v>
      </c>
      <c r="F49" s="97">
        <v>2663.0000000000005</v>
      </c>
      <c r="G49" s="97">
        <v>2935.0000000000005</v>
      </c>
      <c r="H49" s="97">
        <v>2716.9999999999995</v>
      </c>
      <c r="I49" s="98">
        <f t="shared" si="0"/>
        <v>-7.4275979557070104E-2</v>
      </c>
      <c r="J49" s="98">
        <f t="shared" si="1"/>
        <v>-2.5815704553603491E-2</v>
      </c>
      <c r="K49" s="97">
        <f t="shared" si="2"/>
        <v>-218.00000000000091</v>
      </c>
      <c r="L49" s="97">
        <f t="shared" si="3"/>
        <v>-72</v>
      </c>
      <c r="M49" s="98">
        <f>H49/H48</f>
        <v>0.87504025764895332</v>
      </c>
      <c r="N49" s="97">
        <v>3260.9999999999995</v>
      </c>
      <c r="O49" s="97">
        <v>2876.9999999999995</v>
      </c>
      <c r="P49" s="97">
        <v>2692</v>
      </c>
      <c r="Q49" s="97">
        <v>2724.9999999999995</v>
      </c>
      <c r="R49" s="97">
        <v>2724.9999999999995</v>
      </c>
      <c r="S49" s="98">
        <f t="shared" si="4"/>
        <v>0</v>
      </c>
      <c r="T49" s="98">
        <f t="shared" si="5"/>
        <v>-0.16436675866298689</v>
      </c>
      <c r="U49" s="97">
        <f t="shared" si="6"/>
        <v>0</v>
      </c>
      <c r="V49" s="97">
        <f t="shared" si="7"/>
        <v>-536</v>
      </c>
      <c r="W49" s="98">
        <f>R49/R48</f>
        <v>0.87536138772887884</v>
      </c>
    </row>
    <row r="50" spans="2:23" x14ac:dyDescent="0.25">
      <c r="B50" s="99" t="s">
        <v>64</v>
      </c>
      <c r="C50" s="54">
        <v>1643</v>
      </c>
      <c r="D50" s="54">
        <v>2193</v>
      </c>
      <c r="E50" s="54">
        <v>2189</v>
      </c>
      <c r="F50" s="54">
        <v>2050</v>
      </c>
      <c r="G50" s="54">
        <v>2224</v>
      </c>
      <c r="H50" s="54">
        <v>2053</v>
      </c>
      <c r="I50" s="100">
        <f t="shared" si="0"/>
        <v>-7.6888489208633115E-2</v>
      </c>
      <c r="J50" s="100">
        <f t="shared" si="1"/>
        <v>-6.3839489284085782E-2</v>
      </c>
      <c r="K50" s="54">
        <f t="shared" si="2"/>
        <v>-171</v>
      </c>
      <c r="L50" s="54">
        <f t="shared" si="3"/>
        <v>-140</v>
      </c>
      <c r="M50" s="100">
        <f>H50/H48</f>
        <v>0.66119162640901785</v>
      </c>
      <c r="N50" s="54">
        <v>2464.9999999999995</v>
      </c>
      <c r="O50" s="54">
        <v>2053</v>
      </c>
      <c r="P50" s="54">
        <v>2053</v>
      </c>
      <c r="Q50" s="54">
        <v>2053</v>
      </c>
      <c r="R50" s="54">
        <v>2053</v>
      </c>
      <c r="S50" s="100">
        <f t="shared" si="4"/>
        <v>0</v>
      </c>
      <c r="T50" s="100">
        <f t="shared" si="5"/>
        <v>-0.16713995943204851</v>
      </c>
      <c r="U50" s="54">
        <f t="shared" si="6"/>
        <v>0</v>
      </c>
      <c r="V50" s="54">
        <f t="shared" si="7"/>
        <v>-411.99999999999955</v>
      </c>
      <c r="W50" s="100">
        <f>R50/R48</f>
        <v>0.65949245101188569</v>
      </c>
    </row>
    <row r="51" spans="2:23" x14ac:dyDescent="0.25">
      <c r="B51" s="99" t="s">
        <v>65</v>
      </c>
      <c r="C51" s="54">
        <v>422</v>
      </c>
      <c r="D51" s="54">
        <v>596</v>
      </c>
      <c r="E51" s="54">
        <v>819</v>
      </c>
      <c r="F51" s="54">
        <v>613</v>
      </c>
      <c r="G51" s="54">
        <v>711</v>
      </c>
      <c r="H51" s="54">
        <v>664</v>
      </c>
      <c r="I51" s="100">
        <f t="shared" si="0"/>
        <v>-6.6104078762306617E-2</v>
      </c>
      <c r="J51" s="100">
        <f t="shared" si="1"/>
        <v>0.11409395973154357</v>
      </c>
      <c r="K51" s="54">
        <f t="shared" si="2"/>
        <v>-47</v>
      </c>
      <c r="L51" s="54">
        <f t="shared" si="3"/>
        <v>68</v>
      </c>
      <c r="M51" s="100">
        <f>H51/H48</f>
        <v>0.21384863123993561</v>
      </c>
      <c r="N51" s="54">
        <v>796</v>
      </c>
      <c r="O51" s="54">
        <v>824</v>
      </c>
      <c r="P51" s="54">
        <v>639</v>
      </c>
      <c r="Q51" s="54">
        <v>672</v>
      </c>
      <c r="R51" s="54">
        <v>672</v>
      </c>
      <c r="S51" s="100">
        <f t="shared" si="4"/>
        <v>0</v>
      </c>
      <c r="T51" s="100">
        <f t="shared" si="5"/>
        <v>-0.15577889447236182</v>
      </c>
      <c r="U51" s="54">
        <f t="shared" si="6"/>
        <v>0</v>
      </c>
      <c r="V51" s="54">
        <f t="shared" si="7"/>
        <v>-124</v>
      </c>
      <c r="W51" s="100">
        <f>R51/R48</f>
        <v>0.21586893671699328</v>
      </c>
    </row>
    <row r="52" spans="2:23" x14ac:dyDescent="0.25">
      <c r="B52" s="96" t="s">
        <v>66</v>
      </c>
      <c r="C52" s="97">
        <v>460</v>
      </c>
      <c r="D52" s="97">
        <v>774</v>
      </c>
      <c r="E52" s="97">
        <v>1068</v>
      </c>
      <c r="F52" s="97">
        <v>1110</v>
      </c>
      <c r="G52" s="97">
        <v>1086</v>
      </c>
      <c r="H52" s="97">
        <v>1088</v>
      </c>
      <c r="I52" s="98">
        <f t="shared" si="0"/>
        <v>1.8416206261511192E-3</v>
      </c>
      <c r="J52" s="98">
        <f t="shared" si="1"/>
        <v>0.40568475452196373</v>
      </c>
      <c r="K52" s="97">
        <f t="shared" si="2"/>
        <v>2</v>
      </c>
      <c r="L52" s="97">
        <f t="shared" si="3"/>
        <v>314</v>
      </c>
      <c r="M52" s="98">
        <f>H52/H48</f>
        <v>0.35040257648953305</v>
      </c>
      <c r="N52" s="97">
        <v>904</v>
      </c>
      <c r="O52" s="97">
        <v>2868</v>
      </c>
      <c r="P52" s="97">
        <v>1060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0.20353982300884965</v>
      </c>
      <c r="U52" s="97">
        <f t="shared" si="6"/>
        <v>0</v>
      </c>
      <c r="V52" s="97">
        <f t="shared" si="7"/>
        <v>184</v>
      </c>
      <c r="W52" s="98">
        <f>R52/R48</f>
        <v>0.34950208801798915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6566B-A068-4596-95C8-9F8936C9AE0A}">
  <sheetPr>
    <tabColor theme="4" tint="0.39997558519241921"/>
  </sheetPr>
  <dimension ref="A4:E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327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214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106402</v>
      </c>
      <c r="D8" s="121">
        <f t="shared" ref="D8:D21" si="0">C8/C9-1</f>
        <v>0.14577074247563671</v>
      </c>
    </row>
    <row r="9" spans="1:5" x14ac:dyDescent="0.25">
      <c r="A9" s="1"/>
      <c r="B9" s="119">
        <v>2023</v>
      </c>
      <c r="C9" s="120">
        <v>92865</v>
      </c>
      <c r="D9" s="121">
        <f t="shared" si="0"/>
        <v>-4.6472466655029687E-2</v>
      </c>
    </row>
    <row r="10" spans="1:5" x14ac:dyDescent="0.25">
      <c r="A10" s="1"/>
      <c r="B10" s="119">
        <v>2022</v>
      </c>
      <c r="C10" s="120">
        <v>97391</v>
      </c>
      <c r="D10" s="121">
        <f t="shared" si="0"/>
        <v>0.45383570436937415</v>
      </c>
    </row>
    <row r="11" spans="1:5" x14ac:dyDescent="0.25">
      <c r="A11" s="1"/>
      <c r="B11" s="119">
        <v>2021</v>
      </c>
      <c r="C11" s="120">
        <v>66989</v>
      </c>
      <c r="D11" s="121">
        <f t="shared" si="0"/>
        <v>1.3654307909604522</v>
      </c>
    </row>
    <row r="12" spans="1:5" x14ac:dyDescent="0.25">
      <c r="A12" s="1" t="s">
        <v>75</v>
      </c>
      <c r="B12" s="119">
        <v>2020</v>
      </c>
      <c r="C12" s="120">
        <v>28320</v>
      </c>
      <c r="D12" s="121">
        <f t="shared" si="0"/>
        <v>-0.6070159857904085</v>
      </c>
    </row>
    <row r="13" spans="1:5" x14ac:dyDescent="0.25">
      <c r="A13" s="1" t="s">
        <v>77</v>
      </c>
      <c r="B13" s="119">
        <v>2019</v>
      </c>
      <c r="C13" s="120">
        <v>72064</v>
      </c>
      <c r="D13" s="121">
        <f t="shared" si="0"/>
        <v>-0.19614492236301984</v>
      </c>
    </row>
    <row r="14" spans="1:5" x14ac:dyDescent="0.25">
      <c r="A14" s="1" t="s">
        <v>79</v>
      </c>
      <c r="B14" s="119">
        <v>2018</v>
      </c>
      <c r="C14" s="120">
        <v>89648</v>
      </c>
      <c r="D14" s="121">
        <f t="shared" si="0"/>
        <v>2.5967337689833947E-2</v>
      </c>
    </row>
    <row r="15" spans="1:5" x14ac:dyDescent="0.25">
      <c r="A15" s="1" t="s">
        <v>81</v>
      </c>
      <c r="B15" s="119">
        <v>2017</v>
      </c>
      <c r="C15" s="120">
        <v>87379</v>
      </c>
      <c r="D15" s="121">
        <f>C15/C16-1</f>
        <v>2.34369509709762E-2</v>
      </c>
    </row>
    <row r="16" spans="1:5" x14ac:dyDescent="0.25">
      <c r="A16" s="1" t="s">
        <v>83</v>
      </c>
      <c r="B16" s="119">
        <v>2016</v>
      </c>
      <c r="C16" s="120">
        <v>85378</v>
      </c>
      <c r="D16" s="121">
        <f>C16/C17-1</f>
        <v>-3.8156931222891877E-2</v>
      </c>
    </row>
    <row r="17" spans="1:4" x14ac:dyDescent="0.25">
      <c r="A17" s="1" t="s">
        <v>85</v>
      </c>
      <c r="B17" s="119">
        <v>2015</v>
      </c>
      <c r="C17" s="120">
        <v>88765</v>
      </c>
      <c r="D17" s="121">
        <f t="shared" si="0"/>
        <v>4.1292744442489315E-2</v>
      </c>
    </row>
    <row r="18" spans="1:4" x14ac:dyDescent="0.25">
      <c r="A18" s="1" t="s">
        <v>87</v>
      </c>
      <c r="B18" s="119">
        <v>2014</v>
      </c>
      <c r="C18" s="120">
        <v>85245</v>
      </c>
      <c r="D18" s="121">
        <f t="shared" si="0"/>
        <v>-7.823313148788924E-2</v>
      </c>
    </row>
    <row r="19" spans="1:4" x14ac:dyDescent="0.25">
      <c r="A19" s="1" t="s">
        <v>89</v>
      </c>
      <c r="B19" s="119">
        <v>2013</v>
      </c>
      <c r="C19" s="120">
        <v>92480</v>
      </c>
      <c r="D19" s="121">
        <f t="shared" si="0"/>
        <v>8.281522591825019E-2</v>
      </c>
    </row>
    <row r="20" spans="1:4" x14ac:dyDescent="0.25">
      <c r="A20" s="1" t="s">
        <v>91</v>
      </c>
      <c r="B20" s="119">
        <v>2012</v>
      </c>
      <c r="C20" s="120">
        <v>85407</v>
      </c>
      <c r="D20" s="121">
        <f>C20/C21-1</f>
        <v>-0.12278917852961113</v>
      </c>
    </row>
    <row r="21" spans="1:4" x14ac:dyDescent="0.25">
      <c r="A21" s="1" t="s">
        <v>93</v>
      </c>
      <c r="B21" s="119">
        <v>2011</v>
      </c>
      <c r="C21" s="120">
        <v>97362</v>
      </c>
      <c r="D21" s="121">
        <f t="shared" si="0"/>
        <v>-0.14686785310585948</v>
      </c>
    </row>
    <row r="22" spans="1:4" x14ac:dyDescent="0.25">
      <c r="A22" s="1" t="s">
        <v>95</v>
      </c>
      <c r="B22" s="119">
        <v>2010</v>
      </c>
      <c r="C22" s="120">
        <v>114123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  <row r="25" spans="1:4" x14ac:dyDescent="0.25">
      <c r="B25" t="s">
        <v>12</v>
      </c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FAD2D-4D44-4B99-AB82-88BDF70045CB}">
  <sheetPr>
    <tabColor rgb="FF92D050"/>
  </sheetPr>
  <dimension ref="B1:S54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67</v>
      </c>
      <c r="D5" s="303"/>
      <c r="E5" s="303"/>
      <c r="F5" s="303"/>
      <c r="G5" s="303"/>
      <c r="H5" s="303"/>
      <c r="I5" s="88"/>
      <c r="J5" s="88"/>
      <c r="K5" s="89"/>
      <c r="L5" s="304" t="s">
        <v>68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CONCATENATE("dif. ",RIGHT(H6,2),"/",RIGHT(G6,2))</f>
        <v>dif. 25/24</v>
      </c>
      <c r="K6" s="14" t="str">
        <f>CONCATENATE("cuota/ total isla ",RIGHT(H6,2))</f>
        <v>cuota/ total isla 25</v>
      </c>
      <c r="L6" s="92" t="s">
        <v>231</v>
      </c>
      <c r="M6" s="92" t="s">
        <v>232</v>
      </c>
      <c r="N6" s="92" t="s">
        <v>233</v>
      </c>
      <c r="O6" s="92" t="s">
        <v>234</v>
      </c>
      <c r="P6" s="92" t="s">
        <v>235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46</v>
      </c>
      <c r="C7" s="94">
        <v>173</v>
      </c>
      <c r="D7" s="94">
        <v>195</v>
      </c>
      <c r="E7" s="94">
        <v>312</v>
      </c>
      <c r="F7" s="94">
        <v>308</v>
      </c>
      <c r="G7" s="94">
        <v>339</v>
      </c>
      <c r="H7" s="94">
        <v>324</v>
      </c>
      <c r="I7" s="95">
        <f>IFERROR(H7/G7-1,"-")</f>
        <v>-4.4247787610619427E-2</v>
      </c>
      <c r="J7" s="94">
        <f>IFERROR(H7-G7,"-")</f>
        <v>-15</v>
      </c>
      <c r="K7" s="95">
        <f>H7/H7</f>
        <v>1</v>
      </c>
      <c r="L7" s="94">
        <v>276</v>
      </c>
      <c r="M7" s="94">
        <v>527</v>
      </c>
      <c r="N7" s="94">
        <v>316</v>
      </c>
      <c r="O7" s="94">
        <v>325</v>
      </c>
      <c r="P7" s="94">
        <v>329</v>
      </c>
      <c r="Q7" s="95">
        <f t="shared" ref="Q7:Q52" si="0">IFERROR(P7/O7-1,"-")</f>
        <v>1.2307692307692353E-2</v>
      </c>
      <c r="R7" s="94">
        <f t="shared" ref="R7:R52" si="1">IFERROR(P7-O7,"-")</f>
        <v>4</v>
      </c>
      <c r="S7" s="95">
        <f>P7/P7</f>
        <v>1</v>
      </c>
    </row>
    <row r="8" spans="2:19" x14ac:dyDescent="0.25">
      <c r="B8" s="96" t="s">
        <v>63</v>
      </c>
      <c r="C8" s="97">
        <v>104</v>
      </c>
      <c r="D8" s="97">
        <v>124</v>
      </c>
      <c r="E8" s="97">
        <v>194</v>
      </c>
      <c r="F8" s="97">
        <v>199</v>
      </c>
      <c r="G8" s="97">
        <v>228</v>
      </c>
      <c r="H8" s="97">
        <v>211</v>
      </c>
      <c r="I8" s="98">
        <f t="shared" ref="I8:I52" si="2">IFERROR(H8/G8-1,"-")</f>
        <v>-7.456140350877194E-2</v>
      </c>
      <c r="J8" s="97">
        <f t="shared" ref="J8:J52" si="3">IFERROR(H8-G8,"-")</f>
        <v>-17</v>
      </c>
      <c r="K8" s="98">
        <f>H8/H7</f>
        <v>0.65123456790123457</v>
      </c>
      <c r="L8" s="97">
        <v>182</v>
      </c>
      <c r="M8" s="97">
        <v>201</v>
      </c>
      <c r="N8" s="97">
        <v>206</v>
      </c>
      <c r="O8" s="97">
        <v>213</v>
      </c>
      <c r="P8" s="97">
        <v>216</v>
      </c>
      <c r="Q8" s="98">
        <f t="shared" si="0"/>
        <v>1.4084507042253502E-2</v>
      </c>
      <c r="R8" s="97">
        <f t="shared" si="1"/>
        <v>3</v>
      </c>
      <c r="S8" s="98">
        <f>P8/P7</f>
        <v>0.65653495440729481</v>
      </c>
    </row>
    <row r="9" spans="2:19" x14ac:dyDescent="0.25">
      <c r="B9" s="99" t="s">
        <v>64</v>
      </c>
      <c r="C9" s="54">
        <v>63</v>
      </c>
      <c r="D9" s="54">
        <v>84</v>
      </c>
      <c r="E9" s="54">
        <v>128</v>
      </c>
      <c r="F9" s="54">
        <v>131</v>
      </c>
      <c r="G9" s="54">
        <v>147</v>
      </c>
      <c r="H9" s="54">
        <v>137</v>
      </c>
      <c r="I9" s="100">
        <f t="shared" si="2"/>
        <v>-6.8027210884353706E-2</v>
      </c>
      <c r="J9" s="54">
        <f t="shared" si="3"/>
        <v>-10</v>
      </c>
      <c r="K9" s="100">
        <f>H9/H7</f>
        <v>0.4228395061728395</v>
      </c>
      <c r="L9" s="54">
        <v>125</v>
      </c>
      <c r="M9" s="54">
        <v>131</v>
      </c>
      <c r="N9" s="54">
        <v>134</v>
      </c>
      <c r="O9" s="54">
        <v>138</v>
      </c>
      <c r="P9" s="54">
        <v>140</v>
      </c>
      <c r="Q9" s="100">
        <f t="shared" si="0"/>
        <v>1.449275362318847E-2</v>
      </c>
      <c r="R9" s="54">
        <f t="shared" si="1"/>
        <v>2</v>
      </c>
      <c r="S9" s="100">
        <f>P9/P7</f>
        <v>0.42553191489361702</v>
      </c>
    </row>
    <row r="10" spans="2:19" x14ac:dyDescent="0.25">
      <c r="B10" s="99" t="s">
        <v>65</v>
      </c>
      <c r="C10" s="54">
        <v>41</v>
      </c>
      <c r="D10" s="54">
        <v>40</v>
      </c>
      <c r="E10" s="54">
        <v>65</v>
      </c>
      <c r="F10" s="54">
        <v>68</v>
      </c>
      <c r="G10" s="54">
        <v>81</v>
      </c>
      <c r="H10" s="54">
        <v>75</v>
      </c>
      <c r="I10" s="100">
        <f t="shared" si="2"/>
        <v>-7.407407407407407E-2</v>
      </c>
      <c r="J10" s="54">
        <f t="shared" si="3"/>
        <v>-6</v>
      </c>
      <c r="K10" s="100">
        <f>H10/H7</f>
        <v>0.23148148148148148</v>
      </c>
      <c r="L10" s="54">
        <v>57</v>
      </c>
      <c r="M10" s="54">
        <v>70</v>
      </c>
      <c r="N10" s="54">
        <v>72</v>
      </c>
      <c r="O10" s="54">
        <v>75</v>
      </c>
      <c r="P10" s="54">
        <v>76</v>
      </c>
      <c r="Q10" s="100">
        <f t="shared" si="0"/>
        <v>1.3333333333333419E-2</v>
      </c>
      <c r="R10" s="54">
        <f t="shared" si="1"/>
        <v>1</v>
      </c>
      <c r="S10" s="100">
        <f>P10/P7</f>
        <v>0.23100303951367782</v>
      </c>
    </row>
    <row r="11" spans="2:19" x14ac:dyDescent="0.25">
      <c r="B11" s="96" t="s">
        <v>66</v>
      </c>
      <c r="C11" s="97">
        <v>70</v>
      </c>
      <c r="D11" s="97">
        <v>71</v>
      </c>
      <c r="E11" s="97">
        <v>118</v>
      </c>
      <c r="F11" s="97">
        <v>109</v>
      </c>
      <c r="G11" s="97">
        <v>111</v>
      </c>
      <c r="H11" s="97">
        <v>113</v>
      </c>
      <c r="I11" s="98">
        <f t="shared" si="2"/>
        <v>1.8018018018018056E-2</v>
      </c>
      <c r="J11" s="97">
        <f t="shared" si="3"/>
        <v>2</v>
      </c>
      <c r="K11" s="98">
        <f>H11/H7</f>
        <v>0.34876543209876543</v>
      </c>
      <c r="L11" s="97">
        <v>94</v>
      </c>
      <c r="M11" s="97">
        <v>326</v>
      </c>
      <c r="N11" s="97">
        <v>110</v>
      </c>
      <c r="O11" s="97">
        <v>112</v>
      </c>
      <c r="P11" s="97">
        <v>113</v>
      </c>
      <c r="Q11" s="98">
        <f t="shared" si="0"/>
        <v>8.9285714285713969E-3</v>
      </c>
      <c r="R11" s="97">
        <f t="shared" si="1"/>
        <v>1</v>
      </c>
      <c r="S11" s="98">
        <f>P11/P7</f>
        <v>0.34346504559270519</v>
      </c>
    </row>
    <row r="12" spans="2:19" x14ac:dyDescent="0.25">
      <c r="B12" s="93" t="s">
        <v>47</v>
      </c>
      <c r="C12" s="101">
        <v>49</v>
      </c>
      <c r="D12" s="101">
        <v>57</v>
      </c>
      <c r="E12" s="101">
        <v>89</v>
      </c>
      <c r="F12" s="101">
        <v>90</v>
      </c>
      <c r="G12" s="101">
        <v>99</v>
      </c>
      <c r="H12" s="101">
        <v>93</v>
      </c>
      <c r="I12" s="102">
        <f t="shared" si="2"/>
        <v>-6.0606060606060552E-2</v>
      </c>
      <c r="J12" s="101">
        <f t="shared" si="3"/>
        <v>-6</v>
      </c>
      <c r="K12" s="95">
        <f>H12/H12</f>
        <v>1</v>
      </c>
      <c r="L12" s="101">
        <v>79</v>
      </c>
      <c r="M12" s="101">
        <v>147</v>
      </c>
      <c r="N12" s="101">
        <v>92</v>
      </c>
      <c r="O12" s="101">
        <v>95</v>
      </c>
      <c r="P12" s="101">
        <v>96</v>
      </c>
      <c r="Q12" s="102">
        <f t="shared" si="0"/>
        <v>1.0526315789473717E-2</v>
      </c>
      <c r="R12" s="101">
        <f t="shared" si="1"/>
        <v>1</v>
      </c>
      <c r="S12" s="95">
        <f>P12/P12</f>
        <v>1</v>
      </c>
    </row>
    <row r="13" spans="2:19" ht="15" customHeight="1" x14ac:dyDescent="0.25">
      <c r="B13" s="96" t="s">
        <v>63</v>
      </c>
      <c r="C13" s="97">
        <v>31</v>
      </c>
      <c r="D13" s="97">
        <v>40</v>
      </c>
      <c r="E13" s="97">
        <v>60</v>
      </c>
      <c r="F13" s="97">
        <v>62</v>
      </c>
      <c r="G13" s="97">
        <v>68</v>
      </c>
      <c r="H13" s="97">
        <v>61</v>
      </c>
      <c r="I13" s="98">
        <f t="shared" si="2"/>
        <v>-0.1029411764705882</v>
      </c>
      <c r="J13" s="97">
        <f t="shared" si="3"/>
        <v>-7</v>
      </c>
      <c r="K13" s="98">
        <f>H13/H12</f>
        <v>0.65591397849462363</v>
      </c>
      <c r="L13" s="97">
        <v>58</v>
      </c>
      <c r="M13" s="97">
        <v>62</v>
      </c>
      <c r="N13" s="97">
        <v>63</v>
      </c>
      <c r="O13" s="97">
        <v>63</v>
      </c>
      <c r="P13" s="97">
        <v>64</v>
      </c>
      <c r="Q13" s="98">
        <f t="shared" si="0"/>
        <v>1.5873015873015817E-2</v>
      </c>
      <c r="R13" s="97">
        <f t="shared" si="1"/>
        <v>1</v>
      </c>
      <c r="S13" s="98">
        <f>P13/P12</f>
        <v>0.66666666666666663</v>
      </c>
    </row>
    <row r="14" spans="2:19" x14ac:dyDescent="0.25">
      <c r="B14" s="99" t="s">
        <v>64</v>
      </c>
      <c r="C14" s="54">
        <v>25</v>
      </c>
      <c r="D14" s="54">
        <v>33</v>
      </c>
      <c r="E14" s="54">
        <v>48</v>
      </c>
      <c r="F14" s="54">
        <v>50</v>
      </c>
      <c r="G14" s="54">
        <v>56</v>
      </c>
      <c r="H14" s="54">
        <v>50</v>
      </c>
      <c r="I14" s="100">
        <f t="shared" si="2"/>
        <v>-0.1071428571428571</v>
      </c>
      <c r="J14" s="54">
        <f t="shared" si="3"/>
        <v>-6</v>
      </c>
      <c r="K14" s="100">
        <f>H14/H12</f>
        <v>0.5376344086021505</v>
      </c>
      <c r="L14" s="54">
        <v>48</v>
      </c>
      <c r="M14" s="54">
        <v>49</v>
      </c>
      <c r="N14" s="54">
        <v>52</v>
      </c>
      <c r="O14" s="54">
        <v>52</v>
      </c>
      <c r="P14" s="54">
        <v>53</v>
      </c>
      <c r="Q14" s="100">
        <f t="shared" si="0"/>
        <v>1.9230769230769162E-2</v>
      </c>
      <c r="R14" s="54">
        <f t="shared" si="1"/>
        <v>1</v>
      </c>
      <c r="S14" s="100">
        <f>P14/P12</f>
        <v>0.55208333333333337</v>
      </c>
    </row>
    <row r="15" spans="2:19" x14ac:dyDescent="0.25">
      <c r="B15" s="99" t="s">
        <v>65</v>
      </c>
      <c r="C15" s="54">
        <v>6</v>
      </c>
      <c r="D15" s="54">
        <v>7</v>
      </c>
      <c r="E15" s="54">
        <v>12</v>
      </c>
      <c r="F15" s="54">
        <v>11</v>
      </c>
      <c r="G15" s="54">
        <v>12</v>
      </c>
      <c r="H15" s="54">
        <v>11</v>
      </c>
      <c r="I15" s="100">
        <f t="shared" si="2"/>
        <v>-8.333333333333337E-2</v>
      </c>
      <c r="J15" s="54">
        <f t="shared" si="3"/>
        <v>-1</v>
      </c>
      <c r="K15" s="100">
        <f>H15/H12</f>
        <v>0.11827956989247312</v>
      </c>
      <c r="L15" s="54">
        <v>10</v>
      </c>
      <c r="M15" s="54">
        <v>13</v>
      </c>
      <c r="N15" s="54">
        <v>11</v>
      </c>
      <c r="O15" s="54">
        <v>11</v>
      </c>
      <c r="P15" s="54">
        <v>11</v>
      </c>
      <c r="Q15" s="100">
        <f t="shared" si="0"/>
        <v>0</v>
      </c>
      <c r="R15" s="54">
        <f t="shared" si="1"/>
        <v>0</v>
      </c>
      <c r="S15" s="100">
        <f>P15/P12</f>
        <v>0.11458333333333333</v>
      </c>
    </row>
    <row r="16" spans="2:19" x14ac:dyDescent="0.25">
      <c r="B16" s="96" t="s">
        <v>66</v>
      </c>
      <c r="C16" s="97">
        <v>18</v>
      </c>
      <c r="D16" s="97">
        <v>17</v>
      </c>
      <c r="E16" s="97">
        <v>28</v>
      </c>
      <c r="F16" s="97">
        <v>29</v>
      </c>
      <c r="G16" s="97">
        <v>31</v>
      </c>
      <c r="H16" s="97">
        <v>32</v>
      </c>
      <c r="I16" s="98">
        <f t="shared" si="2"/>
        <v>3.2258064516129004E-2</v>
      </c>
      <c r="J16" s="97">
        <f t="shared" si="3"/>
        <v>1</v>
      </c>
      <c r="K16" s="98">
        <f>H16/H12</f>
        <v>0.34408602150537637</v>
      </c>
      <c r="L16" s="97">
        <v>21</v>
      </c>
      <c r="M16" s="97">
        <v>85</v>
      </c>
      <c r="N16" s="97">
        <v>29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0.33333333333333331</v>
      </c>
    </row>
    <row r="17" spans="2:19" x14ac:dyDescent="0.25">
      <c r="B17" s="93" t="s">
        <v>51</v>
      </c>
      <c r="C17" s="101">
        <v>33</v>
      </c>
      <c r="D17" s="101">
        <v>37</v>
      </c>
      <c r="E17" s="101">
        <v>62</v>
      </c>
      <c r="F17" s="101">
        <v>62</v>
      </c>
      <c r="G17" s="101">
        <v>68</v>
      </c>
      <c r="H17" s="101">
        <v>65</v>
      </c>
      <c r="I17" s="102">
        <f t="shared" si="2"/>
        <v>-4.4117647058823484E-2</v>
      </c>
      <c r="J17" s="101">
        <f t="shared" si="3"/>
        <v>-3</v>
      </c>
      <c r="K17" s="95">
        <f>H17/H17</f>
        <v>1</v>
      </c>
      <c r="L17" s="101">
        <v>56</v>
      </c>
      <c r="M17" s="101">
        <v>99</v>
      </c>
      <c r="N17" s="101">
        <v>62</v>
      </c>
      <c r="O17" s="101">
        <v>64</v>
      </c>
      <c r="P17" s="101">
        <v>66</v>
      </c>
      <c r="Q17" s="102">
        <f t="shared" si="0"/>
        <v>3.125E-2</v>
      </c>
      <c r="R17" s="101">
        <f t="shared" si="1"/>
        <v>2</v>
      </c>
      <c r="S17" s="95">
        <f>P17/P17</f>
        <v>1</v>
      </c>
    </row>
    <row r="18" spans="2:19" x14ac:dyDescent="0.25">
      <c r="B18" s="96" t="s">
        <v>63</v>
      </c>
      <c r="C18" s="97">
        <v>21</v>
      </c>
      <c r="D18" s="97">
        <v>25</v>
      </c>
      <c r="E18" s="97">
        <v>41</v>
      </c>
      <c r="F18" s="97">
        <v>43</v>
      </c>
      <c r="G18" s="97">
        <v>49</v>
      </c>
      <c r="H18" s="97">
        <v>46</v>
      </c>
      <c r="I18" s="98">
        <f t="shared" si="2"/>
        <v>-6.1224489795918324E-2</v>
      </c>
      <c r="J18" s="97"/>
      <c r="K18" s="98">
        <f>H18/H17</f>
        <v>0.70769230769230773</v>
      </c>
      <c r="L18" s="97">
        <v>39</v>
      </c>
      <c r="M18" s="97">
        <v>42</v>
      </c>
      <c r="N18" s="97">
        <v>43</v>
      </c>
      <c r="O18" s="97">
        <v>45</v>
      </c>
      <c r="P18" s="97">
        <v>47</v>
      </c>
      <c r="Q18" s="98">
        <f t="shared" si="0"/>
        <v>4.4444444444444509E-2</v>
      </c>
      <c r="R18" s="97">
        <f t="shared" si="1"/>
        <v>2</v>
      </c>
      <c r="S18" s="98">
        <f>P18/P17</f>
        <v>0.71212121212121215</v>
      </c>
    </row>
    <row r="19" spans="2:19" x14ac:dyDescent="0.25">
      <c r="B19" s="99" t="s">
        <v>64</v>
      </c>
      <c r="C19" s="54">
        <v>11</v>
      </c>
      <c r="D19" s="54">
        <v>14</v>
      </c>
      <c r="E19" s="54">
        <v>25</v>
      </c>
      <c r="F19" s="54">
        <v>26</v>
      </c>
      <c r="G19" s="54">
        <v>30</v>
      </c>
      <c r="H19" s="54">
        <v>29</v>
      </c>
      <c r="I19" s="100">
        <f t="shared" si="2"/>
        <v>-3.3333333333333326E-2</v>
      </c>
      <c r="J19" s="54">
        <f t="shared" si="3"/>
        <v>-1</v>
      </c>
      <c r="K19" s="100">
        <f>H19/H17</f>
        <v>0.44615384615384618</v>
      </c>
      <c r="L19" s="54">
        <v>23</v>
      </c>
      <c r="M19" s="54">
        <v>26</v>
      </c>
      <c r="N19" s="54">
        <v>26</v>
      </c>
      <c r="O19" s="54">
        <v>28</v>
      </c>
      <c r="P19" s="54">
        <v>29</v>
      </c>
      <c r="Q19" s="100">
        <f t="shared" si="0"/>
        <v>3.5714285714285809E-2</v>
      </c>
      <c r="R19" s="54">
        <f t="shared" si="1"/>
        <v>1</v>
      </c>
      <c r="S19" s="100">
        <f>P19/P17</f>
        <v>0.43939393939393939</v>
      </c>
    </row>
    <row r="20" spans="2:19" x14ac:dyDescent="0.25">
      <c r="B20" s="99" t="s">
        <v>65</v>
      </c>
      <c r="C20" s="54">
        <v>10</v>
      </c>
      <c r="D20" s="54">
        <v>11</v>
      </c>
      <c r="E20" s="54">
        <v>16</v>
      </c>
      <c r="F20" s="54">
        <v>17</v>
      </c>
      <c r="G20" s="54">
        <v>18</v>
      </c>
      <c r="H20" s="54">
        <v>18</v>
      </c>
      <c r="I20" s="100">
        <f t="shared" si="2"/>
        <v>0</v>
      </c>
      <c r="J20" s="54">
        <f t="shared" si="3"/>
        <v>0</v>
      </c>
      <c r="K20" s="100">
        <f>H20/H17</f>
        <v>0.27692307692307694</v>
      </c>
      <c r="L20" s="54">
        <v>16</v>
      </c>
      <c r="M20" s="54">
        <v>16</v>
      </c>
      <c r="N20" s="54">
        <v>17</v>
      </c>
      <c r="O20" s="54">
        <v>17</v>
      </c>
      <c r="P20" s="54">
        <v>18</v>
      </c>
      <c r="Q20" s="100">
        <f t="shared" si="0"/>
        <v>5.8823529411764719E-2</v>
      </c>
      <c r="R20" s="54">
        <f t="shared" si="1"/>
        <v>1</v>
      </c>
      <c r="S20" s="100">
        <f>P20/P17</f>
        <v>0.27272727272727271</v>
      </c>
    </row>
    <row r="21" spans="2:19" x14ac:dyDescent="0.25">
      <c r="B21" s="96" t="s">
        <v>66</v>
      </c>
      <c r="C21" s="97">
        <v>12</v>
      </c>
      <c r="D21" s="97">
        <v>12</v>
      </c>
      <c r="E21" s="97">
        <v>22</v>
      </c>
      <c r="F21" s="97">
        <v>19</v>
      </c>
      <c r="G21" s="97">
        <v>19</v>
      </c>
      <c r="H21" s="97">
        <v>19</v>
      </c>
      <c r="I21" s="98">
        <f t="shared" si="2"/>
        <v>0</v>
      </c>
      <c r="J21" s="97">
        <f t="shared" si="3"/>
        <v>0</v>
      </c>
      <c r="K21" s="98">
        <f>H21/H17</f>
        <v>0.29230769230769232</v>
      </c>
      <c r="L21" s="97">
        <v>17</v>
      </c>
      <c r="M21" s="97">
        <v>57</v>
      </c>
      <c r="N21" s="97">
        <v>19</v>
      </c>
      <c r="O21" s="97">
        <v>19</v>
      </c>
      <c r="P21" s="97">
        <v>19</v>
      </c>
      <c r="Q21" s="98">
        <f t="shared" si="0"/>
        <v>0</v>
      </c>
      <c r="R21" s="97">
        <f t="shared" si="1"/>
        <v>0</v>
      </c>
      <c r="S21" s="98">
        <f>P21/P17</f>
        <v>0.2878787878787879</v>
      </c>
    </row>
    <row r="22" spans="2:19" x14ac:dyDescent="0.25">
      <c r="B22" s="93" t="s">
        <v>49</v>
      </c>
      <c r="C22" s="101">
        <v>4</v>
      </c>
      <c r="D22" s="101">
        <v>4</v>
      </c>
      <c r="E22" s="101">
        <v>6</v>
      </c>
      <c r="F22" s="101">
        <v>7</v>
      </c>
      <c r="G22" s="101">
        <v>8</v>
      </c>
      <c r="H22" s="101">
        <v>8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9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63</v>
      </c>
      <c r="C23" s="97">
        <v>3</v>
      </c>
      <c r="D23" s="97">
        <v>4</v>
      </c>
      <c r="E23" s="97">
        <v>5</v>
      </c>
      <c r="F23" s="97">
        <v>6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0.75</v>
      </c>
      <c r="L23" s="97">
        <v>4</v>
      </c>
      <c r="M23" s="97">
        <v>6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66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50</v>
      </c>
      <c r="C25" s="101">
        <v>3</v>
      </c>
      <c r="D25" s="101">
        <v>4</v>
      </c>
      <c r="E25" s="101">
        <v>5</v>
      </c>
      <c r="F25" s="101">
        <v>4</v>
      </c>
      <c r="G25" s="101">
        <v>6</v>
      </c>
      <c r="H25" s="101">
        <v>6</v>
      </c>
      <c r="I25" s="102">
        <f t="shared" si="2"/>
        <v>0</v>
      </c>
      <c r="J25" s="101">
        <f t="shared" si="3"/>
        <v>0</v>
      </c>
      <c r="K25" s="95">
        <f>H25/H25</f>
        <v>1</v>
      </c>
      <c r="L25" s="101">
        <v>5</v>
      </c>
      <c r="M25" s="101">
        <v>7</v>
      </c>
      <c r="N25" s="101">
        <v>5</v>
      </c>
      <c r="O25" s="101">
        <v>6</v>
      </c>
      <c r="P25" s="101">
        <v>6</v>
      </c>
      <c r="Q25" s="102">
        <f t="shared" si="0"/>
        <v>0</v>
      </c>
      <c r="R25" s="101">
        <f t="shared" si="1"/>
        <v>0</v>
      </c>
      <c r="S25" s="95">
        <f>P25/P25</f>
        <v>1</v>
      </c>
    </row>
    <row r="26" spans="2:19" x14ac:dyDescent="0.25">
      <c r="B26" s="96" t="s">
        <v>63</v>
      </c>
      <c r="C26" s="97">
        <v>2</v>
      </c>
      <c r="D26" s="97">
        <v>3</v>
      </c>
      <c r="E26" s="97">
        <v>4</v>
      </c>
      <c r="F26" s="97">
        <v>3</v>
      </c>
      <c r="G26" s="97">
        <v>5</v>
      </c>
      <c r="H26" s="97">
        <v>5</v>
      </c>
      <c r="I26" s="98">
        <f t="shared" si="2"/>
        <v>0</v>
      </c>
      <c r="J26" s="97">
        <f t="shared" si="3"/>
        <v>0</v>
      </c>
      <c r="K26" s="98">
        <f>H26/H25</f>
        <v>0.83333333333333337</v>
      </c>
      <c r="L26" s="97">
        <v>4</v>
      </c>
      <c r="M26" s="97">
        <v>4</v>
      </c>
      <c r="N26" s="97">
        <v>4</v>
      </c>
      <c r="O26" s="97">
        <v>5</v>
      </c>
      <c r="P26" s="97">
        <v>5</v>
      </c>
      <c r="Q26" s="98">
        <f t="shared" si="0"/>
        <v>0</v>
      </c>
      <c r="R26" s="97">
        <f t="shared" si="1"/>
        <v>0</v>
      </c>
      <c r="S26" s="98">
        <f>P26/P25</f>
        <v>0.83333333333333337</v>
      </c>
    </row>
    <row r="27" spans="2:19" x14ac:dyDescent="0.25">
      <c r="B27" s="99" t="s">
        <v>64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2"/>
        <v>-</v>
      </c>
      <c r="J27" s="54">
        <f t="shared" si="3"/>
        <v>0</v>
      </c>
      <c r="K27" s="100">
        <f>H27/H25</f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100" t="str">
        <f t="shared" si="0"/>
        <v>-</v>
      </c>
      <c r="R27" s="54">
        <f t="shared" si="1"/>
        <v>0</v>
      </c>
      <c r="S27" s="100">
        <f>P27/P25</f>
        <v>0</v>
      </c>
    </row>
    <row r="28" spans="2:19" x14ac:dyDescent="0.25">
      <c r="B28" s="99" t="s">
        <v>65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>H28/H25</f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100" t="str">
        <f t="shared" si="0"/>
        <v>-</v>
      </c>
      <c r="R28" s="54">
        <f t="shared" si="1"/>
        <v>0</v>
      </c>
      <c r="S28" s="100">
        <f>P28/P25</f>
        <v>0</v>
      </c>
    </row>
    <row r="29" spans="2:19" x14ac:dyDescent="0.25">
      <c r="B29" s="93" t="s">
        <v>51</v>
      </c>
      <c r="C29" s="101">
        <v>33</v>
      </c>
      <c r="D29" s="101">
        <v>37</v>
      </c>
      <c r="E29" s="101">
        <v>62</v>
      </c>
      <c r="F29" s="101">
        <v>62</v>
      </c>
      <c r="G29" s="101">
        <v>68</v>
      </c>
      <c r="H29" s="101">
        <v>65</v>
      </c>
      <c r="I29" s="102">
        <f t="shared" si="2"/>
        <v>-4.4117647058823484E-2</v>
      </c>
      <c r="J29" s="101">
        <f t="shared" si="3"/>
        <v>-3</v>
      </c>
      <c r="K29" s="95">
        <f>H29/H29</f>
        <v>1</v>
      </c>
      <c r="L29" s="101">
        <v>56</v>
      </c>
      <c r="M29" s="101">
        <v>99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63</v>
      </c>
      <c r="C30" s="97">
        <v>21</v>
      </c>
      <c r="D30" s="97">
        <v>25</v>
      </c>
      <c r="E30" s="97">
        <v>41</v>
      </c>
      <c r="F30" s="97">
        <v>43</v>
      </c>
      <c r="G30" s="97">
        <v>49</v>
      </c>
      <c r="H30" s="97">
        <v>46</v>
      </c>
      <c r="I30" s="98">
        <f t="shared" si="2"/>
        <v>-6.1224489795918324E-2</v>
      </c>
      <c r="J30" s="97">
        <f t="shared" si="3"/>
        <v>-3</v>
      </c>
      <c r="K30" s="98">
        <f>H30/H29</f>
        <v>0.70769230769230773</v>
      </c>
      <c r="L30" s="97">
        <v>39</v>
      </c>
      <c r="M30" s="97">
        <v>42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64</v>
      </c>
      <c r="C31" s="54">
        <v>11</v>
      </c>
      <c r="D31" s="54">
        <v>14</v>
      </c>
      <c r="E31" s="54">
        <v>25</v>
      </c>
      <c r="F31" s="54">
        <v>26</v>
      </c>
      <c r="G31" s="54">
        <v>30</v>
      </c>
      <c r="H31" s="54">
        <v>29</v>
      </c>
      <c r="I31" s="100">
        <f t="shared" si="2"/>
        <v>-3.3333333333333326E-2</v>
      </c>
      <c r="J31" s="54">
        <f t="shared" si="3"/>
        <v>-1</v>
      </c>
      <c r="K31" s="100">
        <f>H31/H29</f>
        <v>0.44615384615384618</v>
      </c>
      <c r="L31" s="54">
        <v>23</v>
      </c>
      <c r="M31" s="54">
        <v>26</v>
      </c>
      <c r="N31" s="54">
        <v>26</v>
      </c>
      <c r="O31" s="54">
        <v>28</v>
      </c>
      <c r="P31" s="54">
        <v>29</v>
      </c>
      <c r="Q31" s="100">
        <f t="shared" si="0"/>
        <v>3.5714285714285809E-2</v>
      </c>
      <c r="R31" s="54">
        <f t="shared" si="1"/>
        <v>1</v>
      </c>
      <c r="S31" s="100">
        <f>P31/P29</f>
        <v>0.43939393939393939</v>
      </c>
    </row>
    <row r="32" spans="2:19" x14ac:dyDescent="0.25">
      <c r="B32" s="99" t="s">
        <v>65</v>
      </c>
      <c r="C32" s="54">
        <v>10</v>
      </c>
      <c r="D32" s="54">
        <v>11</v>
      </c>
      <c r="E32" s="54">
        <v>16</v>
      </c>
      <c r="F32" s="54">
        <v>17</v>
      </c>
      <c r="G32" s="54">
        <v>18</v>
      </c>
      <c r="H32" s="54">
        <v>18</v>
      </c>
      <c r="I32" s="100">
        <f t="shared" si="2"/>
        <v>0</v>
      </c>
      <c r="J32" s="54">
        <f t="shared" si="3"/>
        <v>0</v>
      </c>
      <c r="K32" s="100">
        <f>H32/H29</f>
        <v>0.27692307692307694</v>
      </c>
      <c r="L32" s="54">
        <v>16</v>
      </c>
      <c r="M32" s="54">
        <v>16</v>
      </c>
      <c r="N32" s="54">
        <v>17</v>
      </c>
      <c r="O32" s="54">
        <v>17</v>
      </c>
      <c r="P32" s="54">
        <v>18</v>
      </c>
      <c r="Q32" s="100">
        <f t="shared" si="0"/>
        <v>5.8823529411764719E-2</v>
      </c>
      <c r="R32" s="54">
        <f t="shared" si="1"/>
        <v>1</v>
      </c>
      <c r="S32" s="100">
        <f>P32/P29</f>
        <v>0.27272727272727271</v>
      </c>
    </row>
    <row r="33" spans="2:19" x14ac:dyDescent="0.25">
      <c r="B33" s="96" t="s">
        <v>66</v>
      </c>
      <c r="C33" s="97">
        <v>12</v>
      </c>
      <c r="D33" s="97">
        <v>12</v>
      </c>
      <c r="E33" s="97">
        <v>22</v>
      </c>
      <c r="F33" s="97">
        <v>19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0.29230769230769232</v>
      </c>
      <c r="L33" s="97">
        <v>17</v>
      </c>
      <c r="M33" s="97">
        <v>57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52</v>
      </c>
      <c r="C34" s="101">
        <v>4</v>
      </c>
      <c r="D34" s="101">
        <v>3</v>
      </c>
      <c r="E34" s="101">
        <v>5</v>
      </c>
      <c r="F34" s="101">
        <v>5</v>
      </c>
      <c r="G34" s="101">
        <v>7</v>
      </c>
      <c r="H34" s="101">
        <v>6</v>
      </c>
      <c r="I34" s="102">
        <f t="shared" si="2"/>
        <v>-0.1428571428571429</v>
      </c>
      <c r="J34" s="101">
        <f t="shared" si="3"/>
        <v>-1</v>
      </c>
      <c r="K34" s="95">
        <f>H34/H34</f>
        <v>1</v>
      </c>
      <c r="L34" s="101">
        <v>4</v>
      </c>
      <c r="M34" s="101">
        <v>5</v>
      </c>
      <c r="N34" s="101">
        <v>6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63</v>
      </c>
      <c r="C35" s="97">
        <v>4</v>
      </c>
      <c r="D35" s="97">
        <v>3</v>
      </c>
      <c r="E35" s="97">
        <v>5</v>
      </c>
      <c r="F35" s="97">
        <v>5</v>
      </c>
      <c r="G35" s="97">
        <v>7</v>
      </c>
      <c r="H35" s="97">
        <v>6</v>
      </c>
      <c r="I35" s="98">
        <f t="shared" si="2"/>
        <v>-0.1428571428571429</v>
      </c>
      <c r="J35" s="97">
        <f t="shared" si="3"/>
        <v>-1</v>
      </c>
      <c r="K35" s="98">
        <f>H35/H34</f>
        <v>1</v>
      </c>
      <c r="L35" s="97">
        <v>4</v>
      </c>
      <c r="M35" s="97">
        <v>5</v>
      </c>
      <c r="N35" s="97">
        <v>6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53</v>
      </c>
      <c r="C36" s="101">
        <v>6</v>
      </c>
      <c r="D36" s="101">
        <v>7</v>
      </c>
      <c r="E36" s="101">
        <v>12</v>
      </c>
      <c r="F36" s="101">
        <v>12</v>
      </c>
      <c r="G36" s="101">
        <v>13</v>
      </c>
      <c r="H36" s="101">
        <v>13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10</v>
      </c>
      <c r="M36" s="101">
        <v>24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63</v>
      </c>
      <c r="C37" s="97">
        <v>2</v>
      </c>
      <c r="D37" s="97">
        <v>3</v>
      </c>
      <c r="E37" s="97">
        <v>6</v>
      </c>
      <c r="F37" s="97">
        <v>6</v>
      </c>
      <c r="G37" s="97">
        <v>7</v>
      </c>
      <c r="H37" s="97">
        <v>7</v>
      </c>
      <c r="I37" s="98">
        <f t="shared" si="2"/>
        <v>0</v>
      </c>
      <c r="J37" s="97">
        <f t="shared" si="3"/>
        <v>0</v>
      </c>
      <c r="K37" s="98">
        <f>H37/H36</f>
        <v>0.53846153846153844</v>
      </c>
      <c r="L37" s="97">
        <v>5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66</v>
      </c>
      <c r="C38" s="97">
        <v>3</v>
      </c>
      <c r="D38" s="97">
        <v>3</v>
      </c>
      <c r="E38" s="97">
        <v>6</v>
      </c>
      <c r="F38" s="97">
        <v>6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0.46153846153846156</v>
      </c>
      <c r="L38" s="97">
        <v>5</v>
      </c>
      <c r="M38" s="97">
        <v>18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54</v>
      </c>
      <c r="C39" s="101">
        <v>11</v>
      </c>
      <c r="D39" s="101">
        <v>12</v>
      </c>
      <c r="E39" s="101">
        <v>17</v>
      </c>
      <c r="F39" s="101">
        <v>19</v>
      </c>
      <c r="G39" s="101">
        <v>21</v>
      </c>
      <c r="H39" s="101">
        <v>20</v>
      </c>
      <c r="I39" s="102">
        <f t="shared" si="2"/>
        <v>-4.7619047619047672E-2</v>
      </c>
      <c r="J39" s="101">
        <f t="shared" si="3"/>
        <v>-1</v>
      </c>
      <c r="K39" s="95">
        <f>H39/H39</f>
        <v>1</v>
      </c>
      <c r="L39" s="101">
        <v>14</v>
      </c>
      <c r="M39" s="101">
        <v>19</v>
      </c>
      <c r="N39" s="101">
        <v>20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63</v>
      </c>
      <c r="C40" s="97">
        <v>11</v>
      </c>
      <c r="D40" s="97">
        <v>12</v>
      </c>
      <c r="E40" s="97">
        <v>17</v>
      </c>
      <c r="F40" s="97">
        <v>19</v>
      </c>
      <c r="G40" s="97">
        <v>21</v>
      </c>
      <c r="H40" s="97">
        <v>20</v>
      </c>
      <c r="I40" s="98">
        <f t="shared" si="2"/>
        <v>-4.7619047619047672E-2</v>
      </c>
      <c r="J40" s="97">
        <f t="shared" si="3"/>
        <v>-1</v>
      </c>
      <c r="K40" s="98">
        <f>H40/H39</f>
        <v>1</v>
      </c>
      <c r="L40" s="97">
        <v>14</v>
      </c>
      <c r="M40" s="97">
        <v>19</v>
      </c>
      <c r="N40" s="97">
        <v>20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64</v>
      </c>
      <c r="C41" s="54">
        <v>4</v>
      </c>
      <c r="D41" s="54">
        <v>7</v>
      </c>
      <c r="E41" s="54">
        <v>7</v>
      </c>
      <c r="F41" s="54">
        <v>7</v>
      </c>
      <c r="G41" s="54">
        <v>8</v>
      </c>
      <c r="H41" s="54">
        <v>8</v>
      </c>
      <c r="I41" s="100">
        <f t="shared" si="2"/>
        <v>0</v>
      </c>
      <c r="J41" s="54">
        <f t="shared" si="3"/>
        <v>0</v>
      </c>
      <c r="K41" s="100">
        <f>H41/H39</f>
        <v>0.4</v>
      </c>
      <c r="L41" s="54">
        <v>7</v>
      </c>
      <c r="M41" s="54">
        <v>7</v>
      </c>
      <c r="N41" s="54">
        <v>7</v>
      </c>
      <c r="O41" s="54">
        <v>8</v>
      </c>
      <c r="P41" s="54">
        <v>8</v>
      </c>
      <c r="Q41" s="100">
        <f t="shared" si="0"/>
        <v>0</v>
      </c>
      <c r="R41" s="54">
        <f t="shared" si="1"/>
        <v>0</v>
      </c>
      <c r="S41" s="100">
        <f>P41/P39</f>
        <v>0.4</v>
      </c>
    </row>
    <row r="42" spans="2:19" x14ac:dyDescent="0.25">
      <c r="B42" s="99" t="s">
        <v>65</v>
      </c>
      <c r="C42" s="54">
        <v>7</v>
      </c>
      <c r="D42" s="54">
        <v>6</v>
      </c>
      <c r="E42" s="54">
        <v>10</v>
      </c>
      <c r="F42" s="54">
        <v>12</v>
      </c>
      <c r="G42" s="54">
        <v>14</v>
      </c>
      <c r="H42" s="54">
        <v>12</v>
      </c>
      <c r="I42" s="100">
        <f t="shared" si="2"/>
        <v>-0.1428571428571429</v>
      </c>
      <c r="J42" s="54">
        <f t="shared" si="3"/>
        <v>-2</v>
      </c>
      <c r="K42" s="100">
        <f>H42/H39</f>
        <v>0.6</v>
      </c>
      <c r="L42" s="54">
        <v>7</v>
      </c>
      <c r="M42" s="54">
        <v>12</v>
      </c>
      <c r="N42" s="54">
        <v>13</v>
      </c>
      <c r="O42" s="54">
        <v>12</v>
      </c>
      <c r="P42" s="54">
        <v>12</v>
      </c>
      <c r="Q42" s="100">
        <f t="shared" si="0"/>
        <v>0</v>
      </c>
      <c r="R42" s="54">
        <f t="shared" si="1"/>
        <v>0</v>
      </c>
      <c r="S42" s="100">
        <f>P42/P39</f>
        <v>0.6</v>
      </c>
    </row>
    <row r="43" spans="2:19" x14ac:dyDescent="0.25">
      <c r="B43" s="93" t="s">
        <v>55</v>
      </c>
      <c r="C43" s="101">
        <v>9</v>
      </c>
      <c r="D43" s="101">
        <v>11</v>
      </c>
      <c r="E43" s="101">
        <v>15</v>
      </c>
      <c r="F43" s="101">
        <v>14</v>
      </c>
      <c r="G43" s="101">
        <v>15</v>
      </c>
      <c r="H43" s="101">
        <v>15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14</v>
      </c>
      <c r="M43" s="101">
        <v>26</v>
      </c>
      <c r="N43" s="101">
        <v>14</v>
      </c>
      <c r="O43" s="101">
        <v>15</v>
      </c>
      <c r="P43" s="101">
        <v>15</v>
      </c>
      <c r="Q43" s="102">
        <f t="shared" si="0"/>
        <v>0</v>
      </c>
      <c r="R43" s="101">
        <f t="shared" si="1"/>
        <v>0</v>
      </c>
      <c r="S43" s="95">
        <f>P43/P43</f>
        <v>1</v>
      </c>
    </row>
    <row r="44" spans="2:19" x14ac:dyDescent="0.25">
      <c r="B44" s="96" t="s">
        <v>63</v>
      </c>
      <c r="C44" s="97">
        <v>4</v>
      </c>
      <c r="D44" s="97">
        <v>5</v>
      </c>
      <c r="E44" s="97">
        <v>8</v>
      </c>
      <c r="F44" s="97">
        <v>8</v>
      </c>
      <c r="G44" s="97">
        <v>9</v>
      </c>
      <c r="H44" s="97">
        <v>8</v>
      </c>
      <c r="I44" s="98">
        <f t="shared" si="2"/>
        <v>-0.11111111111111116</v>
      </c>
      <c r="J44" s="97">
        <f t="shared" si="3"/>
        <v>-1</v>
      </c>
      <c r="K44" s="98">
        <f>H44/H43</f>
        <v>0.53333333333333333</v>
      </c>
      <c r="L44" s="97">
        <v>8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64</v>
      </c>
      <c r="C45" s="54">
        <v>0</v>
      </c>
      <c r="D45" s="54">
        <v>4</v>
      </c>
      <c r="E45" s="54">
        <v>6</v>
      </c>
      <c r="F45" s="54">
        <v>6</v>
      </c>
      <c r="G45" s="54">
        <v>7</v>
      </c>
      <c r="H45" s="54">
        <v>6</v>
      </c>
      <c r="I45" s="100">
        <f t="shared" si="2"/>
        <v>-0.1428571428571429</v>
      </c>
      <c r="J45" s="54">
        <f t="shared" si="3"/>
        <v>-1</v>
      </c>
      <c r="K45" s="100">
        <f>H45/H43</f>
        <v>0.4</v>
      </c>
      <c r="L45" s="54">
        <v>6</v>
      </c>
      <c r="M45" s="54">
        <v>6</v>
      </c>
      <c r="N45" s="54">
        <v>6</v>
      </c>
      <c r="O45" s="54">
        <v>6</v>
      </c>
      <c r="P45" s="54">
        <v>6</v>
      </c>
      <c r="Q45" s="100">
        <f t="shared" si="0"/>
        <v>0</v>
      </c>
      <c r="R45" s="54">
        <f t="shared" si="1"/>
        <v>0</v>
      </c>
      <c r="S45" s="100">
        <f>P45/P43</f>
        <v>0.4</v>
      </c>
    </row>
    <row r="46" spans="2:19" x14ac:dyDescent="0.25">
      <c r="B46" s="99" t="s">
        <v>65</v>
      </c>
      <c r="C46" s="54">
        <v>0</v>
      </c>
      <c r="D46" s="54">
        <v>2</v>
      </c>
      <c r="E46" s="54">
        <v>2</v>
      </c>
      <c r="F46" s="54">
        <v>2</v>
      </c>
      <c r="G46" s="54">
        <v>2</v>
      </c>
      <c r="H46" s="54">
        <v>2</v>
      </c>
      <c r="I46" s="100">
        <f t="shared" si="2"/>
        <v>0</v>
      </c>
      <c r="J46" s="54">
        <f t="shared" si="3"/>
        <v>0</v>
      </c>
      <c r="K46" s="100">
        <f>H46/H43</f>
        <v>0.13333333333333333</v>
      </c>
      <c r="L46" s="54">
        <v>2</v>
      </c>
      <c r="M46" s="54">
        <v>2</v>
      </c>
      <c r="N46" s="54">
        <v>2</v>
      </c>
      <c r="O46" s="54">
        <v>2</v>
      </c>
      <c r="P46" s="54">
        <v>2</v>
      </c>
      <c r="Q46" s="100">
        <f t="shared" si="0"/>
        <v>0</v>
      </c>
      <c r="R46" s="54">
        <f t="shared" si="1"/>
        <v>0</v>
      </c>
      <c r="S46" s="100">
        <f>P46/P43</f>
        <v>0.13333333333333333</v>
      </c>
    </row>
    <row r="47" spans="2:19" x14ac:dyDescent="0.25">
      <c r="B47" s="96" t="s">
        <v>66</v>
      </c>
      <c r="C47" s="97">
        <v>5</v>
      </c>
      <c r="D47" s="97">
        <v>6</v>
      </c>
      <c r="E47" s="97">
        <v>7</v>
      </c>
      <c r="F47" s="97">
        <v>6</v>
      </c>
      <c r="G47" s="97">
        <v>6</v>
      </c>
      <c r="H47" s="97">
        <v>7</v>
      </c>
      <c r="I47" s="98">
        <f t="shared" si="2"/>
        <v>0.16666666666666674</v>
      </c>
      <c r="J47" s="97">
        <f t="shared" si="3"/>
        <v>1</v>
      </c>
      <c r="K47" s="98">
        <f>H47/H43</f>
        <v>0.46666666666666667</v>
      </c>
      <c r="L47" s="97">
        <v>6</v>
      </c>
      <c r="M47" s="97">
        <v>18</v>
      </c>
      <c r="N47" s="97">
        <v>6</v>
      </c>
      <c r="O47" s="97">
        <v>7</v>
      </c>
      <c r="P47" s="97">
        <v>7</v>
      </c>
      <c r="Q47" s="98">
        <f t="shared" si="0"/>
        <v>0</v>
      </c>
      <c r="R47" s="97">
        <f t="shared" si="1"/>
        <v>0</v>
      </c>
      <c r="S47" s="98">
        <f>P47/P43</f>
        <v>0.46666666666666667</v>
      </c>
    </row>
    <row r="48" spans="2:19" x14ac:dyDescent="0.25">
      <c r="B48" s="93" t="s">
        <v>56</v>
      </c>
      <c r="C48" s="101">
        <v>11</v>
      </c>
      <c r="D48" s="101">
        <v>13</v>
      </c>
      <c r="E48" s="101">
        <v>17</v>
      </c>
      <c r="F48" s="101">
        <v>16</v>
      </c>
      <c r="G48" s="101">
        <v>20</v>
      </c>
      <c r="H48" s="101">
        <v>19</v>
      </c>
      <c r="I48" s="102">
        <f t="shared" si="2"/>
        <v>-5.0000000000000044E-2</v>
      </c>
      <c r="J48" s="101">
        <f t="shared" si="3"/>
        <v>-1</v>
      </c>
      <c r="K48" s="95">
        <f>H48/H48</f>
        <v>1</v>
      </c>
      <c r="L48" s="101">
        <v>16</v>
      </c>
      <c r="M48" s="101">
        <v>21</v>
      </c>
      <c r="N48" s="101">
        <v>18</v>
      </c>
      <c r="O48" s="101">
        <v>19</v>
      </c>
      <c r="P48" s="101">
        <v>19</v>
      </c>
      <c r="Q48" s="102">
        <f t="shared" si="0"/>
        <v>0</v>
      </c>
      <c r="R48" s="101">
        <f t="shared" si="1"/>
        <v>0</v>
      </c>
      <c r="S48" s="95">
        <f>P48/P48</f>
        <v>1</v>
      </c>
    </row>
    <row r="49" spans="2:19" x14ac:dyDescent="0.25">
      <c r="B49" s="96" t="s">
        <v>63</v>
      </c>
      <c r="C49" s="97">
        <v>9</v>
      </c>
      <c r="D49" s="97">
        <v>12</v>
      </c>
      <c r="E49" s="97">
        <v>14</v>
      </c>
      <c r="F49" s="97">
        <v>13</v>
      </c>
      <c r="G49" s="97">
        <v>17</v>
      </c>
      <c r="H49" s="97">
        <v>16</v>
      </c>
      <c r="I49" s="98">
        <f t="shared" si="2"/>
        <v>-5.8823529411764719E-2</v>
      </c>
      <c r="J49" s="97">
        <f t="shared" si="3"/>
        <v>-1</v>
      </c>
      <c r="K49" s="98">
        <f>H49/H48</f>
        <v>0.84210526315789469</v>
      </c>
      <c r="L49" s="97">
        <v>14</v>
      </c>
      <c r="M49" s="97">
        <v>14</v>
      </c>
      <c r="N49" s="97">
        <v>15</v>
      </c>
      <c r="O49" s="97">
        <v>16</v>
      </c>
      <c r="P49" s="97">
        <v>16</v>
      </c>
      <c r="Q49" s="98">
        <f t="shared" si="0"/>
        <v>0</v>
      </c>
      <c r="R49" s="97">
        <f t="shared" si="1"/>
        <v>0</v>
      </c>
      <c r="S49" s="98">
        <f>P49/P48</f>
        <v>0.84210526315789469</v>
      </c>
    </row>
    <row r="50" spans="2:19" x14ac:dyDescent="0.25">
      <c r="B50" s="99" t="s">
        <v>64</v>
      </c>
      <c r="C50" s="54">
        <v>5</v>
      </c>
      <c r="D50" s="54">
        <v>8</v>
      </c>
      <c r="E50" s="54">
        <v>8</v>
      </c>
      <c r="F50" s="54">
        <v>8</v>
      </c>
      <c r="G50" s="54">
        <v>9</v>
      </c>
      <c r="H50" s="54">
        <v>8</v>
      </c>
      <c r="I50" s="100">
        <f t="shared" si="2"/>
        <v>-0.11111111111111116</v>
      </c>
      <c r="J50" s="54">
        <f t="shared" si="3"/>
        <v>-1</v>
      </c>
      <c r="K50" s="100">
        <f>H50/H48</f>
        <v>0.42105263157894735</v>
      </c>
      <c r="L50" s="54">
        <v>9</v>
      </c>
      <c r="M50" s="54">
        <v>8</v>
      </c>
      <c r="N50" s="54">
        <v>8</v>
      </c>
      <c r="O50" s="54">
        <v>8</v>
      </c>
      <c r="P50" s="54">
        <v>8</v>
      </c>
      <c r="Q50" s="100">
        <f t="shared" si="0"/>
        <v>0</v>
      </c>
      <c r="R50" s="54">
        <f t="shared" si="1"/>
        <v>0</v>
      </c>
      <c r="S50" s="100">
        <f>P50/P48</f>
        <v>0.42105263157894735</v>
      </c>
    </row>
    <row r="51" spans="2:19" x14ac:dyDescent="0.25">
      <c r="B51" s="99" t="s">
        <v>65</v>
      </c>
      <c r="C51" s="54">
        <v>4</v>
      </c>
      <c r="D51" s="54">
        <v>4</v>
      </c>
      <c r="E51" s="54">
        <v>6</v>
      </c>
      <c r="F51" s="54">
        <v>5</v>
      </c>
      <c r="G51" s="54">
        <v>8</v>
      </c>
      <c r="H51" s="54">
        <v>8</v>
      </c>
      <c r="I51" s="100">
        <f t="shared" si="2"/>
        <v>0</v>
      </c>
      <c r="J51" s="54">
        <f t="shared" si="3"/>
        <v>0</v>
      </c>
      <c r="K51" s="100">
        <f>H51/H48</f>
        <v>0.42105263157894735</v>
      </c>
      <c r="L51" s="54">
        <v>5</v>
      </c>
      <c r="M51" s="54">
        <v>6</v>
      </c>
      <c r="N51" s="54">
        <v>7</v>
      </c>
      <c r="O51" s="54">
        <v>8</v>
      </c>
      <c r="P51" s="54">
        <v>8</v>
      </c>
      <c r="Q51" s="100">
        <f t="shared" si="0"/>
        <v>0</v>
      </c>
      <c r="R51" s="54">
        <f t="shared" si="1"/>
        <v>0</v>
      </c>
      <c r="S51" s="100">
        <f>P51/P48</f>
        <v>0.42105263157894735</v>
      </c>
    </row>
    <row r="52" spans="2:19" x14ac:dyDescent="0.25">
      <c r="B52" s="96" t="s">
        <v>66</v>
      </c>
      <c r="C52" s="97">
        <v>2</v>
      </c>
      <c r="D52" s="97">
        <v>2</v>
      </c>
      <c r="E52" s="97">
        <v>4</v>
      </c>
      <c r="F52" s="97">
        <v>4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0.21052631578947367</v>
      </c>
      <c r="L52" s="97">
        <v>3</v>
      </c>
      <c r="M52" s="97">
        <v>10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E53A3-375B-4109-A7EB-6F632DC60DB3}">
  <sheetPr>
    <tabColor theme="7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C13C0-2EC9-46A8-B555-D849876A9F26}">
  <sheetPr>
    <tabColor theme="7" tint="0.79998168889431442"/>
  </sheetPr>
  <dimension ref="A4:O290"/>
  <sheetViews>
    <sheetView showGridLines="0" topLeftCell="G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241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61311</v>
      </c>
      <c r="D9" s="121">
        <v>6.9048490871998824E-2</v>
      </c>
      <c r="E9" s="120">
        <v>4603</v>
      </c>
      <c r="F9" s="121">
        <f t="shared" ref="F9:L21" si="0">IFERROR(E9/C9-1,"-")</f>
        <v>-0.9249237494087521</v>
      </c>
      <c r="G9" s="120">
        <v>36105</v>
      </c>
      <c r="H9" s="121">
        <f>IFERROR(G9/E9-1,"-")</f>
        <v>6.8437975233543344</v>
      </c>
      <c r="I9" s="120">
        <v>60088</v>
      </c>
      <c r="J9" s="121">
        <f t="shared" si="0"/>
        <v>0.6642570281124498</v>
      </c>
      <c r="K9" s="120">
        <v>66083</v>
      </c>
      <c r="L9" s="121">
        <f t="shared" si="0"/>
        <v>9.9770336839302365E-2</v>
      </c>
      <c r="M9" s="120">
        <v>65410</v>
      </c>
      <c r="N9" s="121">
        <f t="shared" ref="N9:N20" si="1">IFERROR(M9/K9-1,"-")</f>
        <v>-1.0184162341298042E-2</v>
      </c>
    </row>
    <row r="10" spans="1:15" x14ac:dyDescent="0.25">
      <c r="A10" s="1" t="s">
        <v>75</v>
      </c>
      <c r="B10" s="119" t="s">
        <v>76</v>
      </c>
      <c r="C10" s="120">
        <v>57643</v>
      </c>
      <c r="D10" s="121">
        <v>8.7952739557971338E-2</v>
      </c>
      <c r="E10" s="120">
        <v>6183</v>
      </c>
      <c r="F10" s="121">
        <f t="shared" si="0"/>
        <v>-0.89273632531270053</v>
      </c>
      <c r="G10" s="120">
        <v>50459</v>
      </c>
      <c r="H10" s="121">
        <f t="shared" si="0"/>
        <v>7.1609251172569941</v>
      </c>
      <c r="I10" s="120">
        <v>57829</v>
      </c>
      <c r="J10" s="121">
        <f t="shared" si="0"/>
        <v>0.14605917675736735</v>
      </c>
      <c r="K10" s="120">
        <v>66869</v>
      </c>
      <c r="L10" s="121">
        <f t="shared" si="0"/>
        <v>0.1563229521520344</v>
      </c>
      <c r="M10" s="120">
        <v>68685</v>
      </c>
      <c r="N10" s="121">
        <f t="shared" si="1"/>
        <v>2.7157576754549995E-2</v>
      </c>
    </row>
    <row r="11" spans="1:15" x14ac:dyDescent="0.25">
      <c r="A11" s="1" t="s">
        <v>77</v>
      </c>
      <c r="B11" s="119" t="s">
        <v>78</v>
      </c>
      <c r="C11" s="120">
        <v>23288</v>
      </c>
      <c r="D11" s="121">
        <v>-0.65823304960375695</v>
      </c>
      <c r="E11" s="120">
        <v>8151</v>
      </c>
      <c r="F11" s="121">
        <f t="shared" si="0"/>
        <v>-0.64999141188594978</v>
      </c>
      <c r="G11" s="120">
        <v>57186</v>
      </c>
      <c r="H11" s="121">
        <f t="shared" si="0"/>
        <v>6.0158262789841741</v>
      </c>
      <c r="I11" s="120">
        <v>66430</v>
      </c>
      <c r="J11" s="121">
        <f t="shared" si="0"/>
        <v>0.1616479557933761</v>
      </c>
      <c r="K11" s="120">
        <v>76278</v>
      </c>
      <c r="L11" s="121">
        <f t="shared" si="0"/>
        <v>0.14824627427367143</v>
      </c>
      <c r="M11" s="120">
        <v>79107</v>
      </c>
      <c r="N11" s="121">
        <f t="shared" si="1"/>
        <v>3.7088020136867739E-2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8112</v>
      </c>
      <c r="F12" s="121" t="str">
        <f t="shared" si="0"/>
        <v>-</v>
      </c>
      <c r="G12" s="120">
        <v>60780</v>
      </c>
      <c r="H12" s="121">
        <f t="shared" si="0"/>
        <v>6.4926035502958577</v>
      </c>
      <c r="I12" s="120">
        <v>65148</v>
      </c>
      <c r="J12" s="121">
        <f t="shared" si="0"/>
        <v>7.1865745310957463E-2</v>
      </c>
      <c r="K12" s="120">
        <v>66545</v>
      </c>
      <c r="L12" s="121">
        <f t="shared" si="0"/>
        <v>2.1443482532080838E-2</v>
      </c>
      <c r="M12" s="120">
        <v>76454</v>
      </c>
      <c r="N12" s="121">
        <f t="shared" si="1"/>
        <v>0.14890675482756022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18010</v>
      </c>
      <c r="F13" s="121" t="str">
        <f t="shared" si="0"/>
        <v>-</v>
      </c>
      <c r="G13" s="120">
        <v>53595</v>
      </c>
      <c r="H13" s="121">
        <f t="shared" si="0"/>
        <v>1.975846751804553</v>
      </c>
      <c r="I13" s="120">
        <v>58098</v>
      </c>
      <c r="J13" s="121">
        <f t="shared" si="0"/>
        <v>8.4019031626084484E-2</v>
      </c>
      <c r="K13" s="120">
        <v>77065</v>
      </c>
      <c r="L13" s="121">
        <f t="shared" si="0"/>
        <v>0.32646562704396032</v>
      </c>
      <c r="M13" s="120">
        <v>77025</v>
      </c>
      <c r="N13" s="121">
        <f t="shared" si="1"/>
        <v>-5.1904236683320004E-4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25023</v>
      </c>
      <c r="F14" s="121" t="str">
        <f t="shared" si="0"/>
        <v>-</v>
      </c>
      <c r="G14" s="120">
        <v>63207</v>
      </c>
      <c r="H14" s="121">
        <f t="shared" si="0"/>
        <v>1.5259561203692602</v>
      </c>
      <c r="I14" s="120">
        <v>71344</v>
      </c>
      <c r="J14" s="121">
        <f t="shared" si="0"/>
        <v>0.12873574129447696</v>
      </c>
      <c r="K14" s="120">
        <v>83393</v>
      </c>
      <c r="L14" s="121">
        <f t="shared" si="0"/>
        <v>0.16888596097779773</v>
      </c>
      <c r="M14" s="120">
        <v>77257</v>
      </c>
      <c r="N14" s="121">
        <f t="shared" si="1"/>
        <v>-7.3579317208878448E-2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41575</v>
      </c>
      <c r="F15" s="121" t="str">
        <f t="shared" si="0"/>
        <v>-</v>
      </c>
      <c r="G15" s="120">
        <v>73949</v>
      </c>
      <c r="H15" s="121">
        <f t="shared" si="0"/>
        <v>0.77868911605532176</v>
      </c>
      <c r="I15" s="120">
        <v>76772</v>
      </c>
      <c r="J15" s="121">
        <f t="shared" si="0"/>
        <v>3.8174958417287685E-2</v>
      </c>
      <c r="K15" s="120">
        <v>90048</v>
      </c>
      <c r="L15" s="121">
        <f t="shared" si="0"/>
        <v>0.17292762986505505</v>
      </c>
      <c r="M15" s="120">
        <v>93840</v>
      </c>
      <c r="N15" s="121">
        <f t="shared" si="1"/>
        <v>4.2110874200426363E-2</v>
      </c>
    </row>
    <row r="16" spans="1:15" x14ac:dyDescent="0.25">
      <c r="A16" s="1" t="s">
        <v>87</v>
      </c>
      <c r="B16" s="119" t="s">
        <v>88</v>
      </c>
      <c r="C16" s="120">
        <v>21705</v>
      </c>
      <c r="D16" s="121">
        <v>-0.71468570076504456</v>
      </c>
      <c r="E16" s="120">
        <v>50036</v>
      </c>
      <c r="F16" s="121">
        <f t="shared" si="0"/>
        <v>1.3052752821930431</v>
      </c>
      <c r="G16" s="120">
        <v>65748</v>
      </c>
      <c r="H16" s="121">
        <f t="shared" si="0"/>
        <v>0.31401390998481093</v>
      </c>
      <c r="I16" s="120">
        <v>73184</v>
      </c>
      <c r="J16" s="121">
        <f t="shared" si="0"/>
        <v>0.11309849729269339</v>
      </c>
      <c r="K16" s="120">
        <v>89034</v>
      </c>
      <c r="L16" s="121">
        <f t="shared" si="0"/>
        <v>0.21657739396589415</v>
      </c>
      <c r="M16" s="120">
        <v>94925</v>
      </c>
      <c r="N16" s="121">
        <f t="shared" si="1"/>
        <v>6.6165734438529133E-2</v>
      </c>
    </row>
    <row r="17" spans="1:15" x14ac:dyDescent="0.25">
      <c r="A17" s="1" t="s">
        <v>89</v>
      </c>
      <c r="B17" s="119" t="s">
        <v>90</v>
      </c>
      <c r="C17" s="120">
        <v>17561</v>
      </c>
      <c r="D17" s="121">
        <v>-0.74576173034325999</v>
      </c>
      <c r="E17" s="120">
        <v>48518</v>
      </c>
      <c r="F17" s="121">
        <f t="shared" si="0"/>
        <v>1.7628267182962247</v>
      </c>
      <c r="G17" s="120">
        <v>62173</v>
      </c>
      <c r="H17" s="121">
        <f t="shared" si="0"/>
        <v>0.28144193907415804</v>
      </c>
      <c r="I17" s="120">
        <v>71851</v>
      </c>
      <c r="J17" s="121">
        <f t="shared" si="0"/>
        <v>0.15566242581184753</v>
      </c>
      <c r="K17" s="120">
        <v>77584</v>
      </c>
      <c r="L17" s="121">
        <f t="shared" si="0"/>
        <v>7.9790121223086707E-2</v>
      </c>
      <c r="M17" s="120">
        <v>79102</v>
      </c>
      <c r="N17" s="121">
        <f t="shared" si="1"/>
        <v>1.9565889874200826E-2</v>
      </c>
    </row>
    <row r="18" spans="1:15" x14ac:dyDescent="0.25">
      <c r="A18" s="1" t="s">
        <v>91</v>
      </c>
      <c r="B18" s="119" t="s">
        <v>92</v>
      </c>
      <c r="C18" s="120">
        <v>14861</v>
      </c>
      <c r="D18" s="121">
        <v>-0.77816423101610666</v>
      </c>
      <c r="E18" s="120">
        <v>52374</v>
      </c>
      <c r="F18" s="121">
        <f t="shared" si="0"/>
        <v>2.5242581252943945</v>
      </c>
      <c r="G18" s="120">
        <v>64171</v>
      </c>
      <c r="H18" s="121">
        <f t="shared" si="0"/>
        <v>0.22524535074655372</v>
      </c>
      <c r="I18" s="120">
        <v>70925</v>
      </c>
      <c r="J18" s="121"/>
      <c r="K18" s="120">
        <v>81853</v>
      </c>
      <c r="L18" s="121">
        <f t="shared" si="0"/>
        <v>0.15407825167430378</v>
      </c>
      <c r="M18" s="120">
        <v>83480</v>
      </c>
      <c r="N18" s="121">
        <f t="shared" si="1"/>
        <v>1.9877096746606648E-2</v>
      </c>
    </row>
    <row r="19" spans="1:15" x14ac:dyDescent="0.25">
      <c r="A19" s="1" t="s">
        <v>93</v>
      </c>
      <c r="B19" s="119" t="s">
        <v>94</v>
      </c>
      <c r="C19" s="120">
        <v>6170</v>
      </c>
      <c r="D19" s="121">
        <v>-0.90751566387864613</v>
      </c>
      <c r="E19" s="120">
        <v>47468</v>
      </c>
      <c r="F19" s="121">
        <f t="shared" si="0"/>
        <v>6.6933549432739063</v>
      </c>
      <c r="G19" s="120">
        <v>61752</v>
      </c>
      <c r="H19" s="121">
        <f t="shared" si="0"/>
        <v>0.30091851352490107</v>
      </c>
      <c r="I19" s="120">
        <v>66055</v>
      </c>
      <c r="J19" s="121">
        <f t="shared" si="0"/>
        <v>6.9681953620935433E-2</v>
      </c>
      <c r="K19" s="120">
        <v>73285</v>
      </c>
      <c r="L19" s="121">
        <f t="shared" si="0"/>
        <v>0.10945424267655746</v>
      </c>
      <c r="M19" s="120">
        <v>72077</v>
      </c>
      <c r="N19" s="121">
        <f t="shared" si="1"/>
        <v>-1.6483591458006375E-2</v>
      </c>
    </row>
    <row r="20" spans="1:15" x14ac:dyDescent="0.25">
      <c r="A20" s="1" t="s">
        <v>95</v>
      </c>
      <c r="B20" s="119" t="s">
        <v>96</v>
      </c>
      <c r="C20" s="120">
        <v>8912</v>
      </c>
      <c r="D20" s="121">
        <v>-0.85629283237926312</v>
      </c>
      <c r="E20" s="120">
        <v>44151</v>
      </c>
      <c r="F20" s="121">
        <f t="shared" si="0"/>
        <v>3.9541068222621183</v>
      </c>
      <c r="G20" s="120">
        <v>61100</v>
      </c>
      <c r="H20" s="121">
        <f t="shared" si="0"/>
        <v>0.38388711467463921</v>
      </c>
      <c r="I20" s="120">
        <v>62539</v>
      </c>
      <c r="J20" s="121">
        <f t="shared" si="0"/>
        <v>2.3551554828150634E-2</v>
      </c>
      <c r="K20" s="120">
        <v>67921</v>
      </c>
      <c r="L20" s="121">
        <f t="shared" si="0"/>
        <v>8.6058299621036394E-2</v>
      </c>
      <c r="M20" s="120">
        <v>70034</v>
      </c>
      <c r="N20" s="121">
        <f t="shared" si="1"/>
        <v>3.1109671530159977E-2</v>
      </c>
    </row>
    <row r="21" spans="1:15" ht="15.75" x14ac:dyDescent="0.25">
      <c r="A21" s="1" t="s">
        <v>0</v>
      </c>
      <c r="B21" s="122" t="s">
        <v>33</v>
      </c>
      <c r="C21" s="123">
        <v>225835</v>
      </c>
      <c r="D21" s="124">
        <v>-0.71475431370394371</v>
      </c>
      <c r="E21" s="123">
        <v>354204</v>
      </c>
      <c r="F21" s="124">
        <f t="shared" si="0"/>
        <v>0.56841942125888378</v>
      </c>
      <c r="G21" s="123">
        <v>710225</v>
      </c>
      <c r="H21" s="124">
        <f t="shared" si="0"/>
        <v>1.0051298121986201</v>
      </c>
      <c r="I21" s="123">
        <v>800263</v>
      </c>
      <c r="J21" s="124">
        <f t="shared" si="0"/>
        <v>0.12677390967651103</v>
      </c>
      <c r="K21" s="123">
        <v>915958</v>
      </c>
      <c r="L21" s="124">
        <f t="shared" si="0"/>
        <v>0.14457122221069829</v>
      </c>
      <c r="M21" s="123">
        <v>937396</v>
      </c>
      <c r="N21" s="124">
        <v>2.3405003286176784E-2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242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19992</v>
      </c>
      <c r="D31" s="121">
        <v>0.33271115258982742</v>
      </c>
      <c r="E31" s="120">
        <v>2136</v>
      </c>
      <c r="F31" s="121">
        <f t="shared" ref="F31:L43" si="2">IFERROR(E31/C31-1,"-")</f>
        <v>-0.89315726290516206</v>
      </c>
      <c r="G31" s="120">
        <v>12392</v>
      </c>
      <c r="H31" s="121">
        <f t="shared" si="2"/>
        <v>4.8014981273408237</v>
      </c>
      <c r="I31" s="120">
        <v>18745</v>
      </c>
      <c r="J31" s="121">
        <f t="shared" si="2"/>
        <v>0.51266946417043258</v>
      </c>
      <c r="K31" s="120">
        <v>17391</v>
      </c>
      <c r="L31" s="121">
        <f t="shared" si="2"/>
        <v>-7.2232595358762364E-2</v>
      </c>
      <c r="M31" s="120">
        <v>18625</v>
      </c>
      <c r="N31" s="121">
        <f t="shared" ref="N31" si="3">IFERROR(M31/K31-1,"-")</f>
        <v>7.095624173423043E-2</v>
      </c>
    </row>
    <row r="32" spans="1:15" x14ac:dyDescent="0.25">
      <c r="B32" s="119" t="s">
        <v>76</v>
      </c>
      <c r="C32" s="120">
        <v>19508</v>
      </c>
      <c r="D32" s="121">
        <v>0.23078864353312301</v>
      </c>
      <c r="E32" s="120">
        <v>2964</v>
      </c>
      <c r="F32" s="121">
        <f t="shared" si="2"/>
        <v>-0.84806233340168136</v>
      </c>
      <c r="G32" s="120">
        <v>19887</v>
      </c>
      <c r="H32" s="121">
        <f t="shared" si="2"/>
        <v>5.7095141700404861</v>
      </c>
      <c r="I32" s="120">
        <v>18181</v>
      </c>
      <c r="J32" s="121">
        <f t="shared" si="2"/>
        <v>-8.5784683461557765E-2</v>
      </c>
      <c r="K32" s="120">
        <v>18681</v>
      </c>
      <c r="L32" s="121">
        <f t="shared" si="2"/>
        <v>2.7501237555690006E-2</v>
      </c>
      <c r="M32" s="120">
        <v>19036</v>
      </c>
      <c r="N32" s="121">
        <f>IFERROR(M32/K32-1,"-")</f>
        <v>1.9003265349820664E-2</v>
      </c>
    </row>
    <row r="33" spans="2:15" x14ac:dyDescent="0.25">
      <c r="B33" s="119" t="s">
        <v>78</v>
      </c>
      <c r="C33" s="120">
        <v>7560</v>
      </c>
      <c r="D33" s="121">
        <v>-0.68272620446533483</v>
      </c>
      <c r="E33" s="120">
        <v>3489</v>
      </c>
      <c r="F33" s="121">
        <f t="shared" si="2"/>
        <v>-0.53849206349206347</v>
      </c>
      <c r="G33" s="120">
        <v>21912</v>
      </c>
      <c r="H33" s="121">
        <f t="shared" si="2"/>
        <v>5.2803095442820291</v>
      </c>
      <c r="I33" s="120">
        <v>25120</v>
      </c>
      <c r="J33" s="121">
        <f t="shared" si="2"/>
        <v>0.14640379700620665</v>
      </c>
      <c r="K33" s="120">
        <v>25095</v>
      </c>
      <c r="L33" s="121">
        <f t="shared" si="2"/>
        <v>-9.9522292993625694E-4</v>
      </c>
      <c r="M33" s="120">
        <v>24776</v>
      </c>
      <c r="N33" s="121">
        <f>IFERROR(M33/K33-1,"-")</f>
        <v>-1.2711695556883895E-2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4130</v>
      </c>
      <c r="F34" s="121" t="str">
        <f t="shared" si="2"/>
        <v>-</v>
      </c>
      <c r="G34" s="120">
        <v>29771</v>
      </c>
      <c r="H34" s="121">
        <f t="shared" si="2"/>
        <v>6.2084745762711862</v>
      </c>
      <c r="I34" s="120">
        <v>30357</v>
      </c>
      <c r="J34" s="121">
        <f t="shared" si="2"/>
        <v>1.9683584696516654E-2</v>
      </c>
      <c r="K34" s="120">
        <v>29692</v>
      </c>
      <c r="L34" s="121">
        <f t="shared" si="2"/>
        <v>-2.1905985439931497E-2</v>
      </c>
      <c r="M34" s="120">
        <v>35629</v>
      </c>
      <c r="N34" s="121">
        <f>IFERROR(M34/K34-1,"-")</f>
        <v>0.19995284925232393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10368</v>
      </c>
      <c r="F35" s="121" t="str">
        <f t="shared" si="2"/>
        <v>-</v>
      </c>
      <c r="G35" s="120">
        <v>31151</v>
      </c>
      <c r="H35" s="121">
        <f t="shared" si="2"/>
        <v>2.0045331790123457</v>
      </c>
      <c r="I35" s="120">
        <v>31312</v>
      </c>
      <c r="J35" s="121">
        <f t="shared" si="2"/>
        <v>5.1683734069531972E-3</v>
      </c>
      <c r="K35" s="120">
        <v>41525</v>
      </c>
      <c r="L35" s="121">
        <f t="shared" si="2"/>
        <v>0.32616888094021457</v>
      </c>
      <c r="M35" s="120">
        <v>41829</v>
      </c>
      <c r="N35" s="121">
        <f>IFERROR(M35/K35-1,"-")</f>
        <v>7.3208910295003982E-3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16084</v>
      </c>
      <c r="F36" s="121" t="str">
        <f t="shared" si="2"/>
        <v>-</v>
      </c>
      <c r="G36" s="120">
        <v>38004</v>
      </c>
      <c r="H36" s="121">
        <f t="shared" si="2"/>
        <v>1.3628450634170606</v>
      </c>
      <c r="I36" s="120">
        <v>41665</v>
      </c>
      <c r="J36" s="121">
        <f t="shared" si="2"/>
        <v>9.6331965056309921E-2</v>
      </c>
      <c r="K36" s="120">
        <v>44993</v>
      </c>
      <c r="L36" s="121">
        <f t="shared" si="2"/>
        <v>7.987519500780027E-2</v>
      </c>
      <c r="M36" s="120">
        <v>41210</v>
      </c>
      <c r="N36" s="121">
        <f t="shared" ref="N36:N42" si="4">IFERROR(M36/K36-1,"-")</f>
        <v>-8.4079745738225964E-2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27705</v>
      </c>
      <c r="F37" s="121" t="str">
        <f t="shared" si="2"/>
        <v>-</v>
      </c>
      <c r="G37" s="120">
        <v>43951</v>
      </c>
      <c r="H37" s="121">
        <f t="shared" si="2"/>
        <v>0.58639234795163331</v>
      </c>
      <c r="I37" s="120">
        <v>41755</v>
      </c>
      <c r="J37" s="121">
        <f t="shared" si="2"/>
        <v>-4.9964733453163768E-2</v>
      </c>
      <c r="K37" s="120">
        <v>46418</v>
      </c>
      <c r="L37" s="121">
        <f t="shared" si="2"/>
        <v>0.11167524847323684</v>
      </c>
      <c r="M37" s="120">
        <v>50534</v>
      </c>
      <c r="N37" s="121">
        <f t="shared" si="4"/>
        <v>8.8672497737946498E-2</v>
      </c>
    </row>
    <row r="38" spans="2:15" x14ac:dyDescent="0.25">
      <c r="B38" s="119" t="s">
        <v>88</v>
      </c>
      <c r="C38" s="120">
        <v>14514</v>
      </c>
      <c r="D38" s="121">
        <v>-0.64852036615488928</v>
      </c>
      <c r="E38" s="120">
        <v>32855</v>
      </c>
      <c r="F38" s="121">
        <f t="shared" si="2"/>
        <v>1.2636764503238251</v>
      </c>
      <c r="G38" s="120">
        <v>37614</v>
      </c>
      <c r="H38" s="121">
        <f t="shared" si="2"/>
        <v>0.14484857708111409</v>
      </c>
      <c r="I38" s="120">
        <v>37101</v>
      </c>
      <c r="J38" s="121">
        <f t="shared" si="2"/>
        <v>-1.3638538841920567E-2</v>
      </c>
      <c r="K38" s="120">
        <v>47635</v>
      </c>
      <c r="L38" s="121">
        <f t="shared" si="2"/>
        <v>0.28392765693647082</v>
      </c>
      <c r="M38" s="120">
        <v>51594</v>
      </c>
      <c r="N38" s="121">
        <f t="shared" si="4"/>
        <v>8.3111157762149723E-2</v>
      </c>
    </row>
    <row r="39" spans="2:15" x14ac:dyDescent="0.25">
      <c r="B39" s="119" t="s">
        <v>90</v>
      </c>
      <c r="C39" s="120">
        <v>13494</v>
      </c>
      <c r="D39" s="121">
        <v>-0.58336420896628383</v>
      </c>
      <c r="E39" s="120">
        <v>27292</v>
      </c>
      <c r="F39" s="121">
        <f t="shared" si="2"/>
        <v>1.0225285311990513</v>
      </c>
      <c r="G39" s="120">
        <v>32660</v>
      </c>
      <c r="H39" s="121">
        <f t="shared" si="2"/>
        <v>0.19668767404367582</v>
      </c>
      <c r="I39" s="120">
        <v>34430</v>
      </c>
      <c r="J39" s="121">
        <f t="shared" si="2"/>
        <v>5.4194733619105984E-2</v>
      </c>
      <c r="K39" s="120">
        <v>34597</v>
      </c>
      <c r="L39" s="121">
        <f t="shared" si="2"/>
        <v>4.8504211443507472E-3</v>
      </c>
      <c r="M39" s="120">
        <v>38088</v>
      </c>
      <c r="N39" s="121">
        <f t="shared" si="4"/>
        <v>0.10090470271988905</v>
      </c>
    </row>
    <row r="40" spans="2:15" x14ac:dyDescent="0.25">
      <c r="B40" s="119" t="s">
        <v>92</v>
      </c>
      <c r="C40" s="120">
        <v>10718</v>
      </c>
      <c r="D40" s="121">
        <v>-0.62713515393981556</v>
      </c>
      <c r="E40" s="120">
        <v>24336</v>
      </c>
      <c r="F40" s="121">
        <f t="shared" si="2"/>
        <v>1.2705728680724016</v>
      </c>
      <c r="G40" s="120">
        <v>30437</v>
      </c>
      <c r="H40" s="121">
        <f t="shared" si="2"/>
        <v>0.25069855358316895</v>
      </c>
      <c r="I40" s="120">
        <v>27145</v>
      </c>
      <c r="J40" s="121">
        <f t="shared" si="2"/>
        <v>-0.10815783421493574</v>
      </c>
      <c r="K40" s="120">
        <v>30970</v>
      </c>
      <c r="L40" s="121">
        <f t="shared" si="2"/>
        <v>0.14090992816356596</v>
      </c>
      <c r="M40" s="120">
        <v>32143</v>
      </c>
      <c r="N40" s="121">
        <f t="shared" si="4"/>
        <v>3.7875363254762595E-2</v>
      </c>
    </row>
    <row r="41" spans="2:15" x14ac:dyDescent="0.25">
      <c r="B41" s="119" t="s">
        <v>94</v>
      </c>
      <c r="C41" s="120">
        <v>3323</v>
      </c>
      <c r="D41" s="121">
        <v>-0.86370534432549939</v>
      </c>
      <c r="E41" s="120">
        <v>14014</v>
      </c>
      <c r="F41" s="121">
        <f t="shared" si="2"/>
        <v>3.2172735479987962</v>
      </c>
      <c r="G41" s="120">
        <v>21959</v>
      </c>
      <c r="H41" s="121">
        <f t="shared" si="2"/>
        <v>0.566933066933067</v>
      </c>
      <c r="I41" s="120">
        <v>18241</v>
      </c>
      <c r="J41" s="121">
        <f t="shared" si="2"/>
        <v>-0.16931554260212212</v>
      </c>
      <c r="K41" s="120">
        <v>24997</v>
      </c>
      <c r="L41" s="121">
        <f t="shared" si="2"/>
        <v>0.37037443122635816</v>
      </c>
      <c r="M41" s="120">
        <v>21723</v>
      </c>
      <c r="N41" s="121">
        <f t="shared" si="4"/>
        <v>-0.13097571708605038</v>
      </c>
    </row>
    <row r="42" spans="2:15" x14ac:dyDescent="0.25">
      <c r="B42" s="119" t="s">
        <v>96</v>
      </c>
      <c r="C42" s="120">
        <v>4935</v>
      </c>
      <c r="D42" s="121">
        <v>-0.78637288429072338</v>
      </c>
      <c r="E42" s="120">
        <v>16320</v>
      </c>
      <c r="F42" s="121">
        <f t="shared" si="2"/>
        <v>2.3069908814589666</v>
      </c>
      <c r="G42" s="120">
        <v>22605</v>
      </c>
      <c r="H42" s="121">
        <f t="shared" si="2"/>
        <v>0.38511029411764697</v>
      </c>
      <c r="I42" s="120">
        <v>19245</v>
      </c>
      <c r="J42" s="121">
        <f t="shared" si="2"/>
        <v>-0.14863968148639684</v>
      </c>
      <c r="K42" s="120">
        <v>20445</v>
      </c>
      <c r="L42" s="121">
        <f t="shared" si="2"/>
        <v>6.235385814497274E-2</v>
      </c>
      <c r="M42" s="120">
        <v>23233</v>
      </c>
      <c r="N42" s="121">
        <f t="shared" si="4"/>
        <v>0.13636585962337988</v>
      </c>
    </row>
    <row r="43" spans="2:15" ht="15.75" x14ac:dyDescent="0.25">
      <c r="B43" s="122" t="s">
        <v>33</v>
      </c>
      <c r="C43" s="123">
        <v>103133</v>
      </c>
      <c r="D43" s="124">
        <v>-0.71053067364987943</v>
      </c>
      <c r="E43" s="123">
        <v>181693</v>
      </c>
      <c r="F43" s="124">
        <f t="shared" si="2"/>
        <v>0.76173484723609319</v>
      </c>
      <c r="G43" s="123">
        <v>342343</v>
      </c>
      <c r="H43" s="124">
        <f t="shared" si="2"/>
        <v>0.8841837605191174</v>
      </c>
      <c r="I43" s="123">
        <v>343297</v>
      </c>
      <c r="J43" s="124">
        <f t="shared" si="2"/>
        <v>2.7866788571695444E-3</v>
      </c>
      <c r="K43" s="123">
        <v>382439</v>
      </c>
      <c r="L43" s="124">
        <f t="shared" si="2"/>
        <v>0.1140178912137304</v>
      </c>
      <c r="M43" s="123">
        <v>398420</v>
      </c>
      <c r="N43" s="124">
        <v>4.1787056236419318E-2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243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16449</v>
      </c>
      <c r="D53" s="121">
        <v>0.31771208844027887</v>
      </c>
      <c r="E53" s="120">
        <v>1035</v>
      </c>
      <c r="F53" s="121">
        <f>IFERROR(E53/C53-1,"-")</f>
        <v>-0.9370782418384096</v>
      </c>
      <c r="G53" s="120">
        <v>9244</v>
      </c>
      <c r="H53" s="121">
        <f>IFERROR(G53/E53-1,"-")</f>
        <v>7.931400966183574</v>
      </c>
      <c r="I53" s="120">
        <v>15131</v>
      </c>
      <c r="J53" s="121">
        <f>IFERROR(I53/G53-1,"-")</f>
        <v>0.63684552141929895</v>
      </c>
      <c r="K53" s="120">
        <v>13975</v>
      </c>
      <c r="L53" s="121">
        <f>IFERROR(K53/I53-1,"-")</f>
        <v>-7.6399444848324616E-2</v>
      </c>
      <c r="M53" s="120">
        <v>14812</v>
      </c>
      <c r="N53" s="121">
        <f t="shared" ref="N53:N64" si="5">IFERROR(M53/K53-1,"-")</f>
        <v>5.9892665474060802E-2</v>
      </c>
    </row>
    <row r="54" spans="1:15" x14ac:dyDescent="0.25">
      <c r="A54" s="1">
        <v>2</v>
      </c>
      <c r="B54" s="119" t="s">
        <v>76</v>
      </c>
      <c r="C54" s="120">
        <v>15519</v>
      </c>
      <c r="D54" s="121">
        <v>0.17943456452348383</v>
      </c>
      <c r="E54" s="120">
        <v>1123</v>
      </c>
      <c r="F54" s="121">
        <f t="shared" ref="F54:L65" si="6">IFERROR(E54/C54-1,"-")</f>
        <v>-0.92763709001868677</v>
      </c>
      <c r="G54" s="120">
        <v>13995</v>
      </c>
      <c r="H54" s="121">
        <f t="shared" si="6"/>
        <v>11.462154942119323</v>
      </c>
      <c r="I54" s="120">
        <v>15141</v>
      </c>
      <c r="J54" s="121">
        <f t="shared" si="6"/>
        <v>8.1886387995712795E-2</v>
      </c>
      <c r="K54" s="120">
        <v>15143</v>
      </c>
      <c r="L54" s="121">
        <f t="shared" si="6"/>
        <v>1.3209167162009372E-4</v>
      </c>
      <c r="M54" s="120">
        <v>15578</v>
      </c>
      <c r="N54" s="121">
        <f t="shared" si="5"/>
        <v>2.8726144092980244E-2</v>
      </c>
    </row>
    <row r="55" spans="1:15" x14ac:dyDescent="0.25">
      <c r="A55" s="1">
        <v>3</v>
      </c>
      <c r="B55" s="119" t="s">
        <v>78</v>
      </c>
      <c r="C55" s="120">
        <v>6340</v>
      </c>
      <c r="D55" s="121">
        <v>-0.68174288439335373</v>
      </c>
      <c r="E55" s="120">
        <v>1764</v>
      </c>
      <c r="F55" s="121">
        <f t="shared" si="6"/>
        <v>-0.7217665615141956</v>
      </c>
      <c r="G55" s="120">
        <v>16558</v>
      </c>
      <c r="H55" s="121">
        <f t="shared" si="6"/>
        <v>8.3866213151927429</v>
      </c>
      <c r="I55" s="120">
        <v>19982</v>
      </c>
      <c r="J55" s="121">
        <f t="shared" si="6"/>
        <v>0.2067882594516246</v>
      </c>
      <c r="K55" s="120">
        <v>19127</v>
      </c>
      <c r="L55" s="121">
        <f t="shared" si="6"/>
        <v>-4.2788509658692853E-2</v>
      </c>
      <c r="M55" s="120">
        <v>19845</v>
      </c>
      <c r="N55" s="121">
        <f t="shared" si="5"/>
        <v>3.7538558059287963E-2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2509</v>
      </c>
      <c r="F56" s="121" t="str">
        <f t="shared" si="6"/>
        <v>-</v>
      </c>
      <c r="G56" s="120">
        <v>19780</v>
      </c>
      <c r="H56" s="121">
        <f t="shared" si="6"/>
        <v>6.883618971701873</v>
      </c>
      <c r="I56" s="120">
        <v>21271</v>
      </c>
      <c r="J56" s="121">
        <f t="shared" si="6"/>
        <v>7.5379170879676494E-2</v>
      </c>
      <c r="K56" s="120">
        <v>21707</v>
      </c>
      <c r="L56" s="121">
        <f t="shared" si="6"/>
        <v>2.0497390813783989E-2</v>
      </c>
      <c r="M56" s="120">
        <v>27565</v>
      </c>
      <c r="N56" s="121">
        <f t="shared" si="5"/>
        <v>0.26986686322384479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5166</v>
      </c>
      <c r="F57" s="121" t="str">
        <f t="shared" si="6"/>
        <v>-</v>
      </c>
      <c r="G57" s="120">
        <v>22561</v>
      </c>
      <c r="H57" s="121">
        <f t="shared" si="6"/>
        <v>3.3672086720867211</v>
      </c>
      <c r="I57" s="120">
        <v>22383</v>
      </c>
      <c r="J57" s="121">
        <f t="shared" si="6"/>
        <v>-7.8897212003014028E-3</v>
      </c>
      <c r="K57" s="120">
        <v>27547</v>
      </c>
      <c r="L57" s="121">
        <f t="shared" si="6"/>
        <v>0.23071080730911864</v>
      </c>
      <c r="M57" s="120">
        <v>30790</v>
      </c>
      <c r="N57" s="121">
        <f t="shared" si="5"/>
        <v>0.1177260681743928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9694</v>
      </c>
      <c r="F58" s="121" t="str">
        <f t="shared" si="6"/>
        <v>-</v>
      </c>
      <c r="G58" s="120">
        <v>29162</v>
      </c>
      <c r="H58" s="121">
        <f t="shared" si="6"/>
        <v>2.0082525273364968</v>
      </c>
      <c r="I58" s="120">
        <v>28739</v>
      </c>
      <c r="J58" s="121">
        <f t="shared" si="6"/>
        <v>-1.450517797133255E-2</v>
      </c>
      <c r="K58" s="120">
        <v>29587</v>
      </c>
      <c r="L58" s="121">
        <f t="shared" si="6"/>
        <v>2.9506941786422658E-2</v>
      </c>
      <c r="M58" s="120">
        <v>31494</v>
      </c>
      <c r="N58" s="121">
        <f t="shared" si="5"/>
        <v>6.4453983168283324E-2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17914</v>
      </c>
      <c r="F59" s="121" t="str">
        <f t="shared" si="6"/>
        <v>-</v>
      </c>
      <c r="G59" s="120">
        <v>27917</v>
      </c>
      <c r="H59" s="121">
        <f t="shared" si="6"/>
        <v>0.55839008596628337</v>
      </c>
      <c r="I59" s="120">
        <v>27873</v>
      </c>
      <c r="J59" s="121">
        <f t="shared" si="6"/>
        <v>-1.5761005838735853E-3</v>
      </c>
      <c r="K59" s="120">
        <v>31281</v>
      </c>
      <c r="L59" s="121">
        <f t="shared" si="6"/>
        <v>0.12226886233989886</v>
      </c>
      <c r="M59" s="120">
        <v>36148</v>
      </c>
      <c r="N59" s="121">
        <f t="shared" si="5"/>
        <v>0.15558965506217826</v>
      </c>
    </row>
    <row r="60" spans="1:15" x14ac:dyDescent="0.25">
      <c r="A60" s="1">
        <v>8</v>
      </c>
      <c r="B60" s="119" t="s">
        <v>88</v>
      </c>
      <c r="C60" s="120">
        <v>10383</v>
      </c>
      <c r="D60" s="121">
        <v>-0.68135645235537823</v>
      </c>
      <c r="E60" s="120">
        <v>23069</v>
      </c>
      <c r="F60" s="121">
        <f t="shared" si="6"/>
        <v>1.2218048733506692</v>
      </c>
      <c r="G60" s="120">
        <v>27261</v>
      </c>
      <c r="H60" s="121">
        <f t="shared" si="6"/>
        <v>0.18171572239802325</v>
      </c>
      <c r="I60" s="120">
        <v>28059</v>
      </c>
      <c r="J60" s="121">
        <f t="shared" si="6"/>
        <v>2.9272587212501477E-2</v>
      </c>
      <c r="K60" s="120">
        <v>34534</v>
      </c>
      <c r="L60" s="121">
        <f t="shared" si="6"/>
        <v>0.23076374781709963</v>
      </c>
      <c r="M60" s="120">
        <v>36427</v>
      </c>
      <c r="N60" s="121">
        <f t="shared" si="5"/>
        <v>5.4815544101465274E-2</v>
      </c>
    </row>
    <row r="61" spans="1:15" x14ac:dyDescent="0.25">
      <c r="A61" s="1">
        <v>9</v>
      </c>
      <c r="B61" s="119" t="s">
        <v>90</v>
      </c>
      <c r="C61" s="120">
        <v>10136</v>
      </c>
      <c r="D61" s="121">
        <v>-0.5994309200126462</v>
      </c>
      <c r="E61" s="120">
        <v>18763</v>
      </c>
      <c r="F61" s="121">
        <f t="shared" si="6"/>
        <v>0.85112470402525653</v>
      </c>
      <c r="G61" s="120">
        <v>24649</v>
      </c>
      <c r="H61" s="121">
        <f t="shared" si="6"/>
        <v>0.31370249960027707</v>
      </c>
      <c r="I61" s="120">
        <v>23246</v>
      </c>
      <c r="J61" s="121">
        <f t="shared" si="6"/>
        <v>-5.6919144792892173E-2</v>
      </c>
      <c r="K61" s="120">
        <v>26626</v>
      </c>
      <c r="L61" s="121">
        <f t="shared" si="6"/>
        <v>0.14540135937365561</v>
      </c>
      <c r="M61" s="120">
        <v>27784</v>
      </c>
      <c r="N61" s="121">
        <f t="shared" si="5"/>
        <v>4.3491324269510967E-2</v>
      </c>
    </row>
    <row r="62" spans="1:15" x14ac:dyDescent="0.25">
      <c r="A62" s="1">
        <v>10</v>
      </c>
      <c r="B62" s="119" t="s">
        <v>92</v>
      </c>
      <c r="C62" s="120">
        <v>6283</v>
      </c>
      <c r="D62" s="121">
        <v>-0.71787157611136054</v>
      </c>
      <c r="E62" s="120">
        <v>14277</v>
      </c>
      <c r="F62" s="121">
        <f t="shared" si="6"/>
        <v>1.2723221391055231</v>
      </c>
      <c r="G62" s="120">
        <v>19972</v>
      </c>
      <c r="H62" s="121">
        <f t="shared" si="6"/>
        <v>0.39889332492820628</v>
      </c>
      <c r="I62" s="120">
        <v>20489</v>
      </c>
      <c r="J62" s="121">
        <f t="shared" si="6"/>
        <v>2.588624073703194E-2</v>
      </c>
      <c r="K62" s="120">
        <v>22936</v>
      </c>
      <c r="L62" s="121">
        <f t="shared" si="6"/>
        <v>0.1194299380155206</v>
      </c>
      <c r="M62" s="120">
        <v>21905</v>
      </c>
      <c r="N62" s="121">
        <f t="shared" si="5"/>
        <v>-4.4951168468782665E-2</v>
      </c>
    </row>
    <row r="63" spans="1:15" x14ac:dyDescent="0.25">
      <c r="A63" s="1">
        <v>11</v>
      </c>
      <c r="B63" s="119" t="s">
        <v>94</v>
      </c>
      <c r="C63" s="120">
        <v>1583</v>
      </c>
      <c r="D63" s="121">
        <v>-0.917642162218407</v>
      </c>
      <c r="E63" s="120">
        <v>9457</v>
      </c>
      <c r="F63" s="121">
        <f t="shared" si="6"/>
        <v>4.9740998104864182</v>
      </c>
      <c r="G63" s="120">
        <v>16997</v>
      </c>
      <c r="H63" s="121">
        <f t="shared" si="6"/>
        <v>0.79729301046843615</v>
      </c>
      <c r="I63" s="120">
        <v>13792</v>
      </c>
      <c r="J63" s="121">
        <f t="shared" si="6"/>
        <v>-0.18856268753309402</v>
      </c>
      <c r="K63" s="120">
        <v>18518</v>
      </c>
      <c r="L63" s="121">
        <f t="shared" si="6"/>
        <v>0.34266241299303934</v>
      </c>
      <c r="M63" s="120">
        <v>15854</v>
      </c>
      <c r="N63" s="121">
        <f t="shared" si="5"/>
        <v>-0.14386002808078624</v>
      </c>
    </row>
    <row r="64" spans="1:15" x14ac:dyDescent="0.25">
      <c r="A64" s="1">
        <v>12</v>
      </c>
      <c r="B64" s="119" t="s">
        <v>96</v>
      </c>
      <c r="C64" s="120">
        <v>1958</v>
      </c>
      <c r="D64" s="121">
        <v>-0.8961713861491144</v>
      </c>
      <c r="E64" s="120">
        <v>9933</v>
      </c>
      <c r="F64" s="121">
        <f t="shared" si="6"/>
        <v>4.0730337078651688</v>
      </c>
      <c r="G64" s="120">
        <v>16856</v>
      </c>
      <c r="H64" s="121">
        <f t="shared" si="6"/>
        <v>0.69696969696969702</v>
      </c>
      <c r="I64" s="120">
        <v>14326</v>
      </c>
      <c r="J64" s="121">
        <f t="shared" si="6"/>
        <v>-0.15009492168960603</v>
      </c>
      <c r="K64" s="120">
        <v>15056</v>
      </c>
      <c r="L64" s="121">
        <f t="shared" si="6"/>
        <v>5.0956303224905852E-2</v>
      </c>
      <c r="M64" s="120">
        <v>16168</v>
      </c>
      <c r="N64" s="121">
        <f t="shared" si="5"/>
        <v>7.3857598299681193E-2</v>
      </c>
    </row>
    <row r="65" spans="1:15" ht="15.75" x14ac:dyDescent="0.25">
      <c r="B65" s="122" t="s">
        <v>33</v>
      </c>
      <c r="C65" s="123">
        <v>74813</v>
      </c>
      <c r="D65" s="124">
        <v>-0.73677692202139899</v>
      </c>
      <c r="E65" s="123">
        <v>114704</v>
      </c>
      <c r="F65" s="124">
        <f t="shared" si="6"/>
        <v>0.53320946894256349</v>
      </c>
      <c r="G65" s="123">
        <v>244952</v>
      </c>
      <c r="H65" s="124">
        <f t="shared" si="6"/>
        <v>1.1355140186915889</v>
      </c>
      <c r="I65" s="123">
        <v>250432</v>
      </c>
      <c r="J65" s="124">
        <f t="shared" si="6"/>
        <v>2.2371729971586207E-2</v>
      </c>
      <c r="K65" s="123">
        <v>276037</v>
      </c>
      <c r="L65" s="124">
        <f t="shared" si="6"/>
        <v>0.10224332353692822</v>
      </c>
      <c r="M65" s="123">
        <v>294370</v>
      </c>
      <c r="N65" s="124">
        <v>6.6415009582048823E-2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244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3543</v>
      </c>
      <c r="D75" s="121">
        <v>0.40706910246227168</v>
      </c>
      <c r="E75" s="120">
        <v>1101</v>
      </c>
      <c r="F75" s="121">
        <f>IFERROR(E75/C75-1,"-")</f>
        <v>-0.6892464013547841</v>
      </c>
      <c r="G75" s="120">
        <v>3148</v>
      </c>
      <c r="H75" s="121">
        <f>IFERROR(G75/E75-1,"-")</f>
        <v>1.8592188919164396</v>
      </c>
      <c r="I75" s="120">
        <v>3614</v>
      </c>
      <c r="J75" s="121">
        <f>IFERROR(I75/G75-1,"-")</f>
        <v>0.14803049555273184</v>
      </c>
      <c r="K75" s="120">
        <v>3416</v>
      </c>
      <c r="L75" s="121">
        <f>IFERROR(K75/I75-1,"-")</f>
        <v>-5.4786939679026037E-2</v>
      </c>
      <c r="M75" s="120">
        <v>3813</v>
      </c>
      <c r="N75" s="121">
        <f t="shared" ref="N75:N86" si="7">IFERROR(M75/K75-1,"-")</f>
        <v>0.11621779859484782</v>
      </c>
    </row>
    <row r="76" spans="1:15" x14ac:dyDescent="0.25">
      <c r="A76" s="1">
        <v>2</v>
      </c>
      <c r="B76" s="119" t="s">
        <v>76</v>
      </c>
      <c r="C76" s="120">
        <v>3989</v>
      </c>
      <c r="D76" s="121">
        <v>0.48179791976225861</v>
      </c>
      <c r="E76" s="120">
        <v>1841</v>
      </c>
      <c r="F76" s="121">
        <f t="shared" ref="F76:L87" si="8">IFERROR(E76/C76-1,"-")</f>
        <v>-0.53848082226121829</v>
      </c>
      <c r="G76" s="120">
        <v>5892</v>
      </c>
      <c r="H76" s="121">
        <f t="shared" si="8"/>
        <v>2.2004345464421511</v>
      </c>
      <c r="I76" s="120">
        <v>3040</v>
      </c>
      <c r="J76" s="121">
        <f t="shared" si="8"/>
        <v>-0.48404616429056346</v>
      </c>
      <c r="K76" s="120">
        <v>3538</v>
      </c>
      <c r="L76" s="121">
        <f t="shared" si="8"/>
        <v>0.16381578947368425</v>
      </c>
      <c r="M76" s="120">
        <v>3458</v>
      </c>
      <c r="N76" s="121">
        <f t="shared" si="7"/>
        <v>-2.2611644997173497E-2</v>
      </c>
    </row>
    <row r="77" spans="1:15" x14ac:dyDescent="0.25">
      <c r="A77" s="1">
        <v>3</v>
      </c>
      <c r="B77" s="119" t="s">
        <v>78</v>
      </c>
      <c r="C77" s="120">
        <v>1220</v>
      </c>
      <c r="D77" s="121">
        <v>-0.68773995392884568</v>
      </c>
      <c r="E77" s="120">
        <v>1725</v>
      </c>
      <c r="F77" s="121">
        <f t="shared" si="8"/>
        <v>0.41393442622950816</v>
      </c>
      <c r="G77" s="120">
        <v>5354</v>
      </c>
      <c r="H77" s="121">
        <f t="shared" si="8"/>
        <v>2.1037681159420289</v>
      </c>
      <c r="I77" s="120">
        <v>5138</v>
      </c>
      <c r="J77" s="121">
        <f t="shared" si="8"/>
        <v>-4.0343668285394152E-2</v>
      </c>
      <c r="K77" s="120">
        <v>5968</v>
      </c>
      <c r="L77" s="121">
        <f t="shared" si="8"/>
        <v>0.16154145581938506</v>
      </c>
      <c r="M77" s="120">
        <v>4931</v>
      </c>
      <c r="N77" s="121">
        <f t="shared" si="7"/>
        <v>-0.17376005361930291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1621</v>
      </c>
      <c r="F78" s="121" t="str">
        <f t="shared" si="8"/>
        <v>-</v>
      </c>
      <c r="G78" s="120">
        <v>9991</v>
      </c>
      <c r="H78" s="121">
        <f t="shared" si="8"/>
        <v>5.1634793337446023</v>
      </c>
      <c r="I78" s="120">
        <v>9086</v>
      </c>
      <c r="J78" s="121">
        <f t="shared" si="8"/>
        <v>-9.0581523371033978E-2</v>
      </c>
      <c r="K78" s="120">
        <v>7985</v>
      </c>
      <c r="L78" s="121">
        <f t="shared" si="8"/>
        <v>-0.12117543473475678</v>
      </c>
      <c r="M78" s="120">
        <v>8064</v>
      </c>
      <c r="N78" s="121">
        <f t="shared" si="7"/>
        <v>9.8935504070132296E-3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5202</v>
      </c>
      <c r="F79" s="121" t="str">
        <f t="shared" si="8"/>
        <v>-</v>
      </c>
      <c r="G79" s="120">
        <v>8590</v>
      </c>
      <c r="H79" s="121">
        <f t="shared" si="8"/>
        <v>0.65128796616685891</v>
      </c>
      <c r="I79" s="120">
        <v>8929</v>
      </c>
      <c r="J79" s="121">
        <f t="shared" si="8"/>
        <v>3.9464493597206163E-2</v>
      </c>
      <c r="K79" s="120">
        <v>13978</v>
      </c>
      <c r="L79" s="121">
        <f t="shared" si="8"/>
        <v>0.56546085787882183</v>
      </c>
      <c r="M79" s="120">
        <v>11039</v>
      </c>
      <c r="N79" s="121">
        <f t="shared" si="7"/>
        <v>-0.21025897839462016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6390</v>
      </c>
      <c r="F80" s="121" t="str">
        <f t="shared" si="8"/>
        <v>-</v>
      </c>
      <c r="G80" s="120">
        <v>8842</v>
      </c>
      <c r="H80" s="121">
        <f t="shared" si="8"/>
        <v>0.38372456964006263</v>
      </c>
      <c r="I80" s="120">
        <v>12926</v>
      </c>
      <c r="J80" s="121">
        <f t="shared" si="8"/>
        <v>0.46188645102917891</v>
      </c>
      <c r="K80" s="120">
        <v>15406</v>
      </c>
      <c r="L80" s="121">
        <f t="shared" si="8"/>
        <v>0.19186136469131987</v>
      </c>
      <c r="M80" s="120">
        <v>9716</v>
      </c>
      <c r="N80" s="121">
        <f t="shared" si="7"/>
        <v>-0.3693366220952875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9791</v>
      </c>
      <c r="F81" s="121" t="str">
        <f t="shared" si="8"/>
        <v>-</v>
      </c>
      <c r="G81" s="120">
        <v>16034</v>
      </c>
      <c r="H81" s="121">
        <f t="shared" si="8"/>
        <v>0.63762639158410783</v>
      </c>
      <c r="I81" s="120">
        <v>13882</v>
      </c>
      <c r="J81" s="121">
        <f t="shared" si="8"/>
        <v>-0.13421479356367716</v>
      </c>
      <c r="K81" s="120">
        <v>15137</v>
      </c>
      <c r="L81" s="121">
        <f t="shared" si="8"/>
        <v>9.0404840801037389E-2</v>
      </c>
      <c r="M81" s="120">
        <v>14386</v>
      </c>
      <c r="N81" s="121">
        <f t="shared" si="7"/>
        <v>-4.9613529761511566E-2</v>
      </c>
    </row>
    <row r="82" spans="1:15" x14ac:dyDescent="0.25">
      <c r="A82" s="1">
        <v>8</v>
      </c>
      <c r="B82" s="119" t="s">
        <v>88</v>
      </c>
      <c r="C82" s="120">
        <v>4131</v>
      </c>
      <c r="D82" s="121">
        <v>-0.52566310713055464</v>
      </c>
      <c r="E82" s="120">
        <v>9786</v>
      </c>
      <c r="F82" s="121">
        <f t="shared" si="8"/>
        <v>1.3689179375453886</v>
      </c>
      <c r="G82" s="120">
        <v>10353</v>
      </c>
      <c r="H82" s="121">
        <f t="shared" si="8"/>
        <v>5.7939914163090078E-2</v>
      </c>
      <c r="I82" s="120">
        <v>9042</v>
      </c>
      <c r="J82" s="121">
        <f t="shared" si="8"/>
        <v>-0.12662996232975954</v>
      </c>
      <c r="K82" s="120">
        <v>13101</v>
      </c>
      <c r="L82" s="121">
        <f t="shared" si="8"/>
        <v>0.44890510948905105</v>
      </c>
      <c r="M82" s="120">
        <v>15167</v>
      </c>
      <c r="N82" s="121">
        <f t="shared" si="7"/>
        <v>0.15769788565758347</v>
      </c>
    </row>
    <row r="83" spans="1:15" x14ac:dyDescent="0.25">
      <c r="A83" s="1">
        <v>9</v>
      </c>
      <c r="B83" s="119" t="s">
        <v>90</v>
      </c>
      <c r="C83" s="120">
        <v>3358</v>
      </c>
      <c r="D83" s="121">
        <v>-0.52597402597402598</v>
      </c>
      <c r="E83" s="120">
        <v>8529</v>
      </c>
      <c r="F83" s="121">
        <f t="shared" si="8"/>
        <v>1.5399047051816557</v>
      </c>
      <c r="G83" s="120">
        <v>8011</v>
      </c>
      <c r="H83" s="121">
        <f t="shared" si="8"/>
        <v>-6.0733966467346745E-2</v>
      </c>
      <c r="I83" s="120">
        <v>11184</v>
      </c>
      <c r="J83" s="121">
        <f t="shared" si="8"/>
        <v>0.39608038946448643</v>
      </c>
      <c r="K83" s="120">
        <v>7971</v>
      </c>
      <c r="L83" s="121">
        <f t="shared" si="8"/>
        <v>-0.28728540772532185</v>
      </c>
      <c r="M83" s="120">
        <v>10304</v>
      </c>
      <c r="N83" s="121">
        <f t="shared" si="7"/>
        <v>0.29268598670179391</v>
      </c>
    </row>
    <row r="84" spans="1:15" x14ac:dyDescent="0.25">
      <c r="A84" s="1">
        <v>10</v>
      </c>
      <c r="B84" s="119" t="s">
        <v>92</v>
      </c>
      <c r="C84" s="120">
        <v>4435</v>
      </c>
      <c r="D84" s="121">
        <v>-0.31505791505791503</v>
      </c>
      <c r="E84" s="120">
        <v>10059</v>
      </c>
      <c r="F84" s="121">
        <f t="shared" si="8"/>
        <v>1.2680947012401353</v>
      </c>
      <c r="G84" s="120">
        <v>10465</v>
      </c>
      <c r="H84" s="121">
        <f t="shared" si="8"/>
        <v>4.0361864996520502E-2</v>
      </c>
      <c r="I84" s="120">
        <v>6656</v>
      </c>
      <c r="J84" s="121">
        <f t="shared" si="8"/>
        <v>-0.36397515527950308</v>
      </c>
      <c r="K84" s="120">
        <v>8034</v>
      </c>
      <c r="L84" s="121">
        <f t="shared" si="8"/>
        <v>0.20703125</v>
      </c>
      <c r="M84" s="120">
        <v>10238</v>
      </c>
      <c r="N84" s="121">
        <f t="shared" si="7"/>
        <v>0.27433408015932281</v>
      </c>
    </row>
    <row r="85" spans="1:15" x14ac:dyDescent="0.25">
      <c r="A85" s="1">
        <v>11</v>
      </c>
      <c r="B85" s="119" t="s">
        <v>94</v>
      </c>
      <c r="C85" s="120">
        <v>1740</v>
      </c>
      <c r="D85" s="121">
        <v>-0.66279069767441867</v>
      </c>
      <c r="E85" s="120">
        <v>4557</v>
      </c>
      <c r="F85" s="121">
        <f t="shared" si="8"/>
        <v>1.6189655172413793</v>
      </c>
      <c r="G85" s="120">
        <v>4962</v>
      </c>
      <c r="H85" s="121">
        <f t="shared" si="8"/>
        <v>8.8874259381171772E-2</v>
      </c>
      <c r="I85" s="120">
        <v>4449</v>
      </c>
      <c r="J85" s="121">
        <f t="shared" si="8"/>
        <v>-0.10338573155985487</v>
      </c>
      <c r="K85" s="120">
        <v>6479</v>
      </c>
      <c r="L85" s="121">
        <f t="shared" si="8"/>
        <v>0.45628231063160252</v>
      </c>
      <c r="M85" s="120">
        <v>5869</v>
      </c>
      <c r="N85" s="121">
        <f t="shared" si="7"/>
        <v>-9.415033184133359E-2</v>
      </c>
    </row>
    <row r="86" spans="1:15" x14ac:dyDescent="0.25">
      <c r="A86" s="1">
        <v>12</v>
      </c>
      <c r="B86" s="119" t="s">
        <v>96</v>
      </c>
      <c r="C86" s="120">
        <v>2977</v>
      </c>
      <c r="D86" s="121">
        <v>-0.29837379212821113</v>
      </c>
      <c r="E86" s="120">
        <v>6387</v>
      </c>
      <c r="F86" s="121">
        <f t="shared" si="8"/>
        <v>1.1454484380248573</v>
      </c>
      <c r="G86" s="120">
        <v>5749</v>
      </c>
      <c r="H86" s="121">
        <f t="shared" si="8"/>
        <v>-9.9890402379834042E-2</v>
      </c>
      <c r="I86" s="120">
        <v>4919</v>
      </c>
      <c r="J86" s="121">
        <f t="shared" si="8"/>
        <v>-0.14437293442337795</v>
      </c>
      <c r="K86" s="120">
        <v>5389</v>
      </c>
      <c r="L86" s="121">
        <f t="shared" si="8"/>
        <v>9.5547875584468311E-2</v>
      </c>
      <c r="M86" s="120">
        <v>7065</v>
      </c>
      <c r="N86" s="121">
        <f t="shared" si="7"/>
        <v>0.31100389682686957</v>
      </c>
    </row>
    <row r="87" spans="1:15" ht="15.75" x14ac:dyDescent="0.25">
      <c r="B87" s="122" t="s">
        <v>33</v>
      </c>
      <c r="C87" s="123">
        <v>28320</v>
      </c>
      <c r="D87" s="124">
        <v>-0.6070159857904085</v>
      </c>
      <c r="E87" s="123">
        <v>66989</v>
      </c>
      <c r="F87" s="124">
        <f t="shared" si="8"/>
        <v>1.3654307909604522</v>
      </c>
      <c r="G87" s="123">
        <v>97391</v>
      </c>
      <c r="H87" s="124">
        <f t="shared" si="8"/>
        <v>0.45383570436937415</v>
      </c>
      <c r="I87" s="123">
        <v>92865</v>
      </c>
      <c r="J87" s="124">
        <f t="shared" si="8"/>
        <v>-4.6472466655029687E-2</v>
      </c>
      <c r="K87" s="123">
        <v>106402</v>
      </c>
      <c r="L87" s="124">
        <f t="shared" si="8"/>
        <v>0.14577074247563671</v>
      </c>
      <c r="M87" s="123">
        <v>104050</v>
      </c>
      <c r="N87" s="124">
        <v>-2.2104847653239612E-2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245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>
        <v>41319</v>
      </c>
      <c r="D97" s="121">
        <v>-2.4344746162928033E-2</v>
      </c>
      <c r="E97" s="120">
        <v>2467</v>
      </c>
      <c r="F97" s="121">
        <f t="shared" ref="F97:L109" si="9">IFERROR(E97/C97-1,"-")</f>
        <v>-0.94029381156368741</v>
      </c>
      <c r="G97" s="120">
        <v>23713</v>
      </c>
      <c r="H97" s="121">
        <f t="shared" si="9"/>
        <v>8.6120794487231453</v>
      </c>
      <c r="I97" s="120">
        <v>41343</v>
      </c>
      <c r="J97" s="121">
        <f t="shared" si="9"/>
        <v>0.74347404377345749</v>
      </c>
      <c r="K97" s="120">
        <v>48692</v>
      </c>
      <c r="L97" s="121">
        <f t="shared" si="9"/>
        <v>0.17775681493844186</v>
      </c>
      <c r="M97" s="120">
        <v>46785</v>
      </c>
      <c r="N97" s="121">
        <f t="shared" ref="N97:N108" si="10">IFERROR(M97/K97-1,"-")</f>
        <v>-3.9164544483693442E-2</v>
      </c>
    </row>
    <row r="98" spans="2:14" x14ac:dyDescent="0.25">
      <c r="B98" s="119" t="s">
        <v>76</v>
      </c>
      <c r="C98" s="120">
        <v>38135</v>
      </c>
      <c r="D98" s="121">
        <v>2.6984084237740014E-2</v>
      </c>
      <c r="E98" s="120">
        <v>3219</v>
      </c>
      <c r="F98" s="121">
        <f t="shared" si="9"/>
        <v>-0.91558935361216731</v>
      </c>
      <c r="G98" s="120">
        <v>30572</v>
      </c>
      <c r="H98" s="121">
        <f t="shared" si="9"/>
        <v>8.4973594283939118</v>
      </c>
      <c r="I98" s="120">
        <v>39648</v>
      </c>
      <c r="J98" s="121">
        <f t="shared" si="9"/>
        <v>0.29687295564568883</v>
      </c>
      <c r="K98" s="120">
        <v>48188</v>
      </c>
      <c r="L98" s="121">
        <f t="shared" si="9"/>
        <v>0.21539548022598876</v>
      </c>
      <c r="M98" s="120">
        <v>49649</v>
      </c>
      <c r="N98" s="121">
        <f t="shared" si="10"/>
        <v>3.0318751556404067E-2</v>
      </c>
    </row>
    <row r="99" spans="2:14" x14ac:dyDescent="0.25">
      <c r="B99" s="119" t="s">
        <v>78</v>
      </c>
      <c r="C99" s="120">
        <v>15728</v>
      </c>
      <c r="D99" s="121">
        <v>-0.64506228561112122</v>
      </c>
      <c r="E99" s="120">
        <v>4662</v>
      </c>
      <c r="F99" s="121">
        <f t="shared" si="9"/>
        <v>-0.70358596134282814</v>
      </c>
      <c r="G99" s="120">
        <v>35274</v>
      </c>
      <c r="H99" s="121">
        <f t="shared" si="9"/>
        <v>6.5662805662805663</v>
      </c>
      <c r="I99" s="120">
        <v>41310</v>
      </c>
      <c r="J99" s="121">
        <f t="shared" si="9"/>
        <v>0.17111753699608778</v>
      </c>
      <c r="K99" s="120">
        <v>51183</v>
      </c>
      <c r="L99" s="121">
        <f t="shared" si="9"/>
        <v>0.23899782135076242</v>
      </c>
      <c r="M99" s="120">
        <v>54331</v>
      </c>
      <c r="N99" s="121">
        <f t="shared" si="10"/>
        <v>6.1504796514467719E-2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3982</v>
      </c>
      <c r="F100" s="121" t="str">
        <f t="shared" si="9"/>
        <v>-</v>
      </c>
      <c r="G100" s="120">
        <v>31009</v>
      </c>
      <c r="H100" s="121">
        <f t="shared" si="9"/>
        <v>6.7872928176795577</v>
      </c>
      <c r="I100" s="120">
        <v>34791</v>
      </c>
      <c r="J100" s="121">
        <f t="shared" si="9"/>
        <v>0.12196459092521517</v>
      </c>
      <c r="K100" s="120">
        <v>36853</v>
      </c>
      <c r="L100" s="121">
        <f t="shared" si="9"/>
        <v>5.926820154637702E-2</v>
      </c>
      <c r="M100" s="120">
        <v>40825</v>
      </c>
      <c r="N100" s="121">
        <f t="shared" si="10"/>
        <v>0.10777955661682892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7642</v>
      </c>
      <c r="F101" s="121" t="str">
        <f t="shared" si="9"/>
        <v>-</v>
      </c>
      <c r="G101" s="120">
        <v>22444</v>
      </c>
      <c r="H101" s="121">
        <f t="shared" si="9"/>
        <v>1.9369275058885109</v>
      </c>
      <c r="I101" s="120">
        <v>26786</v>
      </c>
      <c r="J101" s="121">
        <f t="shared" si="9"/>
        <v>0.19345927642131522</v>
      </c>
      <c r="K101" s="120">
        <v>35540</v>
      </c>
      <c r="L101" s="121">
        <f t="shared" si="9"/>
        <v>0.32681251399985056</v>
      </c>
      <c r="M101" s="120">
        <v>35196</v>
      </c>
      <c r="N101" s="121">
        <f t="shared" si="10"/>
        <v>-9.6792346651659589E-3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8939</v>
      </c>
      <c r="F102" s="121" t="str">
        <f t="shared" si="9"/>
        <v>-</v>
      </c>
      <c r="G102" s="120">
        <v>25203</v>
      </c>
      <c r="H102" s="121">
        <f t="shared" si="9"/>
        <v>1.8194428907036579</v>
      </c>
      <c r="I102" s="120">
        <v>29679</v>
      </c>
      <c r="J102" s="121">
        <f t="shared" si="9"/>
        <v>0.17759790501130812</v>
      </c>
      <c r="K102" s="120">
        <v>38400</v>
      </c>
      <c r="L102" s="121">
        <f t="shared" si="9"/>
        <v>0.29384413221469718</v>
      </c>
      <c r="M102" s="120">
        <v>36047</v>
      </c>
      <c r="N102" s="121">
        <f t="shared" si="10"/>
        <v>-6.127604166666667E-2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13870</v>
      </c>
      <c r="F103" s="121" t="str">
        <f t="shared" si="9"/>
        <v>-</v>
      </c>
      <c r="G103" s="120">
        <v>29998</v>
      </c>
      <c r="H103" s="121">
        <f t="shared" si="9"/>
        <v>1.1627974044700795</v>
      </c>
      <c r="I103" s="120">
        <v>35017</v>
      </c>
      <c r="J103" s="121">
        <f t="shared" si="9"/>
        <v>0.16731115407693853</v>
      </c>
      <c r="K103" s="120">
        <v>43630</v>
      </c>
      <c r="L103" s="121">
        <f t="shared" si="9"/>
        <v>0.24596624496673036</v>
      </c>
      <c r="M103" s="120">
        <v>43306</v>
      </c>
      <c r="N103" s="121">
        <f t="shared" si="10"/>
        <v>-7.4260829704332343E-3</v>
      </c>
    </row>
    <row r="104" spans="2:14" x14ac:dyDescent="0.25">
      <c r="B104" s="119" t="s">
        <v>88</v>
      </c>
      <c r="C104" s="120">
        <v>7191</v>
      </c>
      <c r="D104" s="121">
        <v>-0.79324324324324325</v>
      </c>
      <c r="E104" s="120">
        <v>17181</v>
      </c>
      <c r="F104" s="121">
        <f t="shared" si="9"/>
        <v>1.3892365456821025</v>
      </c>
      <c r="G104" s="120">
        <v>28134</v>
      </c>
      <c r="H104" s="121">
        <f t="shared" si="9"/>
        <v>0.63750654793085393</v>
      </c>
      <c r="I104" s="120">
        <v>36083</v>
      </c>
      <c r="J104" s="121">
        <f t="shared" si="9"/>
        <v>0.28254069808772297</v>
      </c>
      <c r="K104" s="120">
        <v>41399</v>
      </c>
      <c r="L104" s="121">
        <f t="shared" si="9"/>
        <v>0.14732699609234268</v>
      </c>
      <c r="M104" s="120">
        <v>43331</v>
      </c>
      <c r="N104" s="121">
        <f t="shared" si="10"/>
        <v>4.6667793908065303E-2</v>
      </c>
    </row>
    <row r="105" spans="2:14" x14ac:dyDescent="0.25">
      <c r="B105" s="119" t="s">
        <v>90</v>
      </c>
      <c r="C105" s="120">
        <v>4067</v>
      </c>
      <c r="D105" s="121">
        <v>-0.88913724955703966</v>
      </c>
      <c r="E105" s="120">
        <v>21226</v>
      </c>
      <c r="F105" s="121">
        <f t="shared" si="9"/>
        <v>4.2190804032456359</v>
      </c>
      <c r="G105" s="120">
        <v>29513</v>
      </c>
      <c r="H105" s="121">
        <f t="shared" si="9"/>
        <v>0.39041741260717977</v>
      </c>
      <c r="I105" s="120">
        <v>37421</v>
      </c>
      <c r="J105" s="121">
        <f t="shared" si="9"/>
        <v>0.26794971707383186</v>
      </c>
      <c r="K105" s="120">
        <v>42987</v>
      </c>
      <c r="L105" s="121">
        <f t="shared" si="9"/>
        <v>0.14874001229256306</v>
      </c>
      <c r="M105" s="120">
        <v>41014</v>
      </c>
      <c r="N105" s="121">
        <f t="shared" si="10"/>
        <v>-4.589759694791451E-2</v>
      </c>
    </row>
    <row r="106" spans="2:14" x14ac:dyDescent="0.25">
      <c r="B106" s="119" t="s">
        <v>92</v>
      </c>
      <c r="C106" s="120">
        <v>4143</v>
      </c>
      <c r="D106" s="121">
        <v>-0.89167494639962352</v>
      </c>
      <c r="E106" s="120">
        <v>28038</v>
      </c>
      <c r="F106" s="121">
        <f t="shared" si="9"/>
        <v>5.7675597393193341</v>
      </c>
      <c r="G106" s="120">
        <v>33734</v>
      </c>
      <c r="H106" s="121">
        <f t="shared" si="9"/>
        <v>0.20315286397032595</v>
      </c>
      <c r="I106" s="120">
        <v>43780</v>
      </c>
      <c r="J106" s="121">
        <f t="shared" si="9"/>
        <v>0.29780043872650741</v>
      </c>
      <c r="K106" s="120">
        <v>50883</v>
      </c>
      <c r="L106" s="121">
        <f t="shared" si="9"/>
        <v>0.16224303334856094</v>
      </c>
      <c r="M106" s="120">
        <v>51337</v>
      </c>
      <c r="N106" s="121">
        <f t="shared" si="10"/>
        <v>8.922429888174932E-3</v>
      </c>
    </row>
    <row r="107" spans="2:14" x14ac:dyDescent="0.25">
      <c r="B107" s="119" t="s">
        <v>94</v>
      </c>
      <c r="C107" s="120">
        <v>2847</v>
      </c>
      <c r="D107" s="121">
        <v>-0.93274750194883427</v>
      </c>
      <c r="E107" s="120">
        <v>33454</v>
      </c>
      <c r="F107" s="121">
        <f t="shared" si="9"/>
        <v>10.750614682121531</v>
      </c>
      <c r="G107" s="120">
        <v>39793</v>
      </c>
      <c r="H107" s="121">
        <f t="shared" si="9"/>
        <v>0.18948406767501647</v>
      </c>
      <c r="I107" s="120">
        <v>47814</v>
      </c>
      <c r="J107" s="121">
        <f t="shared" si="9"/>
        <v>0.20156811499509963</v>
      </c>
      <c r="K107" s="120">
        <v>48288</v>
      </c>
      <c r="L107" s="121">
        <f t="shared" si="9"/>
        <v>9.9134144811143798E-3</v>
      </c>
      <c r="M107" s="120">
        <v>50354</v>
      </c>
      <c r="N107" s="121">
        <f t="shared" si="10"/>
        <v>4.2784956925115969E-2</v>
      </c>
    </row>
    <row r="108" spans="2:14" x14ac:dyDescent="0.25">
      <c r="B108" s="119" t="s">
        <v>96</v>
      </c>
      <c r="C108" s="120">
        <v>3977</v>
      </c>
      <c r="D108" s="121">
        <v>-0.8978002775350773</v>
      </c>
      <c r="E108" s="120">
        <v>27831</v>
      </c>
      <c r="F108" s="121">
        <f t="shared" si="9"/>
        <v>5.9979884334925826</v>
      </c>
      <c r="G108" s="120">
        <v>38495</v>
      </c>
      <c r="H108" s="121">
        <f t="shared" si="9"/>
        <v>0.38316984657396436</v>
      </c>
      <c r="I108" s="120">
        <v>43294</v>
      </c>
      <c r="J108" s="121">
        <f t="shared" si="9"/>
        <v>0.12466554097934801</v>
      </c>
      <c r="K108" s="120">
        <v>47476</v>
      </c>
      <c r="L108" s="121">
        <f t="shared" si="9"/>
        <v>9.6595371183073819E-2</v>
      </c>
      <c r="M108" s="120">
        <v>46801</v>
      </c>
      <c r="N108" s="121">
        <f t="shared" si="10"/>
        <v>-1.4217710000842487E-2</v>
      </c>
    </row>
    <row r="109" spans="2:14" ht="15.75" x14ac:dyDescent="0.25">
      <c r="B109" s="122" t="s">
        <v>33</v>
      </c>
      <c r="C109" s="123">
        <v>122702</v>
      </c>
      <c r="D109" s="124">
        <v>-0.7182101699897574</v>
      </c>
      <c r="E109" s="123">
        <v>172511</v>
      </c>
      <c r="F109" s="124">
        <f t="shared" si="9"/>
        <v>0.40593470359081341</v>
      </c>
      <c r="G109" s="123">
        <v>367882</v>
      </c>
      <c r="H109" s="124">
        <f t="shared" si="9"/>
        <v>1.1325132890076577</v>
      </c>
      <c r="I109" s="123">
        <v>456966</v>
      </c>
      <c r="J109" s="124">
        <f t="shared" si="9"/>
        <v>0.24215373407777485</v>
      </c>
      <c r="K109" s="123">
        <v>533519</v>
      </c>
      <c r="L109" s="124">
        <f t="shared" si="9"/>
        <v>0.16752449854037277</v>
      </c>
      <c r="M109" s="123">
        <v>538976</v>
      </c>
      <c r="N109" s="124">
        <v>1.0228314268095451E-2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246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72</v>
      </c>
      <c r="D118" s="117" t="str">
        <f>CONCATENATE("var ",RIGHT(C117,2),"/",RIGHT(C117-1,2))</f>
        <v>var 20/19</v>
      </c>
      <c r="E118" s="118" t="s">
        <v>72</v>
      </c>
      <c r="F118" s="117" t="str">
        <f>CONCATENATE("var ",RIGHT(E117,2),"/",RIGHT(E117-1,2))</f>
        <v>var 21/20</v>
      </c>
      <c r="G118" s="118" t="s">
        <v>72</v>
      </c>
      <c r="H118" s="117" t="str">
        <f>CONCATENATE("var ",RIGHT(G117,2),"/",RIGHT(G117-1,2))</f>
        <v>var 22/21</v>
      </c>
      <c r="I118" s="118" t="s">
        <v>72</v>
      </c>
      <c r="J118" s="117" t="str">
        <f>CONCATENATE("var ",RIGHT(I117,2),"/",RIGHT(I117-1,2))</f>
        <v>var 23/22</v>
      </c>
      <c r="K118" s="118" t="s">
        <v>72</v>
      </c>
      <c r="L118" s="117" t="str">
        <f>CONCATENATE("var ",RIGHT(K117,2),"/",RIGHT(K117-1,2))</f>
        <v>var 24/23</v>
      </c>
      <c r="M118" s="118" t="s">
        <v>72</v>
      </c>
      <c r="N118" s="117" t="str">
        <f>CONCATENATE("var ",RIGHT(M117,2),"/",RIGHT(M117-1,2))</f>
        <v>var 25/24</v>
      </c>
    </row>
    <row r="119" spans="1:15" x14ac:dyDescent="0.25">
      <c r="B119" s="119" t="s">
        <v>74</v>
      </c>
      <c r="C119" s="120">
        <v>7157</v>
      </c>
      <c r="D119" s="121">
        <v>0.13118381539434165</v>
      </c>
      <c r="E119" s="120">
        <v>221</v>
      </c>
      <c r="F119" s="121">
        <f t="shared" ref="F119:L131" si="11">IFERROR(E119/C119-1,"-")</f>
        <v>-0.96912114014251782</v>
      </c>
      <c r="G119" s="120">
        <v>2891</v>
      </c>
      <c r="H119" s="121">
        <f t="shared" si="11"/>
        <v>12.081447963800905</v>
      </c>
      <c r="I119" s="120">
        <v>7281</v>
      </c>
      <c r="J119" s="121">
        <f t="shared" si="11"/>
        <v>1.5185057073676926</v>
      </c>
      <c r="K119" s="120">
        <v>9400</v>
      </c>
      <c r="L119" s="121">
        <f t="shared" si="11"/>
        <v>0.29103145172366429</v>
      </c>
      <c r="M119" s="120">
        <v>8953</v>
      </c>
      <c r="N119" s="121">
        <f t="shared" ref="N119:N130" si="12">IFERROR(M119/K119-1,"-")</f>
        <v>-4.7553191489361657E-2</v>
      </c>
    </row>
    <row r="120" spans="1:15" x14ac:dyDescent="0.25">
      <c r="B120" s="119" t="s">
        <v>76</v>
      </c>
      <c r="C120" s="120">
        <v>6693</v>
      </c>
      <c r="D120" s="121">
        <v>7.0537428023032644E-2</v>
      </c>
      <c r="E120" s="120">
        <v>193</v>
      </c>
      <c r="F120" s="121">
        <f t="shared" si="11"/>
        <v>-0.97116390258479013</v>
      </c>
      <c r="G120" s="120">
        <v>5005</v>
      </c>
      <c r="H120" s="121">
        <f t="shared" si="11"/>
        <v>24.932642487046632</v>
      </c>
      <c r="I120" s="120">
        <v>7345</v>
      </c>
      <c r="J120" s="121">
        <f t="shared" si="11"/>
        <v>0.46753246753246747</v>
      </c>
      <c r="K120" s="120">
        <v>9359</v>
      </c>
      <c r="L120" s="121">
        <f t="shared" si="11"/>
        <v>0.27420013614703875</v>
      </c>
      <c r="M120" s="120">
        <v>9724</v>
      </c>
      <c r="N120" s="121">
        <f t="shared" si="12"/>
        <v>3.8999893150977627E-2</v>
      </c>
    </row>
    <row r="121" spans="1:15" x14ac:dyDescent="0.25">
      <c r="B121" s="119" t="s">
        <v>78</v>
      </c>
      <c r="C121" s="120">
        <v>2950</v>
      </c>
      <c r="D121" s="121">
        <v>-0.55672426746806913</v>
      </c>
      <c r="E121" s="120">
        <v>274</v>
      </c>
      <c r="F121" s="121">
        <f t="shared" si="11"/>
        <v>-0.90711864406779663</v>
      </c>
      <c r="G121" s="120">
        <v>5912</v>
      </c>
      <c r="H121" s="121">
        <f t="shared" si="11"/>
        <v>20.576642335766422</v>
      </c>
      <c r="I121" s="120">
        <v>7695</v>
      </c>
      <c r="J121" s="121">
        <f t="shared" si="11"/>
        <v>0.30158998646820034</v>
      </c>
      <c r="K121" s="120">
        <v>9705</v>
      </c>
      <c r="L121" s="121">
        <f t="shared" si="11"/>
        <v>0.26120857699805078</v>
      </c>
      <c r="M121" s="120">
        <v>9430</v>
      </c>
      <c r="N121" s="121">
        <f t="shared" si="12"/>
        <v>-2.8335909325090114E-2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223</v>
      </c>
      <c r="F122" s="121" t="str">
        <f t="shared" si="11"/>
        <v>-</v>
      </c>
      <c r="G122" s="120">
        <v>5980</v>
      </c>
      <c r="H122" s="121">
        <f t="shared" si="11"/>
        <v>25.816143497757846</v>
      </c>
      <c r="I122" s="120">
        <v>6310</v>
      </c>
      <c r="J122" s="121">
        <f t="shared" si="11"/>
        <v>5.5183946488294389E-2</v>
      </c>
      <c r="K122" s="120">
        <v>6601</v>
      </c>
      <c r="L122" s="121">
        <f t="shared" si="11"/>
        <v>4.6117274167987388E-2</v>
      </c>
      <c r="M122" s="120">
        <v>7558</v>
      </c>
      <c r="N122" s="121">
        <f t="shared" si="12"/>
        <v>0.14497803363126804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497</v>
      </c>
      <c r="F123" s="121" t="str">
        <f t="shared" si="11"/>
        <v>-</v>
      </c>
      <c r="G123" s="120">
        <v>4239</v>
      </c>
      <c r="H123" s="121">
        <f t="shared" si="11"/>
        <v>7.5291750503018111</v>
      </c>
      <c r="I123" s="120">
        <v>5598</v>
      </c>
      <c r="J123" s="121">
        <f t="shared" si="11"/>
        <v>0.32059447983014855</v>
      </c>
      <c r="K123" s="120">
        <v>7123</v>
      </c>
      <c r="L123" s="121">
        <f t="shared" si="11"/>
        <v>0.27241872097177566</v>
      </c>
      <c r="M123" s="120">
        <v>6847</v>
      </c>
      <c r="N123" s="121">
        <f t="shared" si="12"/>
        <v>-3.8747718657868857E-2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665</v>
      </c>
      <c r="F124" s="121" t="str">
        <f t="shared" si="11"/>
        <v>-</v>
      </c>
      <c r="G124" s="120">
        <v>6003</v>
      </c>
      <c r="H124" s="121">
        <f t="shared" si="11"/>
        <v>8.0270676691729328</v>
      </c>
      <c r="I124" s="120">
        <v>6492</v>
      </c>
      <c r="J124" s="121">
        <f t="shared" si="11"/>
        <v>8.1459270364817593E-2</v>
      </c>
      <c r="K124" s="120">
        <v>8890</v>
      </c>
      <c r="L124" s="121">
        <f t="shared" si="11"/>
        <v>0.36937769562538514</v>
      </c>
      <c r="M124" s="120">
        <v>8545</v>
      </c>
      <c r="N124" s="121">
        <f t="shared" si="12"/>
        <v>-3.8807649043869463E-2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888</v>
      </c>
      <c r="F125" s="121" t="str">
        <f t="shared" si="11"/>
        <v>-</v>
      </c>
      <c r="G125" s="120">
        <v>7721</v>
      </c>
      <c r="H125" s="121">
        <f t="shared" si="11"/>
        <v>7.6948198198198199</v>
      </c>
      <c r="I125" s="120">
        <v>8724</v>
      </c>
      <c r="J125" s="121">
        <f t="shared" si="11"/>
        <v>0.12990545266157238</v>
      </c>
      <c r="K125" s="120">
        <v>10473</v>
      </c>
      <c r="L125" s="121">
        <f t="shared" si="11"/>
        <v>0.20048143053645107</v>
      </c>
      <c r="M125" s="120">
        <v>13117</v>
      </c>
      <c r="N125" s="121">
        <f t="shared" si="12"/>
        <v>0.25245870333237841</v>
      </c>
    </row>
    <row r="126" spans="1:15" x14ac:dyDescent="0.25">
      <c r="B126" s="119" t="s">
        <v>88</v>
      </c>
      <c r="C126" s="120">
        <v>642</v>
      </c>
      <c r="D126" s="121">
        <v>-0.89938881053126474</v>
      </c>
      <c r="E126" s="120">
        <v>1309</v>
      </c>
      <c r="F126" s="121">
        <f t="shared" si="11"/>
        <v>1.0389408099688473</v>
      </c>
      <c r="G126" s="120">
        <v>7303</v>
      </c>
      <c r="H126" s="121">
        <f t="shared" si="11"/>
        <v>4.579067990832697</v>
      </c>
      <c r="I126" s="120">
        <v>8909</v>
      </c>
      <c r="J126" s="121">
        <f t="shared" si="11"/>
        <v>0.21990962618102139</v>
      </c>
      <c r="K126" s="120">
        <v>9992</v>
      </c>
      <c r="L126" s="121">
        <f t="shared" si="11"/>
        <v>0.12156246492311151</v>
      </c>
      <c r="M126" s="120">
        <v>11334</v>
      </c>
      <c r="N126" s="121">
        <f t="shared" si="12"/>
        <v>0.13430744595676547</v>
      </c>
    </row>
    <row r="127" spans="1:15" x14ac:dyDescent="0.25">
      <c r="B127" s="119" t="s">
        <v>90</v>
      </c>
      <c r="C127" s="120">
        <v>721</v>
      </c>
      <c r="D127" s="121">
        <v>-0.9075877980005127</v>
      </c>
      <c r="E127" s="120">
        <v>2089</v>
      </c>
      <c r="F127" s="121">
        <f t="shared" si="11"/>
        <v>1.897364771151179</v>
      </c>
      <c r="G127" s="120">
        <v>6158</v>
      </c>
      <c r="H127" s="121">
        <f t="shared" si="11"/>
        <v>1.9478219243657251</v>
      </c>
      <c r="I127" s="120">
        <v>9384</v>
      </c>
      <c r="J127" s="121">
        <f t="shared" si="11"/>
        <v>0.52387138681390066</v>
      </c>
      <c r="K127" s="120">
        <v>10580</v>
      </c>
      <c r="L127" s="121">
        <f t="shared" si="11"/>
        <v>0.12745098039215685</v>
      </c>
      <c r="M127" s="120">
        <v>11025</v>
      </c>
      <c r="N127" s="121">
        <f t="shared" si="12"/>
        <v>4.2060491493383756E-2</v>
      </c>
    </row>
    <row r="128" spans="1:15" x14ac:dyDescent="0.25">
      <c r="A128" s="125"/>
      <c r="B128" s="119" t="s">
        <v>92</v>
      </c>
      <c r="C128" s="120">
        <v>677</v>
      </c>
      <c r="D128" s="121">
        <v>-0.8975329196306947</v>
      </c>
      <c r="E128" s="120">
        <v>4120</v>
      </c>
      <c r="F128" s="121">
        <f t="shared" si="11"/>
        <v>5.0856720827178732</v>
      </c>
      <c r="G128" s="120">
        <v>6898</v>
      </c>
      <c r="H128" s="121">
        <f t="shared" si="11"/>
        <v>0.67427184466019408</v>
      </c>
      <c r="I128" s="120">
        <v>9558</v>
      </c>
      <c r="J128" s="121">
        <f t="shared" si="11"/>
        <v>0.38561902000579873</v>
      </c>
      <c r="K128" s="120">
        <v>10747</v>
      </c>
      <c r="L128" s="121">
        <f t="shared" si="11"/>
        <v>0.12439840970914418</v>
      </c>
      <c r="M128" s="120">
        <v>12100</v>
      </c>
      <c r="N128" s="121">
        <f t="shared" si="12"/>
        <v>0.12589559877175027</v>
      </c>
    </row>
    <row r="129" spans="2:15" x14ac:dyDescent="0.25">
      <c r="B129" s="119" t="s">
        <v>94</v>
      </c>
      <c r="C129" s="120">
        <v>468</v>
      </c>
      <c r="D129" s="121">
        <v>-0.92640352256644132</v>
      </c>
      <c r="E129" s="120">
        <v>3596</v>
      </c>
      <c r="F129" s="121">
        <f t="shared" si="11"/>
        <v>6.683760683760684</v>
      </c>
      <c r="G129" s="120">
        <v>6752</v>
      </c>
      <c r="H129" s="121">
        <f t="shared" si="11"/>
        <v>0.8776418242491657</v>
      </c>
      <c r="I129" s="120">
        <v>8753</v>
      </c>
      <c r="J129" s="121">
        <f t="shared" si="11"/>
        <v>0.29635663507109</v>
      </c>
      <c r="K129" s="120">
        <v>8740</v>
      </c>
      <c r="L129" s="121">
        <f t="shared" si="11"/>
        <v>-1.4852050725465693E-3</v>
      </c>
      <c r="M129" s="120">
        <v>8500</v>
      </c>
      <c r="N129" s="121">
        <f t="shared" si="12"/>
        <v>-2.7459954233409634E-2</v>
      </c>
    </row>
    <row r="130" spans="2:15" x14ac:dyDescent="0.25">
      <c r="B130" s="119" t="s">
        <v>96</v>
      </c>
      <c r="C130" s="120">
        <v>669</v>
      </c>
      <c r="D130" s="121">
        <v>-0.90074183976261124</v>
      </c>
      <c r="E130" s="120">
        <v>2620</v>
      </c>
      <c r="F130" s="121">
        <f t="shared" si="11"/>
        <v>2.9162929745889388</v>
      </c>
      <c r="G130" s="120">
        <v>6692</v>
      </c>
      <c r="H130" s="121">
        <f t="shared" si="11"/>
        <v>1.5541984732824425</v>
      </c>
      <c r="I130" s="120">
        <v>8301</v>
      </c>
      <c r="J130" s="121">
        <f t="shared" si="11"/>
        <v>0.24043634190077712</v>
      </c>
      <c r="K130" s="120">
        <v>8925</v>
      </c>
      <c r="L130" s="121">
        <f t="shared" si="11"/>
        <v>7.5171666064329568E-2</v>
      </c>
      <c r="M130" s="120">
        <v>8629</v>
      </c>
      <c r="N130" s="121">
        <f t="shared" si="12"/>
        <v>-3.3165266106442548E-2</v>
      </c>
    </row>
    <row r="131" spans="2:15" ht="15.75" x14ac:dyDescent="0.25">
      <c r="B131" s="122" t="s">
        <v>33</v>
      </c>
      <c r="C131" s="123">
        <v>21332</v>
      </c>
      <c r="D131" s="124">
        <v>-0.71575903742887981</v>
      </c>
      <c r="E131" s="123">
        <v>16695</v>
      </c>
      <c r="F131" s="124">
        <f t="shared" si="11"/>
        <v>-0.21737296081005064</v>
      </c>
      <c r="G131" s="123">
        <v>71554</v>
      </c>
      <c r="H131" s="124">
        <f t="shared" si="11"/>
        <v>3.2859538784067084</v>
      </c>
      <c r="I131" s="123">
        <v>94350</v>
      </c>
      <c r="J131" s="124">
        <f t="shared" si="11"/>
        <v>0.31858456550297687</v>
      </c>
      <c r="K131" s="123">
        <v>110535</v>
      </c>
      <c r="L131" s="124">
        <f t="shared" si="11"/>
        <v>0.17154213036565968</v>
      </c>
      <c r="M131" s="123">
        <v>115762</v>
      </c>
      <c r="N131" s="124">
        <v>4.7288189261319946E-2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247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72</v>
      </c>
      <c r="D140" s="117" t="str">
        <f>CONCATENATE("var ",RIGHT(C139,2),"/",RIGHT(C139-1,2))</f>
        <v>var 20/19</v>
      </c>
      <c r="E140" s="118" t="s">
        <v>72</v>
      </c>
      <c r="F140" s="117" t="str">
        <f>CONCATENATE("var ",RIGHT(E139,2),"/",RIGHT(E139-1,2))</f>
        <v>var 21/20</v>
      </c>
      <c r="G140" s="118" t="s">
        <v>72</v>
      </c>
      <c r="H140" s="117" t="str">
        <f>CONCATENATE("var ",RIGHT(G139,2),"/",RIGHT(G139-1,2))</f>
        <v>var 22/21</v>
      </c>
      <c r="I140" s="118" t="s">
        <v>72</v>
      </c>
      <c r="J140" s="117" t="str">
        <f>CONCATENATE("var ",RIGHT(I139,2),"/",RIGHT(I139-1,2))</f>
        <v>var 23/22</v>
      </c>
      <c r="K140" s="118" t="s">
        <v>72</v>
      </c>
      <c r="L140" s="117" t="str">
        <f>CONCATENATE("var ",RIGHT(K139,2),"/",RIGHT(K139-1,2))</f>
        <v>var 24/23</v>
      </c>
      <c r="M140" s="118" t="s">
        <v>72</v>
      </c>
      <c r="N140" s="117" t="str">
        <f>CONCATENATE("var ",RIGHT(M139,2),"/",RIGHT(M139-1,2))</f>
        <v>var 25/24</v>
      </c>
    </row>
    <row r="141" spans="2:15" x14ac:dyDescent="0.25">
      <c r="B141" s="119" t="s">
        <v>74</v>
      </c>
      <c r="C141" s="120">
        <v>14156</v>
      </c>
      <c r="D141" s="121">
        <v>-0.16763685541247719</v>
      </c>
      <c r="E141" s="120">
        <v>532</v>
      </c>
      <c r="F141" s="121">
        <f t="shared" ref="F141:L153" si="13">IFERROR(E141/C141-1,"-")</f>
        <v>-0.96241876236224921</v>
      </c>
      <c r="G141" s="120">
        <v>7114</v>
      </c>
      <c r="H141" s="121">
        <f t="shared" si="13"/>
        <v>12.37218045112782</v>
      </c>
      <c r="I141" s="120">
        <v>12895</v>
      </c>
      <c r="J141" s="121">
        <f t="shared" si="13"/>
        <v>0.81262299690750628</v>
      </c>
      <c r="K141" s="120">
        <v>14839</v>
      </c>
      <c r="L141" s="121">
        <f t="shared" si="13"/>
        <v>0.15075610701822417</v>
      </c>
      <c r="M141" s="120">
        <v>14162</v>
      </c>
      <c r="N141" s="121">
        <f t="shared" ref="N141:N152" si="14">IFERROR(M141/K141-1,"-")</f>
        <v>-4.5623020419165661E-2</v>
      </c>
    </row>
    <row r="142" spans="2:15" x14ac:dyDescent="0.25">
      <c r="B142" s="119" t="s">
        <v>76</v>
      </c>
      <c r="C142" s="120">
        <v>12909</v>
      </c>
      <c r="D142" s="121">
        <v>-7.0358634595996006E-2</v>
      </c>
      <c r="E142" s="120">
        <v>682</v>
      </c>
      <c r="F142" s="121">
        <f t="shared" si="13"/>
        <v>-0.94716864203269036</v>
      </c>
      <c r="G142" s="120">
        <v>8736</v>
      </c>
      <c r="H142" s="121">
        <f t="shared" si="13"/>
        <v>11.809384164222873</v>
      </c>
      <c r="I142" s="120">
        <v>11990</v>
      </c>
      <c r="J142" s="121">
        <f t="shared" si="13"/>
        <v>0.37248168498168499</v>
      </c>
      <c r="K142" s="120">
        <v>14402</v>
      </c>
      <c r="L142" s="121">
        <f t="shared" si="13"/>
        <v>0.20116763969974971</v>
      </c>
      <c r="M142" s="120">
        <v>13160</v>
      </c>
      <c r="N142" s="121">
        <f t="shared" si="14"/>
        <v>-8.6238022496875399E-2</v>
      </c>
    </row>
    <row r="143" spans="2:15" x14ac:dyDescent="0.25">
      <c r="B143" s="119" t="s">
        <v>78</v>
      </c>
      <c r="C143" s="120">
        <v>5816</v>
      </c>
      <c r="D143" s="121">
        <v>-0.65886562261716231</v>
      </c>
      <c r="E143" s="120">
        <v>1017</v>
      </c>
      <c r="F143" s="121">
        <f t="shared" si="13"/>
        <v>-0.82513755158184321</v>
      </c>
      <c r="G143" s="120">
        <v>11732</v>
      </c>
      <c r="H143" s="121">
        <f t="shared" si="13"/>
        <v>10.535889872173058</v>
      </c>
      <c r="I143" s="120">
        <v>13300</v>
      </c>
      <c r="J143" s="121">
        <f t="shared" si="13"/>
        <v>0.13365155131264927</v>
      </c>
      <c r="K143" s="120">
        <v>16585</v>
      </c>
      <c r="L143" s="121">
        <f t="shared" si="13"/>
        <v>0.24699248120300754</v>
      </c>
      <c r="M143" s="120">
        <v>17078</v>
      </c>
      <c r="N143" s="121">
        <f t="shared" si="14"/>
        <v>2.9725655712993682E-2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670</v>
      </c>
      <c r="F144" s="121" t="str">
        <f t="shared" si="13"/>
        <v>-</v>
      </c>
      <c r="G144" s="120">
        <v>10086</v>
      </c>
      <c r="H144" s="121">
        <f t="shared" si="13"/>
        <v>14.053731343283582</v>
      </c>
      <c r="I144" s="120">
        <v>10947</v>
      </c>
      <c r="J144" s="121">
        <f t="shared" si="13"/>
        <v>8.5365853658536661E-2</v>
      </c>
      <c r="K144" s="120">
        <v>10802</v>
      </c>
      <c r="L144" s="121">
        <f t="shared" si="13"/>
        <v>-1.3245638074358301E-2</v>
      </c>
      <c r="M144" s="120">
        <v>11682</v>
      </c>
      <c r="N144" s="121">
        <f t="shared" si="14"/>
        <v>8.1466395112016254E-2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1334</v>
      </c>
      <c r="F145" s="121" t="str">
        <f t="shared" si="13"/>
        <v>-</v>
      </c>
      <c r="G145" s="120">
        <v>7619</v>
      </c>
      <c r="H145" s="121">
        <f t="shared" si="13"/>
        <v>4.7113943028485759</v>
      </c>
      <c r="I145" s="120">
        <v>7834</v>
      </c>
      <c r="J145" s="121">
        <f t="shared" si="13"/>
        <v>2.821892636828971E-2</v>
      </c>
      <c r="K145" s="120">
        <v>9191</v>
      </c>
      <c r="L145" s="121">
        <f t="shared" si="13"/>
        <v>0.17321930048506506</v>
      </c>
      <c r="M145" s="120">
        <v>8407</v>
      </c>
      <c r="N145" s="121">
        <f t="shared" si="14"/>
        <v>-8.5300837776085325E-2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2166</v>
      </c>
      <c r="F146" s="121" t="str">
        <f t="shared" si="13"/>
        <v>-</v>
      </c>
      <c r="G146" s="120">
        <v>7897</v>
      </c>
      <c r="H146" s="121">
        <f t="shared" si="13"/>
        <v>2.6458910433979685</v>
      </c>
      <c r="I146" s="120">
        <v>7571</v>
      </c>
      <c r="J146" s="121">
        <f t="shared" si="13"/>
        <v>-4.1281499303532976E-2</v>
      </c>
      <c r="K146" s="120">
        <v>8315</v>
      </c>
      <c r="L146" s="121">
        <f t="shared" si="13"/>
        <v>9.8269713380002566E-2</v>
      </c>
      <c r="M146" s="120">
        <v>8565</v>
      </c>
      <c r="N146" s="121">
        <f t="shared" si="14"/>
        <v>3.0066145520144305E-2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3531</v>
      </c>
      <c r="F147" s="121" t="str">
        <f t="shared" si="13"/>
        <v>-</v>
      </c>
      <c r="G147" s="120">
        <v>7419</v>
      </c>
      <c r="H147" s="121">
        <f t="shared" si="13"/>
        <v>1.1011045029736617</v>
      </c>
      <c r="I147" s="120">
        <v>7555</v>
      </c>
      <c r="J147" s="121">
        <f t="shared" si="13"/>
        <v>1.8331311497506331E-2</v>
      </c>
      <c r="K147" s="120">
        <v>7892</v>
      </c>
      <c r="L147" s="121">
        <f t="shared" si="13"/>
        <v>4.4606221045665029E-2</v>
      </c>
      <c r="M147" s="120">
        <v>6964</v>
      </c>
      <c r="N147" s="121">
        <f t="shared" si="14"/>
        <v>-0.11758743030917385</v>
      </c>
    </row>
    <row r="148" spans="1:15" x14ac:dyDescent="0.25">
      <c r="B148" s="119" t="s">
        <v>88</v>
      </c>
      <c r="C148" s="120">
        <v>2117</v>
      </c>
      <c r="D148" s="121">
        <v>-0.82230988752727885</v>
      </c>
      <c r="E148" s="120">
        <v>4311</v>
      </c>
      <c r="F148" s="121">
        <f t="shared" si="13"/>
        <v>1.0363722248464811</v>
      </c>
      <c r="G148" s="120">
        <v>7234</v>
      </c>
      <c r="H148" s="121">
        <f t="shared" si="13"/>
        <v>0.6780329389932731</v>
      </c>
      <c r="I148" s="120">
        <v>7492</v>
      </c>
      <c r="J148" s="121">
        <f t="shared" si="13"/>
        <v>3.5664915675974518E-2</v>
      </c>
      <c r="K148" s="120">
        <v>7549</v>
      </c>
      <c r="L148" s="121">
        <f t="shared" si="13"/>
        <v>7.6081153230111997E-3</v>
      </c>
      <c r="M148" s="120">
        <v>8741</v>
      </c>
      <c r="N148" s="121">
        <f t="shared" si="14"/>
        <v>0.15790170883560739</v>
      </c>
    </row>
    <row r="149" spans="1:15" x14ac:dyDescent="0.25">
      <c r="B149" s="119" t="s">
        <v>90</v>
      </c>
      <c r="C149" s="120">
        <v>355</v>
      </c>
      <c r="D149" s="121">
        <v>-0.97159318236376735</v>
      </c>
      <c r="E149" s="120">
        <v>6864</v>
      </c>
      <c r="F149" s="121">
        <f t="shared" si="13"/>
        <v>18.335211267605633</v>
      </c>
      <c r="G149" s="120">
        <v>9313</v>
      </c>
      <c r="H149" s="121">
        <f t="shared" si="13"/>
        <v>0.35678904428904423</v>
      </c>
      <c r="I149" s="120">
        <v>9338</v>
      </c>
      <c r="J149" s="121">
        <f t="shared" si="13"/>
        <v>2.68441962847632E-3</v>
      </c>
      <c r="K149" s="120">
        <v>10044</v>
      </c>
      <c r="L149" s="121">
        <f t="shared" si="13"/>
        <v>7.5605054615549339E-2</v>
      </c>
      <c r="M149" s="120">
        <v>9422</v>
      </c>
      <c r="N149" s="121">
        <f t="shared" si="14"/>
        <v>-6.1927518916766178E-2</v>
      </c>
    </row>
    <row r="150" spans="1:15" x14ac:dyDescent="0.25">
      <c r="A150" s="125"/>
      <c r="B150" s="119" t="s">
        <v>92</v>
      </c>
      <c r="C150" s="120">
        <v>396</v>
      </c>
      <c r="D150" s="121">
        <v>-0.96822594880847312</v>
      </c>
      <c r="E150" s="120">
        <v>9102</v>
      </c>
      <c r="F150" s="121">
        <f t="shared" si="13"/>
        <v>21.984848484848484</v>
      </c>
      <c r="G150" s="120">
        <v>9337</v>
      </c>
      <c r="H150" s="121">
        <f t="shared" si="13"/>
        <v>2.5818501428257479E-2</v>
      </c>
      <c r="I150" s="120">
        <v>10604</v>
      </c>
      <c r="J150" s="121">
        <f t="shared" si="13"/>
        <v>0.13569669058584122</v>
      </c>
      <c r="K150" s="120">
        <v>12680</v>
      </c>
      <c r="L150" s="121">
        <f t="shared" si="13"/>
        <v>0.19577517917766873</v>
      </c>
      <c r="M150" s="120">
        <v>11589</v>
      </c>
      <c r="N150" s="121">
        <f t="shared" si="14"/>
        <v>-8.6041009463722395E-2</v>
      </c>
    </row>
    <row r="151" spans="1:15" x14ac:dyDescent="0.25">
      <c r="B151" s="119" t="s">
        <v>94</v>
      </c>
      <c r="C151" s="120">
        <v>1144</v>
      </c>
      <c r="D151" s="121">
        <v>-0.9278643041805914</v>
      </c>
      <c r="E151" s="120">
        <v>12855</v>
      </c>
      <c r="F151" s="121">
        <f t="shared" si="13"/>
        <v>10.236888111888112</v>
      </c>
      <c r="G151" s="120">
        <v>14128</v>
      </c>
      <c r="H151" s="121">
        <f t="shared" si="13"/>
        <v>9.9027615713729977E-2</v>
      </c>
      <c r="I151" s="120">
        <v>15608</v>
      </c>
      <c r="J151" s="121">
        <f t="shared" si="13"/>
        <v>0.10475651189127966</v>
      </c>
      <c r="K151" s="120">
        <v>15786</v>
      </c>
      <c r="L151" s="121">
        <f t="shared" si="13"/>
        <v>1.1404407995899479E-2</v>
      </c>
      <c r="M151" s="120">
        <v>16229</v>
      </c>
      <c r="N151" s="121">
        <f t="shared" si="14"/>
        <v>2.8062840491574814E-2</v>
      </c>
    </row>
    <row r="152" spans="1:15" x14ac:dyDescent="0.25">
      <c r="B152" s="119" t="s">
        <v>96</v>
      </c>
      <c r="C152" s="120">
        <v>1122</v>
      </c>
      <c r="D152" s="121">
        <v>-0.91628115206685568</v>
      </c>
      <c r="E152" s="120">
        <v>10163</v>
      </c>
      <c r="F152" s="121">
        <f t="shared" si="13"/>
        <v>8.0579322638146174</v>
      </c>
      <c r="G152" s="120">
        <v>12505</v>
      </c>
      <c r="H152" s="121">
        <f t="shared" si="13"/>
        <v>0.23044376660434907</v>
      </c>
      <c r="I152" s="120">
        <v>12656</v>
      </c>
      <c r="J152" s="121">
        <f t="shared" si="13"/>
        <v>1.2075169932027174E-2</v>
      </c>
      <c r="K152" s="120">
        <v>13943</v>
      </c>
      <c r="L152" s="121">
        <f t="shared" si="13"/>
        <v>0.10169089759797734</v>
      </c>
      <c r="M152" s="120">
        <v>16229</v>
      </c>
      <c r="N152" s="121">
        <f t="shared" si="14"/>
        <v>0.16395323818403496</v>
      </c>
    </row>
    <row r="153" spans="1:15" ht="15.75" x14ac:dyDescent="0.25">
      <c r="B153" s="122" t="s">
        <v>33</v>
      </c>
      <c r="C153" s="123">
        <v>39522</v>
      </c>
      <c r="D153" s="124">
        <v>-0.75198614405662867</v>
      </c>
      <c r="E153" s="123">
        <v>53227</v>
      </c>
      <c r="F153" s="124">
        <f t="shared" si="13"/>
        <v>0.3467688882141593</v>
      </c>
      <c r="G153" s="123">
        <v>113120</v>
      </c>
      <c r="H153" s="124">
        <f t="shared" si="13"/>
        <v>1.1252371916508537</v>
      </c>
      <c r="I153" s="123">
        <v>127790</v>
      </c>
      <c r="J153" s="124">
        <f t="shared" si="13"/>
        <v>0.12968528995756712</v>
      </c>
      <c r="K153" s="123">
        <v>142028</v>
      </c>
      <c r="L153" s="124">
        <f t="shared" si="13"/>
        <v>0.11141716879255026</v>
      </c>
      <c r="M153" s="123">
        <v>139475</v>
      </c>
      <c r="N153" s="124">
        <v>-1.7975328808404023E-2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248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72</v>
      </c>
      <c r="D162" s="117" t="str">
        <f>CONCATENATE("var ",RIGHT(C161,2),"/",RIGHT(C161-1,2))</f>
        <v>var 20/19</v>
      </c>
      <c r="E162" s="118" t="s">
        <v>72</v>
      </c>
      <c r="F162" s="117" t="str">
        <f>CONCATENATE("var ",RIGHT(E161,2),"/",RIGHT(E161-1,2))</f>
        <v>var 21/20</v>
      </c>
      <c r="G162" s="118" t="s">
        <v>72</v>
      </c>
      <c r="H162" s="117" t="str">
        <f>CONCATENATE("var ",RIGHT(G161,2),"/",RIGHT(G161-1,2))</f>
        <v>var 22/21</v>
      </c>
      <c r="I162" s="118" t="s">
        <v>72</v>
      </c>
      <c r="J162" s="117" t="str">
        <f>CONCATENATE("var ",RIGHT(I161,2),"/",RIGHT(I161-1,2))</f>
        <v>var 23/22</v>
      </c>
      <c r="K162" s="118" t="s">
        <v>72</v>
      </c>
      <c r="L162" s="117" t="str">
        <f>CONCATENATE("var ",RIGHT(K161,2),"/",RIGHT(K161-1,2))</f>
        <v>var 24/23</v>
      </c>
      <c r="M162" s="118" t="s">
        <v>72</v>
      </c>
      <c r="N162" s="117" t="str">
        <f>CONCATENATE("var ",RIGHT(M161,2),"/",RIGHT(M161-1,2))</f>
        <v>var 25/24</v>
      </c>
    </row>
    <row r="163" spans="2:14" x14ac:dyDescent="0.25">
      <c r="B163" s="119" t="s">
        <v>74</v>
      </c>
      <c r="C163" s="120">
        <v>2065</v>
      </c>
      <c r="D163" s="121">
        <v>0.28660436137071654</v>
      </c>
      <c r="E163" s="120">
        <v>561</v>
      </c>
      <c r="F163" s="121">
        <f t="shared" ref="F163:L175" si="15">IFERROR(E163/C163-1,"-")</f>
        <v>-0.72832929782082323</v>
      </c>
      <c r="G163" s="120">
        <v>1736</v>
      </c>
      <c r="H163" s="121">
        <f t="shared" si="15"/>
        <v>2.0944741532976825</v>
      </c>
      <c r="I163" s="120">
        <v>3060</v>
      </c>
      <c r="J163" s="121">
        <f t="shared" si="15"/>
        <v>0.76267281105990792</v>
      </c>
      <c r="K163" s="120">
        <v>3648</v>
      </c>
      <c r="L163" s="121">
        <f t="shared" si="15"/>
        <v>0.19215686274509802</v>
      </c>
      <c r="M163" s="120">
        <v>3619</v>
      </c>
      <c r="N163" s="121">
        <f t="shared" ref="N163:N174" si="16">IFERROR(M163/K163-1,"-")</f>
        <v>-7.9495614035087758E-3</v>
      </c>
    </row>
    <row r="164" spans="2:14" x14ac:dyDescent="0.25">
      <c r="B164" s="119" t="s">
        <v>76</v>
      </c>
      <c r="C164" s="120">
        <v>2993</v>
      </c>
      <c r="D164" s="121">
        <v>0.75234192037470726</v>
      </c>
      <c r="E164" s="120">
        <v>694</v>
      </c>
      <c r="F164" s="121">
        <f t="shared" si="15"/>
        <v>-0.76812562646174409</v>
      </c>
      <c r="G164" s="120">
        <v>3013</v>
      </c>
      <c r="H164" s="121">
        <f t="shared" si="15"/>
        <v>3.3414985590778095</v>
      </c>
      <c r="I164" s="120">
        <v>3296</v>
      </c>
      <c r="J164" s="121">
        <f t="shared" si="15"/>
        <v>9.3926319283106574E-2</v>
      </c>
      <c r="K164" s="120">
        <v>4901</v>
      </c>
      <c r="L164" s="121">
        <f t="shared" si="15"/>
        <v>0.48695388349514568</v>
      </c>
      <c r="M164" s="120">
        <v>5225</v>
      </c>
      <c r="N164" s="121">
        <f t="shared" si="16"/>
        <v>6.6108957355641706E-2</v>
      </c>
    </row>
    <row r="165" spans="2:14" x14ac:dyDescent="0.25">
      <c r="B165" s="119" t="s">
        <v>78</v>
      </c>
      <c r="C165" s="120">
        <v>794</v>
      </c>
      <c r="D165" s="121">
        <v>-0.59817813765182182</v>
      </c>
      <c r="E165" s="120">
        <v>1289</v>
      </c>
      <c r="F165" s="121">
        <f t="shared" si="15"/>
        <v>0.6234256926952142</v>
      </c>
      <c r="G165" s="120">
        <v>3335</v>
      </c>
      <c r="H165" s="121">
        <f t="shared" si="15"/>
        <v>1.587276958882855</v>
      </c>
      <c r="I165" s="120">
        <v>3835</v>
      </c>
      <c r="J165" s="121">
        <f t="shared" si="15"/>
        <v>0.14992503748125929</v>
      </c>
      <c r="K165" s="120">
        <v>5266</v>
      </c>
      <c r="L165" s="121">
        <f t="shared" si="15"/>
        <v>0.37314211212516302</v>
      </c>
      <c r="M165" s="120">
        <v>5421</v>
      </c>
      <c r="N165" s="121">
        <f t="shared" si="16"/>
        <v>2.9434105582985204E-2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595</v>
      </c>
      <c r="F166" s="121" t="str">
        <f t="shared" si="15"/>
        <v>-</v>
      </c>
      <c r="G166" s="120">
        <v>3289</v>
      </c>
      <c r="H166" s="121">
        <f t="shared" si="15"/>
        <v>4.5277310924369747</v>
      </c>
      <c r="I166" s="120">
        <v>3992</v>
      </c>
      <c r="J166" s="121">
        <f t="shared" si="15"/>
        <v>0.21374277896017024</v>
      </c>
      <c r="K166" s="120">
        <v>5053</v>
      </c>
      <c r="L166" s="121">
        <f t="shared" si="15"/>
        <v>0.26578156312625256</v>
      </c>
      <c r="M166" s="120">
        <v>5677</v>
      </c>
      <c r="N166" s="121">
        <f t="shared" si="16"/>
        <v>0.1234909954482486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1601</v>
      </c>
      <c r="F167" s="121" t="str">
        <f t="shared" si="15"/>
        <v>-</v>
      </c>
      <c r="G167" s="120">
        <v>2303</v>
      </c>
      <c r="H167" s="121">
        <f t="shared" si="15"/>
        <v>0.43847595252966887</v>
      </c>
      <c r="I167" s="120">
        <v>2825</v>
      </c>
      <c r="J167" s="121">
        <f t="shared" si="15"/>
        <v>0.22666087711680416</v>
      </c>
      <c r="K167" s="120">
        <v>4892</v>
      </c>
      <c r="L167" s="121">
        <f t="shared" si="15"/>
        <v>0.73168141592920355</v>
      </c>
      <c r="M167" s="120">
        <v>5607</v>
      </c>
      <c r="N167" s="121">
        <f t="shared" si="16"/>
        <v>0.14615699100572366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1182</v>
      </c>
      <c r="F168" s="121" t="str">
        <f t="shared" si="15"/>
        <v>-</v>
      </c>
      <c r="G168" s="120">
        <v>1777</v>
      </c>
      <c r="H168" s="121">
        <f t="shared" si="15"/>
        <v>0.50338409475465307</v>
      </c>
      <c r="I168" s="120">
        <v>2564</v>
      </c>
      <c r="J168" s="121">
        <f t="shared" si="15"/>
        <v>0.44288126055149135</v>
      </c>
      <c r="K168" s="120">
        <v>5187</v>
      </c>
      <c r="L168" s="121">
        <f t="shared" si="15"/>
        <v>1.0230109204368176</v>
      </c>
      <c r="M168" s="120">
        <v>3585</v>
      </c>
      <c r="N168" s="121">
        <f t="shared" si="16"/>
        <v>-0.3088490456911509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2026</v>
      </c>
      <c r="F169" s="121" t="str">
        <f t="shared" si="15"/>
        <v>-</v>
      </c>
      <c r="G169" s="120">
        <v>2337</v>
      </c>
      <c r="H169" s="121">
        <f t="shared" si="15"/>
        <v>0.15350444225074034</v>
      </c>
      <c r="I169" s="120">
        <v>3057</v>
      </c>
      <c r="J169" s="121">
        <f t="shared" si="15"/>
        <v>0.30808729139922986</v>
      </c>
      <c r="K169" s="120">
        <v>5388</v>
      </c>
      <c r="L169" s="121">
        <f t="shared" si="15"/>
        <v>0.76251226692836105</v>
      </c>
      <c r="M169" s="120">
        <v>5432</v>
      </c>
      <c r="N169" s="121">
        <f t="shared" si="16"/>
        <v>8.1662954714178948E-3</v>
      </c>
    </row>
    <row r="170" spans="2:14" x14ac:dyDescent="0.25">
      <c r="B170" s="119" t="s">
        <v>88</v>
      </c>
      <c r="C170" s="120">
        <v>599</v>
      </c>
      <c r="D170" s="121">
        <v>-0.77084927314460594</v>
      </c>
      <c r="E170" s="120">
        <v>2204</v>
      </c>
      <c r="F170" s="121">
        <f t="shared" si="15"/>
        <v>2.679465776293823</v>
      </c>
      <c r="G170" s="120">
        <v>2265</v>
      </c>
      <c r="H170" s="121">
        <f t="shared" si="15"/>
        <v>2.7676950998185124E-2</v>
      </c>
      <c r="I170" s="120">
        <v>4052</v>
      </c>
      <c r="J170" s="121">
        <f t="shared" si="15"/>
        <v>0.788962472406181</v>
      </c>
      <c r="K170" s="120">
        <v>5505</v>
      </c>
      <c r="L170" s="121">
        <f t="shared" si="15"/>
        <v>0.35858835143139189</v>
      </c>
      <c r="M170" s="120">
        <v>5373</v>
      </c>
      <c r="N170" s="121">
        <f t="shared" si="16"/>
        <v>-2.3978201634877405E-2</v>
      </c>
    </row>
    <row r="171" spans="2:14" x14ac:dyDescent="0.25">
      <c r="B171" s="119" t="s">
        <v>90</v>
      </c>
      <c r="C171" s="120">
        <v>234</v>
      </c>
      <c r="D171" s="121">
        <v>-0.89586114819759677</v>
      </c>
      <c r="E171" s="120">
        <v>2090</v>
      </c>
      <c r="F171" s="121">
        <f t="shared" si="15"/>
        <v>7.9316239316239319</v>
      </c>
      <c r="G171" s="120">
        <v>2484</v>
      </c>
      <c r="H171" s="121">
        <f t="shared" si="15"/>
        <v>0.18851674641148319</v>
      </c>
      <c r="I171" s="120">
        <v>3816</v>
      </c>
      <c r="J171" s="121">
        <f t="shared" si="15"/>
        <v>0.53623188405797095</v>
      </c>
      <c r="K171" s="120">
        <v>4449</v>
      </c>
      <c r="L171" s="121">
        <f t="shared" si="15"/>
        <v>0.16588050314465419</v>
      </c>
      <c r="M171" s="120">
        <v>4039</v>
      </c>
      <c r="N171" s="121">
        <f t="shared" si="16"/>
        <v>-9.2155540570914796E-2</v>
      </c>
    </row>
    <row r="172" spans="2:14" x14ac:dyDescent="0.25">
      <c r="B172" s="119" t="s">
        <v>92</v>
      </c>
      <c r="C172" s="120">
        <v>872</v>
      </c>
      <c r="D172" s="121">
        <v>-0.66932119833143722</v>
      </c>
      <c r="E172" s="120">
        <v>2935</v>
      </c>
      <c r="F172" s="121">
        <f t="shared" si="15"/>
        <v>2.3658256880733943</v>
      </c>
      <c r="G172" s="120">
        <v>2881</v>
      </c>
      <c r="H172" s="121">
        <f t="shared" si="15"/>
        <v>-1.8398637137989726E-2</v>
      </c>
      <c r="I172" s="120">
        <v>4916</v>
      </c>
      <c r="J172" s="121">
        <f t="shared" si="15"/>
        <v>0.70635196112460941</v>
      </c>
      <c r="K172" s="120">
        <v>5925</v>
      </c>
      <c r="L172" s="121">
        <f t="shared" si="15"/>
        <v>0.20524816924328726</v>
      </c>
      <c r="M172" s="120">
        <v>5658</v>
      </c>
      <c r="N172" s="121">
        <f t="shared" si="16"/>
        <v>-4.5063291139240458E-2</v>
      </c>
    </row>
    <row r="173" spans="2:14" x14ac:dyDescent="0.25">
      <c r="B173" s="119" t="s">
        <v>94</v>
      </c>
      <c r="C173" s="120">
        <v>86</v>
      </c>
      <c r="D173" s="121">
        <v>-0.95990675990675989</v>
      </c>
      <c r="E173" s="120">
        <v>2657</v>
      </c>
      <c r="F173" s="121">
        <f t="shared" si="15"/>
        <v>29.895348837209301</v>
      </c>
      <c r="G173" s="120">
        <v>2543</v>
      </c>
      <c r="H173" s="121">
        <f t="shared" si="15"/>
        <v>-4.290553255551377E-2</v>
      </c>
      <c r="I173" s="120">
        <v>3401</v>
      </c>
      <c r="J173" s="121">
        <f t="shared" si="15"/>
        <v>0.3373967754620526</v>
      </c>
      <c r="K173" s="120">
        <v>3939</v>
      </c>
      <c r="L173" s="121">
        <f t="shared" si="15"/>
        <v>0.15818876800940895</v>
      </c>
      <c r="M173" s="120">
        <v>3813</v>
      </c>
      <c r="N173" s="121">
        <f t="shared" si="16"/>
        <v>-3.1987814166032025E-2</v>
      </c>
    </row>
    <row r="174" spans="2:14" x14ac:dyDescent="0.25">
      <c r="B174" s="119" t="s">
        <v>96</v>
      </c>
      <c r="C174" s="120">
        <v>484</v>
      </c>
      <c r="D174" s="121">
        <v>-0.72295363480251862</v>
      </c>
      <c r="E174" s="120">
        <v>2093</v>
      </c>
      <c r="F174" s="121">
        <f t="shared" si="15"/>
        <v>3.3243801652892566</v>
      </c>
      <c r="G174" s="120">
        <v>2795</v>
      </c>
      <c r="H174" s="121">
        <f t="shared" si="15"/>
        <v>0.3354037267080745</v>
      </c>
      <c r="I174" s="120">
        <v>3613</v>
      </c>
      <c r="J174" s="121">
        <f t="shared" si="15"/>
        <v>0.29266547406082299</v>
      </c>
      <c r="K174" s="120">
        <v>3854</v>
      </c>
      <c r="L174" s="121">
        <f t="shared" si="15"/>
        <v>6.6703570440077575E-2</v>
      </c>
      <c r="M174" s="120">
        <v>3666</v>
      </c>
      <c r="N174" s="121">
        <f t="shared" si="16"/>
        <v>-4.8780487804878092E-2</v>
      </c>
    </row>
    <row r="175" spans="2:14" ht="15.75" x14ac:dyDescent="0.25">
      <c r="B175" s="122" t="s">
        <v>33</v>
      </c>
      <c r="C175" s="123">
        <v>8286</v>
      </c>
      <c r="D175" s="124">
        <v>-0.67438204896451448</v>
      </c>
      <c r="E175" s="123">
        <v>19927</v>
      </c>
      <c r="F175" s="124">
        <f t="shared" si="15"/>
        <v>1.4048998310403089</v>
      </c>
      <c r="G175" s="123">
        <v>30758</v>
      </c>
      <c r="H175" s="124">
        <f t="shared" si="15"/>
        <v>0.54353389873036573</v>
      </c>
      <c r="I175" s="123">
        <v>42427</v>
      </c>
      <c r="J175" s="124">
        <f t="shared" si="15"/>
        <v>0.37938097405553028</v>
      </c>
      <c r="K175" s="123">
        <v>58007</v>
      </c>
      <c r="L175" s="124">
        <f t="shared" si="15"/>
        <v>0.36721898790864316</v>
      </c>
      <c r="M175" s="123">
        <v>57115</v>
      </c>
      <c r="N175" s="124">
        <v>-1.5377454445153149E-2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249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72</v>
      </c>
      <c r="D184" s="117" t="str">
        <f>CONCATENATE("var ",RIGHT(C183,2),"/",RIGHT(C183-1,2))</f>
        <v>var 20/19</v>
      </c>
      <c r="E184" s="118" t="s">
        <v>72</v>
      </c>
      <c r="F184" s="117" t="str">
        <f>CONCATENATE("var ",RIGHT(E183,2),"/",RIGHT(E183-1,2))</f>
        <v>var 21/20</v>
      </c>
      <c r="G184" s="118" t="s">
        <v>72</v>
      </c>
      <c r="H184" s="117" t="str">
        <f>CONCATENATE("var ",RIGHT(G183,2),"/",RIGHT(G183-1,2))</f>
        <v>var 22/21</v>
      </c>
      <c r="I184" s="118" t="s">
        <v>72</v>
      </c>
      <c r="J184" s="117" t="str">
        <f>CONCATENATE("var ",RIGHT(I183,2),"/",RIGHT(I183-1,2))</f>
        <v>var 23/22</v>
      </c>
      <c r="K184" s="118" t="s">
        <v>72</v>
      </c>
      <c r="L184" s="117" t="str">
        <f>CONCATENATE("var ",RIGHT(K183,2),"/",RIGHT(K183-1,2))</f>
        <v>var 24/23</v>
      </c>
      <c r="M184" s="118" t="s">
        <v>72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74</v>
      </c>
      <c r="C185" s="120">
        <v>433</v>
      </c>
      <c r="D185" s="121">
        <v>-0.26734348561759724</v>
      </c>
      <c r="E185" s="120">
        <v>79</v>
      </c>
      <c r="F185" s="121">
        <f t="shared" ref="F185:L197" si="17">IFERROR(E185/C185-1,"-")</f>
        <v>-0.81755196304849886</v>
      </c>
      <c r="G185" s="120">
        <v>563</v>
      </c>
      <c r="H185" s="121">
        <f t="shared" si="17"/>
        <v>6.1265822784810124</v>
      </c>
      <c r="I185" s="120">
        <v>577</v>
      </c>
      <c r="J185" s="121">
        <f t="shared" si="17"/>
        <v>2.4866785079928899E-2</v>
      </c>
      <c r="K185" s="120">
        <v>577</v>
      </c>
      <c r="L185" s="121">
        <f t="shared" si="17"/>
        <v>0</v>
      </c>
      <c r="M185" s="120">
        <v>792</v>
      </c>
      <c r="N185" s="121">
        <f t="shared" ref="N185:N196" si="18">IFERROR(M185/K185-1,"-")</f>
        <v>0.37261698440207969</v>
      </c>
    </row>
    <row r="186" spans="1:15" x14ac:dyDescent="0.25">
      <c r="B186" s="119" t="s">
        <v>76</v>
      </c>
      <c r="C186" s="120">
        <v>399</v>
      </c>
      <c r="D186" s="121">
        <v>7.2580645161290258E-2</v>
      </c>
      <c r="E186" s="120">
        <v>53</v>
      </c>
      <c r="F186" s="121">
        <f t="shared" si="17"/>
        <v>-0.86716791979949881</v>
      </c>
      <c r="G186" s="120">
        <v>604</v>
      </c>
      <c r="H186" s="121">
        <f t="shared" si="17"/>
        <v>10.39622641509434</v>
      </c>
      <c r="I186" s="120">
        <v>464</v>
      </c>
      <c r="J186" s="121">
        <f t="shared" si="17"/>
        <v>-0.23178807947019864</v>
      </c>
      <c r="K186" s="120">
        <v>653</v>
      </c>
      <c r="L186" s="121">
        <f t="shared" si="17"/>
        <v>0.40732758620689657</v>
      </c>
      <c r="M186" s="120">
        <v>722</v>
      </c>
      <c r="N186" s="121">
        <f t="shared" si="18"/>
        <v>0.10566615620214392</v>
      </c>
    </row>
    <row r="187" spans="1:15" x14ac:dyDescent="0.25">
      <c r="B187" s="119" t="s">
        <v>78</v>
      </c>
      <c r="C187" s="120">
        <v>255</v>
      </c>
      <c r="D187" s="121">
        <v>-0.48692152917505027</v>
      </c>
      <c r="E187" s="120">
        <v>27</v>
      </c>
      <c r="F187" s="121">
        <f t="shared" si="17"/>
        <v>-0.89411764705882357</v>
      </c>
      <c r="G187" s="120">
        <v>493</v>
      </c>
      <c r="H187" s="121">
        <f t="shared" si="17"/>
        <v>17.25925925925926</v>
      </c>
      <c r="I187" s="120">
        <v>655</v>
      </c>
      <c r="J187" s="121">
        <f t="shared" si="17"/>
        <v>0.3286004056795131</v>
      </c>
      <c r="K187" s="120">
        <v>624</v>
      </c>
      <c r="L187" s="121">
        <f t="shared" si="17"/>
        <v>-4.7328244274809195E-2</v>
      </c>
      <c r="M187" s="120">
        <v>736</v>
      </c>
      <c r="N187" s="121">
        <f t="shared" si="18"/>
        <v>0.17948717948717952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44</v>
      </c>
      <c r="F188" s="121" t="str">
        <f t="shared" si="17"/>
        <v>-</v>
      </c>
      <c r="G188" s="120">
        <v>523</v>
      </c>
      <c r="H188" s="121">
        <f t="shared" si="17"/>
        <v>10.886363636363637</v>
      </c>
      <c r="I188" s="120">
        <v>328</v>
      </c>
      <c r="J188" s="121">
        <f t="shared" si="17"/>
        <v>-0.37284894837476101</v>
      </c>
      <c r="K188" s="120">
        <v>505</v>
      </c>
      <c r="L188" s="121">
        <f t="shared" si="17"/>
        <v>0.53963414634146334</v>
      </c>
      <c r="M188" s="120">
        <v>497</v>
      </c>
      <c r="N188" s="121">
        <f t="shared" si="18"/>
        <v>-1.5841584158415856E-2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260</v>
      </c>
      <c r="F189" s="121" t="str">
        <f t="shared" si="17"/>
        <v>-</v>
      </c>
      <c r="G189" s="120">
        <v>318</v>
      </c>
      <c r="H189" s="121">
        <f t="shared" si="17"/>
        <v>0.22307692307692317</v>
      </c>
      <c r="I189" s="120">
        <v>353</v>
      </c>
      <c r="J189" s="121">
        <f t="shared" si="17"/>
        <v>0.11006289308176109</v>
      </c>
      <c r="K189" s="120">
        <v>606</v>
      </c>
      <c r="L189" s="121">
        <f t="shared" si="17"/>
        <v>0.71671388101983013</v>
      </c>
      <c r="M189" s="120">
        <v>504</v>
      </c>
      <c r="N189" s="121">
        <f t="shared" si="18"/>
        <v>-0.16831683168316836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260</v>
      </c>
      <c r="F190" s="121" t="str">
        <f t="shared" si="17"/>
        <v>-</v>
      </c>
      <c r="G190" s="120">
        <v>399</v>
      </c>
      <c r="H190" s="121">
        <f t="shared" si="17"/>
        <v>0.53461538461538471</v>
      </c>
      <c r="I190" s="120">
        <v>397</v>
      </c>
      <c r="J190" s="121">
        <f t="shared" si="17"/>
        <v>-5.0125313283208017E-3</v>
      </c>
      <c r="K190" s="120">
        <v>702</v>
      </c>
      <c r="L190" s="121">
        <f t="shared" si="17"/>
        <v>0.76826196473551644</v>
      </c>
      <c r="M190" s="120">
        <v>603</v>
      </c>
      <c r="N190" s="121">
        <f t="shared" si="18"/>
        <v>-0.14102564102564108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398</v>
      </c>
      <c r="F191" s="121" t="str">
        <f t="shared" si="17"/>
        <v>-</v>
      </c>
      <c r="G191" s="120">
        <v>504</v>
      </c>
      <c r="H191" s="121">
        <f t="shared" si="17"/>
        <v>0.26633165829145722</v>
      </c>
      <c r="I191" s="120">
        <v>877</v>
      </c>
      <c r="J191" s="121">
        <f t="shared" si="17"/>
        <v>0.74007936507936511</v>
      </c>
      <c r="K191" s="120">
        <v>1214</v>
      </c>
      <c r="L191" s="121">
        <f t="shared" si="17"/>
        <v>0.38426453819840356</v>
      </c>
      <c r="M191" s="120">
        <v>970</v>
      </c>
      <c r="N191" s="121">
        <f t="shared" si="18"/>
        <v>-0.20098846787479407</v>
      </c>
    </row>
    <row r="192" spans="1:15" x14ac:dyDescent="0.25">
      <c r="B192" s="119" t="s">
        <v>88</v>
      </c>
      <c r="C192" s="120">
        <v>240</v>
      </c>
      <c r="D192" s="121">
        <v>-0.63855421686746983</v>
      </c>
      <c r="E192" s="120">
        <v>605</v>
      </c>
      <c r="F192" s="121">
        <f t="shared" si="17"/>
        <v>1.5208333333333335</v>
      </c>
      <c r="G192" s="120">
        <v>374</v>
      </c>
      <c r="H192" s="121">
        <f t="shared" si="17"/>
        <v>-0.38181818181818183</v>
      </c>
      <c r="I192" s="120">
        <v>830</v>
      </c>
      <c r="J192" s="121">
        <f t="shared" si="17"/>
        <v>1.2192513368983957</v>
      </c>
      <c r="K192" s="120">
        <v>796</v>
      </c>
      <c r="L192" s="121">
        <f t="shared" si="17"/>
        <v>-4.096385542168679E-2</v>
      </c>
      <c r="M192" s="120">
        <v>965</v>
      </c>
      <c r="N192" s="121">
        <f t="shared" si="18"/>
        <v>0.21231155778894473</v>
      </c>
    </row>
    <row r="193" spans="2:15" x14ac:dyDescent="0.25">
      <c r="B193" s="119" t="s">
        <v>90</v>
      </c>
      <c r="C193" s="120">
        <v>446</v>
      </c>
      <c r="D193" s="121">
        <v>-0.17100371747211895</v>
      </c>
      <c r="E193" s="120">
        <v>807</v>
      </c>
      <c r="F193" s="121">
        <f t="shared" si="17"/>
        <v>0.8094170403587444</v>
      </c>
      <c r="G193" s="120">
        <v>477</v>
      </c>
      <c r="H193" s="121">
        <f t="shared" si="17"/>
        <v>-0.40892193308550184</v>
      </c>
      <c r="I193" s="120">
        <v>664</v>
      </c>
      <c r="J193" s="121">
        <f t="shared" si="17"/>
        <v>0.39203354297693926</v>
      </c>
      <c r="K193" s="120">
        <v>820</v>
      </c>
      <c r="L193" s="121">
        <f t="shared" si="17"/>
        <v>0.23493975903614461</v>
      </c>
      <c r="M193" s="120">
        <v>903</v>
      </c>
      <c r="N193" s="121">
        <f t="shared" si="18"/>
        <v>0.10121951219512204</v>
      </c>
    </row>
    <row r="194" spans="2:15" x14ac:dyDescent="0.25">
      <c r="B194" s="119" t="s">
        <v>92</v>
      </c>
      <c r="C194" s="120">
        <v>129</v>
      </c>
      <c r="D194" s="121">
        <v>-0.67091836734693877</v>
      </c>
      <c r="E194" s="120">
        <v>964</v>
      </c>
      <c r="F194" s="121">
        <f t="shared" si="17"/>
        <v>6.4728682170542635</v>
      </c>
      <c r="G194" s="120">
        <v>428</v>
      </c>
      <c r="H194" s="121">
        <f t="shared" si="17"/>
        <v>-0.55601659751037347</v>
      </c>
      <c r="I194" s="120">
        <v>701</v>
      </c>
      <c r="J194" s="121">
        <f t="shared" si="17"/>
        <v>0.63785046728971961</v>
      </c>
      <c r="K194" s="120">
        <v>870</v>
      </c>
      <c r="L194" s="121">
        <f t="shared" si="17"/>
        <v>0.2410841654778888</v>
      </c>
      <c r="M194" s="120">
        <v>1052</v>
      </c>
      <c r="N194" s="121">
        <f t="shared" si="18"/>
        <v>0.20919540229885047</v>
      </c>
    </row>
    <row r="195" spans="2:15" x14ac:dyDescent="0.25">
      <c r="B195" s="119" t="s">
        <v>94</v>
      </c>
      <c r="C195" s="120">
        <v>38</v>
      </c>
      <c r="D195" s="121">
        <v>-0.91880341880341876</v>
      </c>
      <c r="E195" s="120">
        <v>1017</v>
      </c>
      <c r="F195" s="121">
        <f t="shared" si="17"/>
        <v>25.763157894736842</v>
      </c>
      <c r="G195" s="120">
        <v>514</v>
      </c>
      <c r="H195" s="121">
        <f t="shared" si="17"/>
        <v>-0.49459193706981319</v>
      </c>
      <c r="I195" s="120">
        <v>587</v>
      </c>
      <c r="J195" s="121">
        <f t="shared" si="17"/>
        <v>0.14202334630350189</v>
      </c>
      <c r="K195" s="120">
        <v>724</v>
      </c>
      <c r="L195" s="121">
        <f t="shared" si="17"/>
        <v>0.23339011925042596</v>
      </c>
      <c r="M195" s="120">
        <v>877</v>
      </c>
      <c r="N195" s="121">
        <f t="shared" si="18"/>
        <v>0.21132596685082872</v>
      </c>
    </row>
    <row r="196" spans="2:15" x14ac:dyDescent="0.25">
      <c r="B196" s="119" t="s">
        <v>96</v>
      </c>
      <c r="C196" s="120">
        <v>101</v>
      </c>
      <c r="D196" s="121">
        <v>-0.76291079812206575</v>
      </c>
      <c r="E196" s="120">
        <v>687</v>
      </c>
      <c r="F196" s="121">
        <f t="shared" si="17"/>
        <v>5.8019801980198018</v>
      </c>
      <c r="G196" s="120">
        <v>675</v>
      </c>
      <c r="H196" s="121">
        <f t="shared" si="17"/>
        <v>-1.7467248908296984E-2</v>
      </c>
      <c r="I196" s="120">
        <v>613</v>
      </c>
      <c r="J196" s="121">
        <f t="shared" si="17"/>
        <v>-9.1851851851851851E-2</v>
      </c>
      <c r="K196" s="120">
        <v>830</v>
      </c>
      <c r="L196" s="121">
        <f t="shared" si="17"/>
        <v>0.35399673735725945</v>
      </c>
      <c r="M196" s="120">
        <v>937</v>
      </c>
      <c r="N196" s="121">
        <f t="shared" si="18"/>
        <v>0.1289156626506025</v>
      </c>
    </row>
    <row r="197" spans="2:15" ht="15.75" x14ac:dyDescent="0.25">
      <c r="B197" s="122" t="s">
        <v>33</v>
      </c>
      <c r="C197" s="123">
        <v>2082</v>
      </c>
      <c r="D197" s="124">
        <v>-0.6668266922707633</v>
      </c>
      <c r="E197" s="123">
        <v>5201</v>
      </c>
      <c r="F197" s="124">
        <f t="shared" si="17"/>
        <v>1.4980787704130645</v>
      </c>
      <c r="G197" s="123">
        <v>5872</v>
      </c>
      <c r="H197" s="124">
        <f t="shared" si="17"/>
        <v>0.12901365122091901</v>
      </c>
      <c r="I197" s="123">
        <v>7046</v>
      </c>
      <c r="J197" s="124">
        <f t="shared" si="17"/>
        <v>0.19993188010899177</v>
      </c>
      <c r="K197" s="123">
        <v>8921</v>
      </c>
      <c r="L197" s="124">
        <f t="shared" si="17"/>
        <v>0.26610843031507248</v>
      </c>
      <c r="M197" s="123">
        <v>9558</v>
      </c>
      <c r="N197" s="124">
        <v>7.1404551059298216E-2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250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72</v>
      </c>
      <c r="D206" s="117" t="str">
        <f>CONCATENATE("var ",RIGHT(C205,2),"/",RIGHT(C205-1,2))</f>
        <v>var 20/19</v>
      </c>
      <c r="E206" s="118" t="s">
        <v>72</v>
      </c>
      <c r="F206" s="117" t="str">
        <f>CONCATENATE("var ",RIGHT(E205,2),"/",RIGHT(E205-1,2))</f>
        <v>var 21/20</v>
      </c>
      <c r="G206" s="118" t="s">
        <v>72</v>
      </c>
      <c r="H206" s="117" t="str">
        <f>CONCATENATE("var ",RIGHT(G205,2),"/",RIGHT(G205-1,2))</f>
        <v>var 22/21</v>
      </c>
      <c r="I206" s="118" t="s">
        <v>72</v>
      </c>
      <c r="J206" s="117" t="str">
        <f>CONCATENATE("var ",RIGHT(I205,2),"/",RIGHT(I205-1,2))</f>
        <v>var 23/22</v>
      </c>
      <c r="K206" s="118" t="s">
        <v>72</v>
      </c>
      <c r="L206" s="117" t="str">
        <f>CONCATENATE("var ",RIGHT(K205,2),"/",RIGHT(K205-1,2))</f>
        <v>var 24/23</v>
      </c>
      <c r="M206" s="118" t="s">
        <v>72</v>
      </c>
      <c r="N206" s="117" t="str">
        <f>CONCATENATE("var ",RIGHT(M205,2),"/",RIGHT(M205-1,2))</f>
        <v>var 25/24</v>
      </c>
    </row>
    <row r="207" spans="2:15" x14ac:dyDescent="0.25">
      <c r="B207" s="119" t="s">
        <v>74</v>
      </c>
      <c r="C207" s="120">
        <v>543</v>
      </c>
      <c r="D207" s="121">
        <v>-0.16589861751152069</v>
      </c>
      <c r="E207" s="120">
        <v>25</v>
      </c>
      <c r="F207" s="121">
        <f t="shared" ref="F207:L219" si="19">IFERROR(E207/C207-1,"-")</f>
        <v>-0.95395948434622468</v>
      </c>
      <c r="G207" s="120">
        <v>1010</v>
      </c>
      <c r="H207" s="121">
        <f t="shared" si="19"/>
        <v>39.4</v>
      </c>
      <c r="I207" s="120">
        <v>878</v>
      </c>
      <c r="J207" s="121">
        <f t="shared" si="19"/>
        <v>-0.1306930693069307</v>
      </c>
      <c r="K207" s="120">
        <v>1357</v>
      </c>
      <c r="L207" s="121">
        <f t="shared" si="19"/>
        <v>0.54555808656036442</v>
      </c>
      <c r="M207" s="120">
        <v>1405</v>
      </c>
      <c r="N207" s="121">
        <f t="shared" ref="N207:N218" si="20">IFERROR(M207/K207-1,"-")</f>
        <v>3.537214443625647E-2</v>
      </c>
    </row>
    <row r="208" spans="2:15" x14ac:dyDescent="0.25">
      <c r="B208" s="119" t="s">
        <v>76</v>
      </c>
      <c r="C208" s="120">
        <v>665</v>
      </c>
      <c r="D208" s="121">
        <v>0.15251299826689779</v>
      </c>
      <c r="E208" s="120">
        <v>59</v>
      </c>
      <c r="F208" s="121">
        <f t="shared" si="19"/>
        <v>-0.9112781954887218</v>
      </c>
      <c r="G208" s="120">
        <v>945</v>
      </c>
      <c r="H208" s="121">
        <f t="shared" si="19"/>
        <v>15.016949152542374</v>
      </c>
      <c r="I208" s="120">
        <v>744</v>
      </c>
      <c r="J208" s="121">
        <f t="shared" si="19"/>
        <v>-0.21269841269841272</v>
      </c>
      <c r="K208" s="120">
        <v>1177</v>
      </c>
      <c r="L208" s="121">
        <f t="shared" si="19"/>
        <v>0.581989247311828</v>
      </c>
      <c r="M208" s="120">
        <v>1676</v>
      </c>
      <c r="N208" s="121">
        <f t="shared" si="20"/>
        <v>0.42395921835174177</v>
      </c>
    </row>
    <row r="209" spans="2:15" x14ac:dyDescent="0.25">
      <c r="B209" s="119" t="s">
        <v>78</v>
      </c>
      <c r="C209" s="120">
        <v>256</v>
      </c>
      <c r="D209" s="121">
        <v>-0.6502732240437159</v>
      </c>
      <c r="E209" s="120">
        <v>63</v>
      </c>
      <c r="F209" s="121">
        <f t="shared" si="19"/>
        <v>-0.75390625</v>
      </c>
      <c r="G209" s="120">
        <v>771</v>
      </c>
      <c r="H209" s="121">
        <f t="shared" si="19"/>
        <v>11.238095238095237</v>
      </c>
      <c r="I209" s="120">
        <v>855</v>
      </c>
      <c r="J209" s="121">
        <f t="shared" si="19"/>
        <v>0.10894941634241251</v>
      </c>
      <c r="K209" s="120">
        <v>1050</v>
      </c>
      <c r="L209" s="121">
        <f t="shared" si="19"/>
        <v>0.22807017543859653</v>
      </c>
      <c r="M209" s="120">
        <v>1283</v>
      </c>
      <c r="N209" s="121">
        <f t="shared" si="20"/>
        <v>0.22190476190476183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50</v>
      </c>
      <c r="F210" s="121" t="str">
        <f t="shared" si="19"/>
        <v>-</v>
      </c>
      <c r="G210" s="120">
        <v>905</v>
      </c>
      <c r="H210" s="121">
        <f t="shared" si="19"/>
        <v>17.100000000000001</v>
      </c>
      <c r="I210" s="120">
        <v>706</v>
      </c>
      <c r="J210" s="121">
        <f t="shared" si="19"/>
        <v>-0.21988950276243091</v>
      </c>
      <c r="K210" s="120">
        <v>1179</v>
      </c>
      <c r="L210" s="121">
        <f t="shared" si="19"/>
        <v>0.66997167138810187</v>
      </c>
      <c r="M210" s="120">
        <v>1026</v>
      </c>
      <c r="N210" s="121">
        <f t="shared" si="20"/>
        <v>-0.12977099236641221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138</v>
      </c>
      <c r="F211" s="121" t="str">
        <f t="shared" si="19"/>
        <v>-</v>
      </c>
      <c r="G211" s="120">
        <v>629</v>
      </c>
      <c r="H211" s="121">
        <f t="shared" si="19"/>
        <v>3.5579710144927539</v>
      </c>
      <c r="I211" s="120">
        <v>669</v>
      </c>
      <c r="J211" s="121">
        <f t="shared" si="19"/>
        <v>6.359300476947527E-2</v>
      </c>
      <c r="K211" s="120">
        <v>1100</v>
      </c>
      <c r="L211" s="121">
        <f t="shared" si="19"/>
        <v>0.64424514200298955</v>
      </c>
      <c r="M211" s="120">
        <v>874</v>
      </c>
      <c r="N211" s="121">
        <f t="shared" si="20"/>
        <v>-0.20545454545454545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244</v>
      </c>
      <c r="F212" s="121" t="str">
        <f t="shared" si="19"/>
        <v>-</v>
      </c>
      <c r="G212" s="120">
        <v>536</v>
      </c>
      <c r="H212" s="121">
        <f t="shared" si="19"/>
        <v>1.1967213114754101</v>
      </c>
      <c r="I212" s="120">
        <v>895</v>
      </c>
      <c r="J212" s="121">
        <f t="shared" si="19"/>
        <v>0.66977611940298498</v>
      </c>
      <c r="K212" s="120">
        <v>1467</v>
      </c>
      <c r="L212" s="121">
        <f t="shared" si="19"/>
        <v>0.63910614525139664</v>
      </c>
      <c r="M212" s="120">
        <v>879</v>
      </c>
      <c r="N212" s="121">
        <f t="shared" si="20"/>
        <v>-0.40081799591002043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538</v>
      </c>
      <c r="F213" s="121" t="str">
        <f t="shared" si="19"/>
        <v>-</v>
      </c>
      <c r="G213" s="120">
        <v>1018</v>
      </c>
      <c r="H213" s="121">
        <f t="shared" si="19"/>
        <v>0.89219330855018586</v>
      </c>
      <c r="I213" s="120">
        <v>1238</v>
      </c>
      <c r="J213" s="121">
        <f t="shared" si="19"/>
        <v>0.21611001964636545</v>
      </c>
      <c r="K213" s="120">
        <v>2460</v>
      </c>
      <c r="L213" s="121">
        <f t="shared" si="19"/>
        <v>0.98707592891760898</v>
      </c>
      <c r="M213" s="120">
        <v>1643</v>
      </c>
      <c r="N213" s="121">
        <f t="shared" si="20"/>
        <v>-0.33211382113821142</v>
      </c>
    </row>
    <row r="214" spans="2:15" x14ac:dyDescent="0.25">
      <c r="B214" s="119" t="s">
        <v>88</v>
      </c>
      <c r="C214" s="120">
        <v>200</v>
      </c>
      <c r="D214" s="121">
        <v>-0.86586183769282354</v>
      </c>
      <c r="E214" s="120">
        <v>792</v>
      </c>
      <c r="F214" s="121">
        <f t="shared" si="19"/>
        <v>2.96</v>
      </c>
      <c r="G214" s="120">
        <v>1226</v>
      </c>
      <c r="H214" s="121">
        <f t="shared" si="19"/>
        <v>0.54797979797979801</v>
      </c>
      <c r="I214" s="120">
        <v>1726</v>
      </c>
      <c r="J214" s="121">
        <f t="shared" si="19"/>
        <v>0.40783034257748785</v>
      </c>
      <c r="K214" s="120">
        <v>2080</v>
      </c>
      <c r="L214" s="121">
        <f t="shared" si="19"/>
        <v>0.20509849362688293</v>
      </c>
      <c r="M214" s="120">
        <v>1711</v>
      </c>
      <c r="N214" s="121">
        <f t="shared" si="20"/>
        <v>-0.17740384615384619</v>
      </c>
    </row>
    <row r="215" spans="2:15" x14ac:dyDescent="0.25">
      <c r="B215" s="119" t="s">
        <v>90</v>
      </c>
      <c r="C215" s="120">
        <v>57</v>
      </c>
      <c r="D215" s="121">
        <v>-0.92549019607843142</v>
      </c>
      <c r="E215" s="120">
        <v>661</v>
      </c>
      <c r="F215" s="121">
        <f t="shared" si="19"/>
        <v>10.596491228070175</v>
      </c>
      <c r="G215" s="120">
        <v>829</v>
      </c>
      <c r="H215" s="121">
        <f t="shared" si="19"/>
        <v>0.25416036308623302</v>
      </c>
      <c r="I215" s="120">
        <v>1287</v>
      </c>
      <c r="J215" s="121">
        <f t="shared" si="19"/>
        <v>0.55247285886610364</v>
      </c>
      <c r="K215" s="120">
        <v>1667</v>
      </c>
      <c r="L215" s="121">
        <f t="shared" si="19"/>
        <v>0.29526029526029518</v>
      </c>
      <c r="M215" s="120">
        <v>1262</v>
      </c>
      <c r="N215" s="121">
        <f t="shared" si="20"/>
        <v>-0.2429514097180564</v>
      </c>
    </row>
    <row r="216" spans="2:15" x14ac:dyDescent="0.25">
      <c r="B216" s="119" t="s">
        <v>92</v>
      </c>
      <c r="C216" s="120">
        <v>48</v>
      </c>
      <c r="D216" s="121">
        <v>-0.93013100436681229</v>
      </c>
      <c r="E216" s="120">
        <v>1127</v>
      </c>
      <c r="F216" s="121">
        <f t="shared" si="19"/>
        <v>22.479166666666668</v>
      </c>
      <c r="G216" s="120">
        <v>890</v>
      </c>
      <c r="H216" s="121">
        <f t="shared" si="19"/>
        <v>-0.21029281277728484</v>
      </c>
      <c r="I216" s="120">
        <v>1412</v>
      </c>
      <c r="J216" s="121">
        <f t="shared" si="19"/>
        <v>0.58651685393258424</v>
      </c>
      <c r="K216" s="120">
        <v>2087</v>
      </c>
      <c r="L216" s="121">
        <f t="shared" si="19"/>
        <v>0.47804532577903691</v>
      </c>
      <c r="M216" s="120">
        <v>1713</v>
      </c>
      <c r="N216" s="121">
        <f t="shared" si="20"/>
        <v>-0.1792045999041687</v>
      </c>
    </row>
    <row r="217" spans="2:15" x14ac:dyDescent="0.25">
      <c r="B217" s="119" t="s">
        <v>94</v>
      </c>
      <c r="C217" s="120">
        <v>55</v>
      </c>
      <c r="D217" s="121">
        <v>-0.91157556270096463</v>
      </c>
      <c r="E217" s="120">
        <v>1200</v>
      </c>
      <c r="F217" s="121">
        <f t="shared" si="19"/>
        <v>20.818181818181817</v>
      </c>
      <c r="G217" s="120">
        <v>1031</v>
      </c>
      <c r="H217" s="121">
        <f t="shared" si="19"/>
        <v>-0.14083333333333337</v>
      </c>
      <c r="I217" s="120">
        <v>1290</v>
      </c>
      <c r="J217" s="121">
        <f t="shared" si="19"/>
        <v>0.25121241513094072</v>
      </c>
      <c r="K217" s="120">
        <v>1222</v>
      </c>
      <c r="L217" s="121">
        <f t="shared" si="19"/>
        <v>-5.271317829457367E-2</v>
      </c>
      <c r="M217" s="120">
        <v>1279</v>
      </c>
      <c r="N217" s="121">
        <f t="shared" si="20"/>
        <v>4.664484451718498E-2</v>
      </c>
    </row>
    <row r="218" spans="2:15" x14ac:dyDescent="0.25">
      <c r="B218" s="119" t="s">
        <v>96</v>
      </c>
      <c r="C218" s="120">
        <v>69</v>
      </c>
      <c r="D218" s="121">
        <v>-0.88184931506849318</v>
      </c>
      <c r="E218" s="120">
        <v>1099</v>
      </c>
      <c r="F218" s="121">
        <f t="shared" si="19"/>
        <v>14.927536231884059</v>
      </c>
      <c r="G218" s="120">
        <v>923</v>
      </c>
      <c r="H218" s="121">
        <f t="shared" si="19"/>
        <v>-0.16014558689717928</v>
      </c>
      <c r="I218" s="120">
        <v>1375</v>
      </c>
      <c r="J218" s="121">
        <f t="shared" si="19"/>
        <v>0.48970747562296868</v>
      </c>
      <c r="K218" s="120">
        <v>1725</v>
      </c>
      <c r="L218" s="121">
        <f t="shared" si="19"/>
        <v>0.25454545454545463</v>
      </c>
      <c r="M218" s="120">
        <v>1238</v>
      </c>
      <c r="N218" s="121">
        <f t="shared" si="20"/>
        <v>-0.28231884057971013</v>
      </c>
    </row>
    <row r="219" spans="2:15" ht="15.75" x14ac:dyDescent="0.25">
      <c r="B219" s="122" t="s">
        <v>33</v>
      </c>
      <c r="C219" s="123">
        <v>2074</v>
      </c>
      <c r="D219" s="124">
        <v>-0.77689328743545616</v>
      </c>
      <c r="E219" s="123">
        <v>5996</v>
      </c>
      <c r="F219" s="124">
        <f t="shared" si="19"/>
        <v>1.8910318225650915</v>
      </c>
      <c r="G219" s="123">
        <v>10713</v>
      </c>
      <c r="H219" s="124">
        <f t="shared" si="19"/>
        <v>0.78669112741827885</v>
      </c>
      <c r="I219" s="123">
        <v>13075</v>
      </c>
      <c r="J219" s="124">
        <f t="shared" si="19"/>
        <v>0.22047979090824232</v>
      </c>
      <c r="K219" s="123">
        <v>18571</v>
      </c>
      <c r="L219" s="124">
        <f t="shared" si="19"/>
        <v>0.42034416826003818</v>
      </c>
      <c r="M219" s="123">
        <v>15989</v>
      </c>
      <c r="N219" s="124">
        <v>-0.13903397770717785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249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72</v>
      </c>
      <c r="D228" s="117" t="str">
        <f>CONCATENATE("var ",RIGHT(C227,2),"/",RIGHT(C227-1,2))</f>
        <v>var 20/19</v>
      </c>
      <c r="E228" s="118" t="s">
        <v>72</v>
      </c>
      <c r="F228" s="117" t="str">
        <f>CONCATENATE("var ",RIGHT(E227,2),"/",RIGHT(E227-1,2))</f>
        <v>var 21/20</v>
      </c>
      <c r="G228" s="118" t="s">
        <v>72</v>
      </c>
      <c r="H228" s="117" t="str">
        <f>CONCATENATE("var ",RIGHT(G227,2),"/",RIGHT(G227-1,2))</f>
        <v>var 22/21</v>
      </c>
      <c r="I228" s="118" t="s">
        <v>72</v>
      </c>
      <c r="J228" s="117" t="str">
        <f>CONCATENATE("var ",RIGHT(I227,2),"/",RIGHT(I227-1,2))</f>
        <v>var 23/22</v>
      </c>
      <c r="K228" s="118" t="s">
        <v>72</v>
      </c>
      <c r="L228" s="117" t="str">
        <f>CONCATENATE("var ",RIGHT(K227,2),"/",RIGHT(K227-1,2))</f>
        <v>var 24/23</v>
      </c>
      <c r="M228" s="118" t="s">
        <v>72</v>
      </c>
      <c r="N228" s="117" t="str">
        <f>CONCATENATE("var ",RIGHT(M227,2),"/",RIGHT(M227-1,2))</f>
        <v>var 25/24</v>
      </c>
    </row>
    <row r="229" spans="2:15" x14ac:dyDescent="0.25">
      <c r="B229" s="119" t="s">
        <v>74</v>
      </c>
      <c r="C229" s="120">
        <v>433</v>
      </c>
      <c r="D229" s="121">
        <v>-0.26734348561759724</v>
      </c>
      <c r="E229" s="120">
        <v>79</v>
      </c>
      <c r="F229" s="121">
        <f t="shared" ref="F229:L241" si="21">IFERROR(E229/C229-1,"-")</f>
        <v>-0.81755196304849886</v>
      </c>
      <c r="G229" s="120">
        <v>563</v>
      </c>
      <c r="H229" s="121">
        <f t="shared" si="21"/>
        <v>6.1265822784810124</v>
      </c>
      <c r="I229" s="120">
        <v>577</v>
      </c>
      <c r="J229" s="121">
        <f t="shared" si="21"/>
        <v>2.4866785079928899E-2</v>
      </c>
      <c r="K229" s="120">
        <v>577</v>
      </c>
      <c r="L229" s="121">
        <f t="shared" si="21"/>
        <v>0</v>
      </c>
      <c r="M229" s="120">
        <v>792</v>
      </c>
      <c r="N229" s="121">
        <f t="shared" ref="N229:N240" si="22">IFERROR(M229/K229-1,"-")</f>
        <v>0.37261698440207969</v>
      </c>
    </row>
    <row r="230" spans="2:15" x14ac:dyDescent="0.25">
      <c r="B230" s="119" t="s">
        <v>76</v>
      </c>
      <c r="C230" s="120">
        <v>399</v>
      </c>
      <c r="D230" s="121">
        <v>7.2580645161290258E-2</v>
      </c>
      <c r="E230" s="120">
        <v>53</v>
      </c>
      <c r="F230" s="121">
        <f t="shared" si="21"/>
        <v>-0.86716791979949881</v>
      </c>
      <c r="G230" s="120">
        <v>604</v>
      </c>
      <c r="H230" s="121">
        <f t="shared" si="21"/>
        <v>10.39622641509434</v>
      </c>
      <c r="I230" s="120">
        <v>464</v>
      </c>
      <c r="J230" s="121">
        <f t="shared" si="21"/>
        <v>-0.23178807947019864</v>
      </c>
      <c r="K230" s="120">
        <v>653</v>
      </c>
      <c r="L230" s="121">
        <f t="shared" si="21"/>
        <v>0.40732758620689657</v>
      </c>
      <c r="M230" s="120">
        <v>722</v>
      </c>
      <c r="N230" s="121">
        <f t="shared" si="22"/>
        <v>0.10566615620214392</v>
      </c>
    </row>
    <row r="231" spans="2:15" x14ac:dyDescent="0.25">
      <c r="B231" s="119" t="s">
        <v>78</v>
      </c>
      <c r="C231" s="120">
        <v>255</v>
      </c>
      <c r="D231" s="121">
        <v>-0.48692152917505027</v>
      </c>
      <c r="E231" s="120">
        <v>27</v>
      </c>
      <c r="F231" s="121">
        <f t="shared" si="21"/>
        <v>-0.89411764705882357</v>
      </c>
      <c r="G231" s="120">
        <v>493</v>
      </c>
      <c r="H231" s="121">
        <f t="shared" si="21"/>
        <v>17.25925925925926</v>
      </c>
      <c r="I231" s="120">
        <v>655</v>
      </c>
      <c r="J231" s="121">
        <f t="shared" si="21"/>
        <v>0.3286004056795131</v>
      </c>
      <c r="K231" s="120">
        <v>624</v>
      </c>
      <c r="L231" s="121">
        <f t="shared" si="21"/>
        <v>-4.7328244274809195E-2</v>
      </c>
      <c r="M231" s="120">
        <v>736</v>
      </c>
      <c r="N231" s="121">
        <f t="shared" si="22"/>
        <v>0.17948717948717952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44</v>
      </c>
      <c r="F232" s="121" t="str">
        <f t="shared" si="21"/>
        <v>-</v>
      </c>
      <c r="G232" s="120">
        <v>523</v>
      </c>
      <c r="H232" s="121">
        <f t="shared" si="21"/>
        <v>10.886363636363637</v>
      </c>
      <c r="I232" s="120">
        <v>328</v>
      </c>
      <c r="J232" s="121">
        <f t="shared" si="21"/>
        <v>-0.37284894837476101</v>
      </c>
      <c r="K232" s="120">
        <v>505</v>
      </c>
      <c r="L232" s="121">
        <f t="shared" si="21"/>
        <v>0.53963414634146334</v>
      </c>
      <c r="M232" s="120">
        <v>497</v>
      </c>
      <c r="N232" s="121">
        <f t="shared" si="22"/>
        <v>-1.5841584158415856E-2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260</v>
      </c>
      <c r="F233" s="121" t="str">
        <f t="shared" si="21"/>
        <v>-</v>
      </c>
      <c r="G233" s="120">
        <v>318</v>
      </c>
      <c r="H233" s="121">
        <f t="shared" si="21"/>
        <v>0.22307692307692317</v>
      </c>
      <c r="I233" s="120">
        <v>353</v>
      </c>
      <c r="J233" s="121">
        <f t="shared" si="21"/>
        <v>0.11006289308176109</v>
      </c>
      <c r="K233" s="120">
        <v>606</v>
      </c>
      <c r="L233" s="121">
        <f t="shared" si="21"/>
        <v>0.71671388101983013</v>
      </c>
      <c r="M233" s="120">
        <v>504</v>
      </c>
      <c r="N233" s="121">
        <f t="shared" si="22"/>
        <v>-0.16831683168316836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260</v>
      </c>
      <c r="F234" s="121" t="str">
        <f t="shared" si="21"/>
        <v>-</v>
      </c>
      <c r="G234" s="120">
        <v>399</v>
      </c>
      <c r="H234" s="121">
        <f t="shared" si="21"/>
        <v>0.53461538461538471</v>
      </c>
      <c r="I234" s="120">
        <v>397</v>
      </c>
      <c r="J234" s="121">
        <f t="shared" si="21"/>
        <v>-5.0125313283208017E-3</v>
      </c>
      <c r="K234" s="120">
        <v>702</v>
      </c>
      <c r="L234" s="121">
        <f t="shared" si="21"/>
        <v>0.76826196473551644</v>
      </c>
      <c r="M234" s="120">
        <v>603</v>
      </c>
      <c r="N234" s="121">
        <f t="shared" si="22"/>
        <v>-0.14102564102564108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398</v>
      </c>
      <c r="F235" s="121" t="str">
        <f t="shared" si="21"/>
        <v>-</v>
      </c>
      <c r="G235" s="120">
        <v>504</v>
      </c>
      <c r="H235" s="121">
        <f t="shared" si="21"/>
        <v>0.26633165829145722</v>
      </c>
      <c r="I235" s="120">
        <v>877</v>
      </c>
      <c r="J235" s="121">
        <f t="shared" si="21"/>
        <v>0.74007936507936511</v>
      </c>
      <c r="K235" s="120">
        <v>1214</v>
      </c>
      <c r="L235" s="121">
        <f t="shared" si="21"/>
        <v>0.38426453819840356</v>
      </c>
      <c r="M235" s="120">
        <v>970</v>
      </c>
      <c r="N235" s="121">
        <f t="shared" si="22"/>
        <v>-0.20098846787479407</v>
      </c>
    </row>
    <row r="236" spans="2:15" x14ac:dyDescent="0.25">
      <c r="B236" s="119" t="s">
        <v>88</v>
      </c>
      <c r="C236" s="120">
        <v>240</v>
      </c>
      <c r="D236" s="121">
        <v>-0.63855421686746983</v>
      </c>
      <c r="E236" s="120">
        <v>605</v>
      </c>
      <c r="F236" s="121">
        <f t="shared" si="21"/>
        <v>1.5208333333333335</v>
      </c>
      <c r="G236" s="120">
        <v>374</v>
      </c>
      <c r="H236" s="121">
        <f t="shared" si="21"/>
        <v>-0.38181818181818183</v>
      </c>
      <c r="I236" s="120">
        <v>830</v>
      </c>
      <c r="J236" s="121">
        <f t="shared" si="21"/>
        <v>1.2192513368983957</v>
      </c>
      <c r="K236" s="120">
        <v>796</v>
      </c>
      <c r="L236" s="121">
        <f t="shared" si="21"/>
        <v>-4.096385542168679E-2</v>
      </c>
      <c r="M236" s="120">
        <v>965</v>
      </c>
      <c r="N236" s="121">
        <f t="shared" si="22"/>
        <v>0.21231155778894473</v>
      </c>
    </row>
    <row r="237" spans="2:15" x14ac:dyDescent="0.25">
      <c r="B237" s="119" t="s">
        <v>90</v>
      </c>
      <c r="C237" s="120">
        <v>446</v>
      </c>
      <c r="D237" s="121">
        <v>-0.17100371747211895</v>
      </c>
      <c r="E237" s="120">
        <v>807</v>
      </c>
      <c r="F237" s="121">
        <f t="shared" si="21"/>
        <v>0.8094170403587444</v>
      </c>
      <c r="G237" s="120">
        <v>477</v>
      </c>
      <c r="H237" s="121">
        <f t="shared" si="21"/>
        <v>-0.40892193308550184</v>
      </c>
      <c r="I237" s="120">
        <v>664</v>
      </c>
      <c r="J237" s="121">
        <f t="shared" si="21"/>
        <v>0.39203354297693926</v>
      </c>
      <c r="K237" s="120">
        <v>820</v>
      </c>
      <c r="L237" s="121">
        <f t="shared" si="21"/>
        <v>0.23493975903614461</v>
      </c>
      <c r="M237" s="120">
        <v>903</v>
      </c>
      <c r="N237" s="121">
        <f t="shared" si="22"/>
        <v>0.10121951219512204</v>
      </c>
    </row>
    <row r="238" spans="2:15" x14ac:dyDescent="0.25">
      <c r="B238" s="119" t="s">
        <v>92</v>
      </c>
      <c r="C238" s="120">
        <v>129</v>
      </c>
      <c r="D238" s="121">
        <v>-0.67091836734693877</v>
      </c>
      <c r="E238" s="120">
        <v>964</v>
      </c>
      <c r="F238" s="121">
        <f t="shared" si="21"/>
        <v>6.4728682170542635</v>
      </c>
      <c r="G238" s="120">
        <v>428</v>
      </c>
      <c r="H238" s="121">
        <f t="shared" si="21"/>
        <v>-0.55601659751037347</v>
      </c>
      <c r="I238" s="120">
        <v>701</v>
      </c>
      <c r="J238" s="121">
        <f t="shared" si="21"/>
        <v>0.63785046728971961</v>
      </c>
      <c r="K238" s="120">
        <v>870</v>
      </c>
      <c r="L238" s="121">
        <f t="shared" si="21"/>
        <v>0.2410841654778888</v>
      </c>
      <c r="M238" s="120">
        <v>1052</v>
      </c>
      <c r="N238" s="121">
        <f t="shared" si="22"/>
        <v>0.20919540229885047</v>
      </c>
    </row>
    <row r="239" spans="2:15" x14ac:dyDescent="0.25">
      <c r="B239" s="119" t="s">
        <v>94</v>
      </c>
      <c r="C239" s="120">
        <v>38</v>
      </c>
      <c r="D239" s="121">
        <v>-0.91880341880341876</v>
      </c>
      <c r="E239" s="120">
        <v>1017</v>
      </c>
      <c r="F239" s="121">
        <f t="shared" si="21"/>
        <v>25.763157894736842</v>
      </c>
      <c r="G239" s="120">
        <v>514</v>
      </c>
      <c r="H239" s="121">
        <f t="shared" si="21"/>
        <v>-0.49459193706981319</v>
      </c>
      <c r="I239" s="120">
        <v>587</v>
      </c>
      <c r="J239" s="121">
        <f t="shared" si="21"/>
        <v>0.14202334630350189</v>
      </c>
      <c r="K239" s="120">
        <v>724</v>
      </c>
      <c r="L239" s="121">
        <f t="shared" si="21"/>
        <v>0.23339011925042596</v>
      </c>
      <c r="M239" s="120">
        <v>877</v>
      </c>
      <c r="N239" s="121">
        <f t="shared" si="22"/>
        <v>0.21132596685082872</v>
      </c>
    </row>
    <row r="240" spans="2:15" x14ac:dyDescent="0.25">
      <c r="B240" s="119" t="s">
        <v>96</v>
      </c>
      <c r="C240" s="120">
        <v>101</v>
      </c>
      <c r="D240" s="121">
        <v>-0.76291079812206575</v>
      </c>
      <c r="E240" s="120">
        <v>687</v>
      </c>
      <c r="F240" s="121">
        <f t="shared" si="21"/>
        <v>5.8019801980198018</v>
      </c>
      <c r="G240" s="120">
        <v>675</v>
      </c>
      <c r="H240" s="121">
        <f t="shared" si="21"/>
        <v>-1.7467248908296984E-2</v>
      </c>
      <c r="I240" s="120">
        <v>613</v>
      </c>
      <c r="J240" s="121">
        <f t="shared" si="21"/>
        <v>-9.1851851851851851E-2</v>
      </c>
      <c r="K240" s="120">
        <v>830</v>
      </c>
      <c r="L240" s="121">
        <f t="shared" si="21"/>
        <v>0.35399673735725945</v>
      </c>
      <c r="M240" s="120">
        <v>937</v>
      </c>
      <c r="N240" s="121">
        <f t="shared" si="22"/>
        <v>0.1289156626506025</v>
      </c>
    </row>
    <row r="241" spans="2:15" ht="15.75" x14ac:dyDescent="0.25">
      <c r="B241" s="122" t="s">
        <v>33</v>
      </c>
      <c r="C241" s="123">
        <v>2082</v>
      </c>
      <c r="D241" s="124">
        <v>-0.6668266922707633</v>
      </c>
      <c r="E241" s="123">
        <v>5201</v>
      </c>
      <c r="F241" s="124">
        <f t="shared" si="21"/>
        <v>1.4980787704130645</v>
      </c>
      <c r="G241" s="123">
        <v>5872</v>
      </c>
      <c r="H241" s="124">
        <f t="shared" si="21"/>
        <v>0.12901365122091901</v>
      </c>
      <c r="I241" s="123">
        <v>7046</v>
      </c>
      <c r="J241" s="124">
        <f t="shared" si="21"/>
        <v>0.19993188010899177</v>
      </c>
      <c r="K241" s="123">
        <v>8921</v>
      </c>
      <c r="L241" s="124">
        <f t="shared" si="21"/>
        <v>0.26610843031507248</v>
      </c>
      <c r="M241" s="123">
        <v>9558</v>
      </c>
      <c r="N241" s="124">
        <v>7.1404551059298216E-2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251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72</v>
      </c>
      <c r="D250" s="117" t="str">
        <f>CONCATENATE("var ",RIGHT(C249,2),"/",RIGHT(C249-1,2))</f>
        <v>var 20/19</v>
      </c>
      <c r="E250" s="118" t="s">
        <v>72</v>
      </c>
      <c r="F250" s="117" t="str">
        <f>CONCATENATE("var ",RIGHT(E249,2),"/",RIGHT(E249-1,2))</f>
        <v>var 21/20</v>
      </c>
      <c r="G250" s="118" t="s">
        <v>72</v>
      </c>
      <c r="H250" s="117" t="str">
        <f>CONCATENATE("var ",RIGHT(G249,2),"/",RIGHT(G249-1,2))</f>
        <v>var 22/21</v>
      </c>
      <c r="I250" s="118" t="s">
        <v>72</v>
      </c>
      <c r="J250" s="117" t="str">
        <f>CONCATENATE("var ",RIGHT(I249,2),"/",RIGHT(I249-1,2))</f>
        <v>var 23/22</v>
      </c>
      <c r="K250" s="118" t="s">
        <v>72</v>
      </c>
      <c r="L250" s="117" t="str">
        <f>CONCATENATE("var ",RIGHT(K249,2),"/",RIGHT(K249-1,2))</f>
        <v>var 24/23</v>
      </c>
      <c r="M250" s="118" t="s">
        <v>72</v>
      </c>
      <c r="N250" s="117" t="str">
        <f>CONCATENATE("var ",RIGHT(M249,2),"/",RIGHT(M249-1,2))</f>
        <v>var 25/24</v>
      </c>
    </row>
    <row r="251" spans="2:15" x14ac:dyDescent="0.25">
      <c r="B251" s="119" t="s">
        <v>74</v>
      </c>
      <c r="C251" s="120">
        <v>1251</v>
      </c>
      <c r="D251" s="121">
        <v>-0.13305613305613306</v>
      </c>
      <c r="E251" s="120">
        <v>13</v>
      </c>
      <c r="F251" s="121">
        <f t="shared" ref="F251:L263" si="23">IFERROR(E251/C251-1,"-")</f>
        <v>-0.98960831334932053</v>
      </c>
      <c r="G251" s="120">
        <v>889</v>
      </c>
      <c r="H251" s="121">
        <f t="shared" si="23"/>
        <v>67.384615384615387</v>
      </c>
      <c r="I251" s="120">
        <v>1686</v>
      </c>
      <c r="J251" s="121">
        <f t="shared" si="23"/>
        <v>0.89651293588301462</v>
      </c>
      <c r="K251" s="120">
        <v>1361</v>
      </c>
      <c r="L251" s="121">
        <f t="shared" si="23"/>
        <v>-0.19276393831553973</v>
      </c>
      <c r="M251" s="120">
        <v>1213</v>
      </c>
      <c r="N251" s="121">
        <f t="shared" ref="N251:N262" si="24">IFERROR(M251/K251-1,"-")</f>
        <v>-0.1087435709037472</v>
      </c>
    </row>
    <row r="252" spans="2:15" x14ac:dyDescent="0.25">
      <c r="B252" s="119" t="s">
        <v>76</v>
      </c>
      <c r="C252" s="120">
        <v>1180</v>
      </c>
      <c r="D252" s="121">
        <v>0.11006585136406399</v>
      </c>
      <c r="E252" s="120">
        <v>17</v>
      </c>
      <c r="F252" s="121">
        <f t="shared" si="23"/>
        <v>-0.985593220338983</v>
      </c>
      <c r="G252" s="120">
        <v>888</v>
      </c>
      <c r="H252" s="121">
        <f t="shared" si="23"/>
        <v>51.235294117647058</v>
      </c>
      <c r="I252" s="120">
        <v>1463</v>
      </c>
      <c r="J252" s="121">
        <f t="shared" si="23"/>
        <v>0.64752252252252251</v>
      </c>
      <c r="K252" s="120">
        <v>1259</v>
      </c>
      <c r="L252" s="121">
        <f t="shared" si="23"/>
        <v>-0.13943950786056047</v>
      </c>
      <c r="M252" s="120">
        <v>1203</v>
      </c>
      <c r="N252" s="121">
        <f t="shared" si="24"/>
        <v>-4.4479745830023787E-2</v>
      </c>
    </row>
    <row r="253" spans="2:15" x14ac:dyDescent="0.25">
      <c r="B253" s="119" t="s">
        <v>78</v>
      </c>
      <c r="C253" s="120">
        <v>571</v>
      </c>
      <c r="D253" s="121">
        <v>-0.61261872455902311</v>
      </c>
      <c r="E253" s="120">
        <v>14</v>
      </c>
      <c r="F253" s="121">
        <f t="shared" si="23"/>
        <v>-0.97548161120840626</v>
      </c>
      <c r="G253" s="120">
        <v>943</v>
      </c>
      <c r="H253" s="121">
        <f t="shared" si="23"/>
        <v>66.357142857142861</v>
      </c>
      <c r="I253" s="120">
        <v>1196</v>
      </c>
      <c r="J253" s="121">
        <f t="shared" si="23"/>
        <v>0.26829268292682928</v>
      </c>
      <c r="K253" s="120">
        <v>1166</v>
      </c>
      <c r="L253" s="121">
        <f t="shared" si="23"/>
        <v>-2.5083612040133763E-2</v>
      </c>
      <c r="M253" s="120">
        <v>1384</v>
      </c>
      <c r="N253" s="121">
        <f t="shared" si="24"/>
        <v>0.18696397941680964</v>
      </c>
    </row>
    <row r="254" spans="2:15" x14ac:dyDescent="0.25">
      <c r="B254" s="119" t="s">
        <v>80</v>
      </c>
      <c r="C254" s="120">
        <v>0</v>
      </c>
      <c r="D254" s="121">
        <v>-1</v>
      </c>
      <c r="E254" s="120">
        <v>14</v>
      </c>
      <c r="F254" s="121" t="str">
        <f t="shared" si="23"/>
        <v>-</v>
      </c>
      <c r="G254" s="120">
        <v>477</v>
      </c>
      <c r="H254" s="121">
        <f t="shared" si="23"/>
        <v>33.071428571428569</v>
      </c>
      <c r="I254" s="120">
        <v>518</v>
      </c>
      <c r="J254" s="121">
        <f t="shared" si="23"/>
        <v>8.595387840670865E-2</v>
      </c>
      <c r="K254" s="120">
        <v>300</v>
      </c>
      <c r="L254" s="121">
        <f t="shared" si="23"/>
        <v>-0.4208494208494209</v>
      </c>
      <c r="M254" s="120">
        <v>441</v>
      </c>
      <c r="N254" s="121">
        <f t="shared" si="24"/>
        <v>0.47</v>
      </c>
    </row>
    <row r="255" spans="2:15" x14ac:dyDescent="0.25">
      <c r="B255" s="119" t="s">
        <v>82</v>
      </c>
      <c r="C255" s="120">
        <v>0</v>
      </c>
      <c r="D255" s="121">
        <v>-1</v>
      </c>
      <c r="E255" s="120">
        <v>33</v>
      </c>
      <c r="F255" s="121" t="str">
        <f t="shared" si="23"/>
        <v>-</v>
      </c>
      <c r="G255" s="120">
        <v>77</v>
      </c>
      <c r="H255" s="121">
        <f t="shared" si="23"/>
        <v>1.3333333333333335</v>
      </c>
      <c r="I255" s="120">
        <v>201</v>
      </c>
      <c r="J255" s="121">
        <f t="shared" si="23"/>
        <v>1.6103896103896105</v>
      </c>
      <c r="K255" s="120">
        <v>111</v>
      </c>
      <c r="L255" s="121">
        <f t="shared" si="23"/>
        <v>-0.44776119402985071</v>
      </c>
      <c r="M255" s="120">
        <v>127</v>
      </c>
      <c r="N255" s="121">
        <f t="shared" si="24"/>
        <v>0.14414414414414423</v>
      </c>
    </row>
    <row r="256" spans="2:15" x14ac:dyDescent="0.25">
      <c r="B256" s="119" t="s">
        <v>84</v>
      </c>
      <c r="C256" s="120">
        <v>0</v>
      </c>
      <c r="D256" s="121">
        <v>-1</v>
      </c>
      <c r="E256" s="120">
        <v>21</v>
      </c>
      <c r="F256" s="121" t="str">
        <f t="shared" si="23"/>
        <v>-</v>
      </c>
      <c r="G256" s="120">
        <v>102</v>
      </c>
      <c r="H256" s="121">
        <f t="shared" si="23"/>
        <v>3.8571428571428568</v>
      </c>
      <c r="I256" s="120">
        <v>160</v>
      </c>
      <c r="J256" s="121">
        <f t="shared" si="23"/>
        <v>0.56862745098039214</v>
      </c>
      <c r="K256" s="120">
        <v>128</v>
      </c>
      <c r="L256" s="121">
        <f t="shared" si="23"/>
        <v>-0.19999999999999996</v>
      </c>
      <c r="M256" s="120">
        <v>131</v>
      </c>
      <c r="N256" s="121">
        <f t="shared" si="24"/>
        <v>2.34375E-2</v>
      </c>
    </row>
    <row r="257" spans="2:15" x14ac:dyDescent="0.25">
      <c r="B257" s="119" t="s">
        <v>86</v>
      </c>
      <c r="C257" s="120">
        <v>0</v>
      </c>
      <c r="D257" s="121">
        <v>-1</v>
      </c>
      <c r="E257" s="120">
        <v>138</v>
      </c>
      <c r="F257" s="121" t="str">
        <f t="shared" si="23"/>
        <v>-</v>
      </c>
      <c r="G257" s="120">
        <v>397</v>
      </c>
      <c r="H257" s="121">
        <f t="shared" si="23"/>
        <v>1.8768115942028984</v>
      </c>
      <c r="I257" s="120">
        <v>138</v>
      </c>
      <c r="J257" s="121">
        <f t="shared" si="23"/>
        <v>-0.65239294710327456</v>
      </c>
      <c r="K257" s="120">
        <v>219</v>
      </c>
      <c r="L257" s="121">
        <f t="shared" si="23"/>
        <v>0.58695652173913038</v>
      </c>
      <c r="M257" s="120">
        <v>365</v>
      </c>
      <c r="N257" s="121">
        <f t="shared" si="24"/>
        <v>0.66666666666666674</v>
      </c>
    </row>
    <row r="258" spans="2:15" x14ac:dyDescent="0.25">
      <c r="B258" s="119" t="s">
        <v>88</v>
      </c>
      <c r="C258" s="120">
        <v>2</v>
      </c>
      <c r="D258" s="121">
        <v>-0.9920948616600791</v>
      </c>
      <c r="E258" s="120">
        <v>123</v>
      </c>
      <c r="F258" s="121">
        <f t="shared" si="23"/>
        <v>60.5</v>
      </c>
      <c r="G258" s="120">
        <v>242</v>
      </c>
      <c r="H258" s="121">
        <f t="shared" si="23"/>
        <v>0.96747967479674801</v>
      </c>
      <c r="I258" s="120">
        <v>157</v>
      </c>
      <c r="J258" s="121">
        <f t="shared" si="23"/>
        <v>-0.35123966942148765</v>
      </c>
      <c r="K258" s="120">
        <v>156</v>
      </c>
      <c r="L258" s="121">
        <f t="shared" si="23"/>
        <v>-6.3694267515923553E-3</v>
      </c>
      <c r="M258" s="120">
        <v>240</v>
      </c>
      <c r="N258" s="121">
        <f t="shared" si="24"/>
        <v>0.53846153846153855</v>
      </c>
    </row>
    <row r="259" spans="2:15" x14ac:dyDescent="0.25">
      <c r="B259" s="119" t="s">
        <v>90</v>
      </c>
      <c r="C259" s="120">
        <v>20</v>
      </c>
      <c r="D259" s="121">
        <v>-0.91561181434599159</v>
      </c>
      <c r="E259" s="120">
        <v>111</v>
      </c>
      <c r="F259" s="121">
        <f t="shared" si="23"/>
        <v>4.55</v>
      </c>
      <c r="G259" s="120">
        <v>238</v>
      </c>
      <c r="H259" s="121">
        <f t="shared" si="23"/>
        <v>1.144144144144144</v>
      </c>
      <c r="I259" s="120">
        <v>125</v>
      </c>
      <c r="J259" s="121">
        <f t="shared" si="23"/>
        <v>-0.47478991596638653</v>
      </c>
      <c r="K259" s="120">
        <v>164</v>
      </c>
      <c r="L259" s="121">
        <f t="shared" si="23"/>
        <v>0.31200000000000006</v>
      </c>
      <c r="M259" s="120">
        <v>260</v>
      </c>
      <c r="N259" s="121">
        <f t="shared" si="24"/>
        <v>0.58536585365853666</v>
      </c>
    </row>
    <row r="260" spans="2:15" x14ac:dyDescent="0.25">
      <c r="B260" s="119" t="s">
        <v>92</v>
      </c>
      <c r="C260" s="120">
        <v>5</v>
      </c>
      <c r="D260" s="121">
        <v>-0.99348109517601046</v>
      </c>
      <c r="E260" s="120">
        <v>465</v>
      </c>
      <c r="F260" s="121">
        <f t="shared" si="23"/>
        <v>92</v>
      </c>
      <c r="G260" s="120">
        <v>871</v>
      </c>
      <c r="H260" s="121">
        <f t="shared" si="23"/>
        <v>0.87311827956989241</v>
      </c>
      <c r="I260" s="120">
        <v>669</v>
      </c>
      <c r="J260" s="121">
        <f t="shared" si="23"/>
        <v>-0.23191733639494838</v>
      </c>
      <c r="K260" s="120">
        <v>649</v>
      </c>
      <c r="L260" s="121">
        <f t="shared" si="23"/>
        <v>-2.9895366218236186E-2</v>
      </c>
      <c r="M260" s="120">
        <v>602</v>
      </c>
      <c r="N260" s="121">
        <f t="shared" si="24"/>
        <v>-7.2419106317411441E-2</v>
      </c>
    </row>
    <row r="261" spans="2:15" x14ac:dyDescent="0.25">
      <c r="B261" s="119" t="s">
        <v>94</v>
      </c>
      <c r="C261" s="120">
        <v>3</v>
      </c>
      <c r="D261" s="121">
        <v>-0.99748533109807214</v>
      </c>
      <c r="E261" s="120">
        <v>1028</v>
      </c>
      <c r="F261" s="121">
        <f t="shared" si="23"/>
        <v>341.66666666666669</v>
      </c>
      <c r="G261" s="120">
        <v>1448</v>
      </c>
      <c r="H261" s="121">
        <f t="shared" si="23"/>
        <v>0.4085603112840468</v>
      </c>
      <c r="I261" s="120">
        <v>1197</v>
      </c>
      <c r="J261" s="121">
        <f t="shared" si="23"/>
        <v>-0.1733425414364641</v>
      </c>
      <c r="K261" s="120">
        <v>1072</v>
      </c>
      <c r="L261" s="121">
        <f t="shared" si="23"/>
        <v>-0.10442773600668342</v>
      </c>
      <c r="M261" s="120">
        <v>1168</v>
      </c>
      <c r="N261" s="121">
        <f t="shared" si="24"/>
        <v>8.9552238805970186E-2</v>
      </c>
    </row>
    <row r="262" spans="2:15" x14ac:dyDescent="0.25">
      <c r="B262" s="119" t="s">
        <v>96</v>
      </c>
      <c r="C262" s="120">
        <v>12</v>
      </c>
      <c r="D262" s="121">
        <v>-0.98825831702544031</v>
      </c>
      <c r="E262" s="120">
        <v>598</v>
      </c>
      <c r="F262" s="121">
        <f t="shared" si="23"/>
        <v>48.833333333333336</v>
      </c>
      <c r="G262" s="120">
        <v>1009</v>
      </c>
      <c r="H262" s="121">
        <f t="shared" si="23"/>
        <v>0.68729096989966565</v>
      </c>
      <c r="I262" s="120">
        <v>1012</v>
      </c>
      <c r="J262" s="121">
        <f t="shared" si="23"/>
        <v>2.9732408325073845E-3</v>
      </c>
      <c r="K262" s="120">
        <v>805</v>
      </c>
      <c r="L262" s="121">
        <f t="shared" si="23"/>
        <v>-0.20454545454545459</v>
      </c>
      <c r="M262" s="120">
        <v>847</v>
      </c>
      <c r="N262" s="121">
        <f t="shared" si="24"/>
        <v>5.2173913043478182E-2</v>
      </c>
    </row>
    <row r="263" spans="2:15" ht="15.75" x14ac:dyDescent="0.25">
      <c r="B263" s="122" t="s">
        <v>33</v>
      </c>
      <c r="C263" s="123">
        <v>3046</v>
      </c>
      <c r="D263" s="124">
        <v>-0.64248826291079819</v>
      </c>
      <c r="E263" s="123">
        <v>2575</v>
      </c>
      <c r="F263" s="124">
        <f t="shared" si="23"/>
        <v>-0.15462902166776105</v>
      </c>
      <c r="G263" s="123">
        <v>7581</v>
      </c>
      <c r="H263" s="124">
        <f t="shared" si="23"/>
        <v>1.9440776699029128</v>
      </c>
      <c r="I263" s="123">
        <v>8522</v>
      </c>
      <c r="J263" s="124">
        <f t="shared" si="23"/>
        <v>0.1241261047355231</v>
      </c>
      <c r="K263" s="123">
        <v>7390</v>
      </c>
      <c r="L263" s="124">
        <f t="shared" si="23"/>
        <v>-0.13283266838770247</v>
      </c>
      <c r="M263" s="123">
        <v>7981</v>
      </c>
      <c r="N263" s="124">
        <v>7.9972936400541261E-2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252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72</v>
      </c>
      <c r="D272" s="117" t="str">
        <f>CONCATENATE("var ",RIGHT(C271,2),"/",RIGHT(C271-1,2))</f>
        <v>var 20/19</v>
      </c>
      <c r="E272" s="118" t="s">
        <v>72</v>
      </c>
      <c r="F272" s="117" t="str">
        <f>CONCATENATE("var ",RIGHT(E271,2),"/",RIGHT(E271-1,2))</f>
        <v>var 21/20</v>
      </c>
      <c r="G272" s="118" t="s">
        <v>72</v>
      </c>
      <c r="H272" s="117" t="str">
        <f>CONCATENATE("var ",RIGHT(G271,2),"/",RIGHT(G271-1,2))</f>
        <v>var 22/21</v>
      </c>
      <c r="I272" s="118" t="s">
        <v>72</v>
      </c>
      <c r="J272" s="117" t="str">
        <f>CONCATENATE("var ",RIGHT(I271,2),"/",RIGHT(I271-1,2))</f>
        <v>var 23/22</v>
      </c>
      <c r="K272" s="118" t="s">
        <v>72</v>
      </c>
      <c r="L272" s="117" t="str">
        <f>CONCATENATE("var ",RIGHT(K271,2),"/",RIGHT(K271-1,2))</f>
        <v>var 24/23</v>
      </c>
      <c r="M272" s="118" t="s">
        <v>72</v>
      </c>
      <c r="N272" s="117" t="str">
        <f>CONCATENATE("var ",RIGHT(M271,2),"/",RIGHT(M271-1,2))</f>
        <v>var 25/24</v>
      </c>
    </row>
    <row r="273" spans="2:14" x14ac:dyDescent="0.25">
      <c r="B273" s="119" t="s">
        <v>74</v>
      </c>
      <c r="C273" s="120">
        <v>2201</v>
      </c>
      <c r="D273" s="121">
        <v>1.2419503219871286E-2</v>
      </c>
      <c r="E273" s="120">
        <v>74</v>
      </c>
      <c r="F273" s="121">
        <f t="shared" ref="F273:L285" si="25">IFERROR(E273/C273-1,"-")</f>
        <v>-0.96637891867333026</v>
      </c>
      <c r="G273" s="120">
        <v>919</v>
      </c>
      <c r="H273" s="121">
        <f t="shared" si="25"/>
        <v>11.418918918918919</v>
      </c>
      <c r="I273" s="120">
        <v>1727</v>
      </c>
      <c r="J273" s="121">
        <f t="shared" si="25"/>
        <v>0.87921653971708369</v>
      </c>
      <c r="K273" s="120">
        <v>1791</v>
      </c>
      <c r="L273" s="121">
        <f t="shared" si="25"/>
        <v>3.7058482918355562E-2</v>
      </c>
      <c r="M273" s="120">
        <v>1414</v>
      </c>
      <c r="N273" s="121">
        <f t="shared" ref="N273:N284" si="26">IFERROR(M273/K273-1,"-")</f>
        <v>-0.21049692908989392</v>
      </c>
    </row>
    <row r="274" spans="2:14" x14ac:dyDescent="0.25">
      <c r="B274" s="119" t="s">
        <v>76</v>
      </c>
      <c r="C274" s="120">
        <v>1727</v>
      </c>
      <c r="D274" s="121">
        <v>6.4734895191121966E-2</v>
      </c>
      <c r="E274" s="120">
        <v>88</v>
      </c>
      <c r="F274" s="121">
        <f t="shared" si="25"/>
        <v>-0.94904458598726116</v>
      </c>
      <c r="G274" s="120">
        <v>702</v>
      </c>
      <c r="H274" s="121">
        <f t="shared" si="25"/>
        <v>6.9772727272727275</v>
      </c>
      <c r="I274" s="120">
        <v>1268</v>
      </c>
      <c r="J274" s="121">
        <f t="shared" si="25"/>
        <v>0.80626780626780636</v>
      </c>
      <c r="K274" s="120">
        <v>1627</v>
      </c>
      <c r="L274" s="121">
        <f t="shared" si="25"/>
        <v>0.28312302839116721</v>
      </c>
      <c r="M274" s="120">
        <v>899</v>
      </c>
      <c r="N274" s="121">
        <f t="shared" si="26"/>
        <v>-0.44744929317762749</v>
      </c>
    </row>
    <row r="275" spans="2:14" x14ac:dyDescent="0.25">
      <c r="B275" s="119" t="s">
        <v>78</v>
      </c>
      <c r="C275" s="120">
        <v>708</v>
      </c>
      <c r="D275" s="121">
        <v>-0.64793635007458983</v>
      </c>
      <c r="E275" s="120">
        <v>74</v>
      </c>
      <c r="F275" s="121">
        <f t="shared" si="25"/>
        <v>-0.89548022598870058</v>
      </c>
      <c r="G275" s="120">
        <v>795</v>
      </c>
      <c r="H275" s="121">
        <f t="shared" si="25"/>
        <v>9.7432432432432439</v>
      </c>
      <c r="I275" s="120">
        <v>1579</v>
      </c>
      <c r="J275" s="121">
        <f t="shared" si="25"/>
        <v>0.98616352201257862</v>
      </c>
      <c r="K275" s="120">
        <v>1711</v>
      </c>
      <c r="L275" s="121">
        <f t="shared" si="25"/>
        <v>8.3597213426219064E-2</v>
      </c>
      <c r="M275" s="120">
        <v>1235</v>
      </c>
      <c r="N275" s="121">
        <f t="shared" si="26"/>
        <v>-0.27819988310929278</v>
      </c>
    </row>
    <row r="276" spans="2:14" x14ac:dyDescent="0.25">
      <c r="B276" s="119" t="s">
        <v>80</v>
      </c>
      <c r="C276" s="120">
        <v>0</v>
      </c>
      <c r="D276" s="121">
        <v>-1</v>
      </c>
      <c r="E276" s="120">
        <v>19</v>
      </c>
      <c r="F276" s="121" t="str">
        <f t="shared" si="25"/>
        <v>-</v>
      </c>
      <c r="G276" s="120">
        <v>625</v>
      </c>
      <c r="H276" s="121">
        <f t="shared" si="25"/>
        <v>31.89473684210526</v>
      </c>
      <c r="I276" s="120">
        <v>823</v>
      </c>
      <c r="J276" s="121">
        <f t="shared" si="25"/>
        <v>0.31679999999999997</v>
      </c>
      <c r="K276" s="120">
        <v>657</v>
      </c>
      <c r="L276" s="121">
        <f t="shared" si="25"/>
        <v>-0.20170109356014576</v>
      </c>
      <c r="M276" s="120">
        <v>354</v>
      </c>
      <c r="N276" s="121">
        <f t="shared" si="26"/>
        <v>-0.46118721461187218</v>
      </c>
    </row>
    <row r="277" spans="2:14" x14ac:dyDescent="0.25">
      <c r="B277" s="119" t="s">
        <v>82</v>
      </c>
      <c r="C277" s="120">
        <v>0</v>
      </c>
      <c r="D277" s="121">
        <v>-1</v>
      </c>
      <c r="E277" s="120">
        <v>107</v>
      </c>
      <c r="F277" s="121" t="str">
        <f t="shared" si="25"/>
        <v>-</v>
      </c>
      <c r="G277" s="120">
        <v>39</v>
      </c>
      <c r="H277" s="121">
        <f t="shared" si="25"/>
        <v>-0.63551401869158886</v>
      </c>
      <c r="I277" s="120">
        <v>114</v>
      </c>
      <c r="J277" s="121">
        <f t="shared" si="25"/>
        <v>1.9230769230769229</v>
      </c>
      <c r="K277" s="120">
        <v>74</v>
      </c>
      <c r="L277" s="121">
        <f t="shared" si="25"/>
        <v>-0.35087719298245612</v>
      </c>
      <c r="M277" s="120">
        <v>38</v>
      </c>
      <c r="N277" s="121">
        <f t="shared" si="26"/>
        <v>-0.48648648648648651</v>
      </c>
    </row>
    <row r="278" spans="2:14" x14ac:dyDescent="0.25">
      <c r="B278" s="119" t="s">
        <v>84</v>
      </c>
      <c r="C278" s="120">
        <v>0</v>
      </c>
      <c r="D278" s="121">
        <v>-1</v>
      </c>
      <c r="E278" s="120">
        <v>43</v>
      </c>
      <c r="F278" s="121" t="str">
        <f t="shared" si="25"/>
        <v>-</v>
      </c>
      <c r="G278" s="120">
        <v>75</v>
      </c>
      <c r="H278" s="121">
        <f t="shared" si="25"/>
        <v>0.7441860465116279</v>
      </c>
      <c r="I278" s="120">
        <v>147</v>
      </c>
      <c r="J278" s="121">
        <f t="shared" si="25"/>
        <v>0.96</v>
      </c>
      <c r="K278" s="120">
        <v>119</v>
      </c>
      <c r="L278" s="121">
        <f t="shared" si="25"/>
        <v>-0.19047619047619047</v>
      </c>
      <c r="M278" s="120">
        <v>63</v>
      </c>
      <c r="N278" s="121">
        <f t="shared" si="26"/>
        <v>-0.47058823529411764</v>
      </c>
    </row>
    <row r="279" spans="2:14" x14ac:dyDescent="0.25">
      <c r="B279" s="119" t="s">
        <v>86</v>
      </c>
      <c r="C279" s="120">
        <v>0</v>
      </c>
      <c r="D279" s="121">
        <v>-1</v>
      </c>
      <c r="E279" s="120">
        <v>40</v>
      </c>
      <c r="F279" s="121" t="str">
        <f t="shared" si="25"/>
        <v>-</v>
      </c>
      <c r="G279" s="120">
        <v>149</v>
      </c>
      <c r="H279" s="121">
        <f t="shared" si="25"/>
        <v>2.7250000000000001</v>
      </c>
      <c r="I279" s="120">
        <v>127</v>
      </c>
      <c r="J279" s="121">
        <f t="shared" si="25"/>
        <v>-0.1476510067114094</v>
      </c>
      <c r="K279" s="120">
        <v>69</v>
      </c>
      <c r="L279" s="121">
        <f t="shared" si="25"/>
        <v>-0.45669291338582674</v>
      </c>
      <c r="M279" s="120">
        <v>62</v>
      </c>
      <c r="N279" s="121">
        <f t="shared" si="26"/>
        <v>-0.10144927536231885</v>
      </c>
    </row>
    <row r="280" spans="2:14" x14ac:dyDescent="0.25">
      <c r="B280" s="119" t="s">
        <v>88</v>
      </c>
      <c r="C280" s="120">
        <v>23</v>
      </c>
      <c r="D280" s="121">
        <v>-0.88205128205128203</v>
      </c>
      <c r="E280" s="120">
        <v>26</v>
      </c>
      <c r="F280" s="121">
        <f t="shared" si="25"/>
        <v>0.13043478260869557</v>
      </c>
      <c r="G280" s="120">
        <v>168</v>
      </c>
      <c r="H280" s="121">
        <f t="shared" si="25"/>
        <v>5.4615384615384617</v>
      </c>
      <c r="I280" s="120">
        <v>94</v>
      </c>
      <c r="J280" s="121">
        <f t="shared" si="25"/>
        <v>-0.44047619047619047</v>
      </c>
      <c r="K280" s="120">
        <v>62</v>
      </c>
      <c r="L280" s="121">
        <f t="shared" si="25"/>
        <v>-0.34042553191489366</v>
      </c>
      <c r="M280" s="120">
        <v>91</v>
      </c>
      <c r="N280" s="121">
        <f t="shared" si="26"/>
        <v>0.467741935483871</v>
      </c>
    </row>
    <row r="281" spans="2:14" x14ac:dyDescent="0.25">
      <c r="B281" s="119" t="s">
        <v>90</v>
      </c>
      <c r="C281" s="120">
        <v>24</v>
      </c>
      <c r="D281" s="121">
        <v>-0.83783783783783783</v>
      </c>
      <c r="E281" s="120">
        <v>82</v>
      </c>
      <c r="F281" s="121">
        <f t="shared" si="25"/>
        <v>2.4166666666666665</v>
      </c>
      <c r="G281" s="120">
        <v>170</v>
      </c>
      <c r="H281" s="121">
        <f t="shared" si="25"/>
        <v>1.0731707317073171</v>
      </c>
      <c r="I281" s="120">
        <v>101</v>
      </c>
      <c r="J281" s="121">
        <f t="shared" si="25"/>
        <v>-0.40588235294117647</v>
      </c>
      <c r="K281" s="120">
        <v>169</v>
      </c>
      <c r="L281" s="121">
        <f t="shared" si="25"/>
        <v>0.6732673267326732</v>
      </c>
      <c r="M281" s="120">
        <v>77</v>
      </c>
      <c r="N281" s="121">
        <f t="shared" si="26"/>
        <v>-0.54437869822485208</v>
      </c>
    </row>
    <row r="282" spans="2:14" x14ac:dyDescent="0.25">
      <c r="B282" s="119" t="s">
        <v>92</v>
      </c>
      <c r="C282" s="120">
        <v>46</v>
      </c>
      <c r="D282" s="121">
        <v>-0.96758280479210712</v>
      </c>
      <c r="E282" s="120">
        <v>349</v>
      </c>
      <c r="F282" s="121">
        <f t="shared" si="25"/>
        <v>6.5869565217391308</v>
      </c>
      <c r="G282" s="120">
        <v>931</v>
      </c>
      <c r="H282" s="121">
        <f t="shared" si="25"/>
        <v>1.6676217765042982</v>
      </c>
      <c r="I282" s="120">
        <v>842</v>
      </c>
      <c r="J282" s="121">
        <f t="shared" si="25"/>
        <v>-9.5596133190118171E-2</v>
      </c>
      <c r="K282" s="120">
        <v>637</v>
      </c>
      <c r="L282" s="121">
        <f t="shared" si="25"/>
        <v>-0.24346793349168649</v>
      </c>
      <c r="M282" s="120">
        <v>542</v>
      </c>
      <c r="N282" s="121">
        <f t="shared" si="26"/>
        <v>-0.14913657770800626</v>
      </c>
    </row>
    <row r="283" spans="2:14" x14ac:dyDescent="0.25">
      <c r="B283" s="119" t="s">
        <v>94</v>
      </c>
      <c r="C283" s="120">
        <v>47</v>
      </c>
      <c r="D283" s="121">
        <v>-0.97889537494387069</v>
      </c>
      <c r="E283" s="120">
        <v>984</v>
      </c>
      <c r="F283" s="121">
        <f t="shared" si="25"/>
        <v>19.936170212765958</v>
      </c>
      <c r="G283" s="120">
        <v>1396</v>
      </c>
      <c r="H283" s="121">
        <f t="shared" si="25"/>
        <v>0.41869918699186992</v>
      </c>
      <c r="I283" s="120">
        <v>1400</v>
      </c>
      <c r="J283" s="121">
        <f t="shared" si="25"/>
        <v>2.8653295128939771E-3</v>
      </c>
      <c r="K283" s="120">
        <v>1183</v>
      </c>
      <c r="L283" s="121">
        <f t="shared" si="25"/>
        <v>-0.15500000000000003</v>
      </c>
      <c r="M283" s="120">
        <v>1536</v>
      </c>
      <c r="N283" s="121">
        <f t="shared" si="26"/>
        <v>0.2983939137785292</v>
      </c>
    </row>
    <row r="284" spans="2:14" x14ac:dyDescent="0.25">
      <c r="B284" s="119" t="s">
        <v>96</v>
      </c>
      <c r="C284" s="120">
        <v>54</v>
      </c>
      <c r="D284" s="121">
        <v>-0.97531992687385738</v>
      </c>
      <c r="E284" s="120">
        <v>933</v>
      </c>
      <c r="F284" s="121">
        <f t="shared" si="25"/>
        <v>16.277777777777779</v>
      </c>
      <c r="G284" s="120">
        <v>1630</v>
      </c>
      <c r="H284" s="121">
        <f t="shared" si="25"/>
        <v>0.74705251875669876</v>
      </c>
      <c r="I284" s="120">
        <v>1749</v>
      </c>
      <c r="J284" s="121">
        <f t="shared" si="25"/>
        <v>7.3006134969325176E-2</v>
      </c>
      <c r="K284" s="120">
        <v>1482</v>
      </c>
      <c r="L284" s="121">
        <f t="shared" si="25"/>
        <v>-0.15265866209262435</v>
      </c>
      <c r="M284" s="120">
        <v>1268</v>
      </c>
      <c r="N284" s="121">
        <f t="shared" si="26"/>
        <v>-0.1443994601889339</v>
      </c>
    </row>
    <row r="285" spans="2:14" ht="15.75" x14ac:dyDescent="0.25">
      <c r="B285" s="122" t="s">
        <v>33</v>
      </c>
      <c r="C285" s="123">
        <v>4839</v>
      </c>
      <c r="D285" s="124">
        <v>-0.63288066155830358</v>
      </c>
      <c r="E285" s="123">
        <v>2819</v>
      </c>
      <c r="F285" s="124">
        <f t="shared" si="25"/>
        <v>-0.41744162016945652</v>
      </c>
      <c r="G285" s="123">
        <v>7599</v>
      </c>
      <c r="H285" s="124">
        <f t="shared" si="25"/>
        <v>1.6956367506207877</v>
      </c>
      <c r="I285" s="123">
        <v>9971</v>
      </c>
      <c r="J285" s="124">
        <f t="shared" si="25"/>
        <v>0.31214633504408473</v>
      </c>
      <c r="K285" s="123">
        <v>9581</v>
      </c>
      <c r="L285" s="124">
        <f t="shared" si="25"/>
        <v>-3.9113428943937434E-2</v>
      </c>
      <c r="M285" s="123">
        <v>7579</v>
      </c>
      <c r="N285" s="124">
        <v>-0.20895522388059706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AC9E9-6D74-4639-BE6E-B4999C338EB9}">
  <sheetPr>
    <tabColor theme="7" tint="0.79998168889431442"/>
  </sheetPr>
  <dimension ref="A4:R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241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69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70</v>
      </c>
    </row>
    <row r="6" spans="1:18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72</v>
      </c>
      <c r="D8" s="116" t="s">
        <v>72</v>
      </c>
      <c r="E8" s="117" t="s">
        <v>136</v>
      </c>
      <c r="F8" s="116" t="s">
        <v>72</v>
      </c>
      <c r="G8" s="117" t="s">
        <v>137</v>
      </c>
      <c r="H8" s="116" t="s">
        <v>72</v>
      </c>
      <c r="I8" s="117" t="s">
        <v>138</v>
      </c>
      <c r="J8" s="116" t="s">
        <v>72</v>
      </c>
      <c r="K8" s="117" t="s">
        <v>139</v>
      </c>
      <c r="L8" s="118" t="s">
        <v>72</v>
      </c>
      <c r="M8" s="117" t="s">
        <v>253</v>
      </c>
      <c r="N8" s="118" t="s">
        <v>72</v>
      </c>
      <c r="O8" s="117" t="s">
        <v>254</v>
      </c>
      <c r="P8" s="118" t="s">
        <v>72</v>
      </c>
      <c r="Q8" s="117" t="s">
        <v>139</v>
      </c>
    </row>
    <row r="9" spans="1:18" x14ac:dyDescent="0.25">
      <c r="A9" s="1" t="s">
        <v>73</v>
      </c>
      <c r="B9" s="119" t="s">
        <v>74</v>
      </c>
      <c r="C9" s="120">
        <v>57089</v>
      </c>
      <c r="D9" s="120">
        <v>57351</v>
      </c>
      <c r="E9" s="121">
        <f t="shared" ref="E9:E21" si="0">D9/C9-1</f>
        <v>4.5893254392264105E-3</v>
      </c>
      <c r="F9" s="120">
        <v>61311</v>
      </c>
      <c r="G9" s="121">
        <f>F9/D9-1</f>
        <v>6.9048490871998824E-2</v>
      </c>
      <c r="H9" s="120">
        <v>4603</v>
      </c>
      <c r="I9" s="121">
        <f>IFERROR(H9/F9-1,"-")</f>
        <v>-0.9249237494087521</v>
      </c>
      <c r="J9" s="120">
        <v>36105</v>
      </c>
      <c r="K9" s="121">
        <f>IFERROR(J9/H9-1,"-")</f>
        <v>6.8437975233543344</v>
      </c>
      <c r="L9" s="120">
        <v>60088</v>
      </c>
      <c r="M9" s="121">
        <f t="shared" ref="M9:M21" si="1">IFERROR(L9/J9-1,"-")</f>
        <v>0.6642570281124498</v>
      </c>
      <c r="N9" s="120">
        <v>66083</v>
      </c>
      <c r="O9" s="121">
        <f>IFERROR(N9/L9-1,"-")</f>
        <v>9.9770336839302365E-2</v>
      </c>
      <c r="P9" s="120">
        <v>65410</v>
      </c>
      <c r="Q9" s="121">
        <f t="shared" ref="Q9:Q20" si="2">IFERROR(P9/N9-1,"-")</f>
        <v>-1.0184162341298042E-2</v>
      </c>
    </row>
    <row r="10" spans="1:18" x14ac:dyDescent="0.25">
      <c r="A10" s="1" t="s">
        <v>75</v>
      </c>
      <c r="B10" s="119" t="s">
        <v>76</v>
      </c>
      <c r="C10" s="120">
        <v>54939</v>
      </c>
      <c r="D10" s="120">
        <v>52983</v>
      </c>
      <c r="E10" s="121">
        <f t="shared" si="0"/>
        <v>-3.5603123464205799E-2</v>
      </c>
      <c r="F10" s="120">
        <v>57643</v>
      </c>
      <c r="G10" s="121">
        <f t="shared" ref="G10:G20" si="3">F10/D10-1</f>
        <v>8.7952739557971338E-2</v>
      </c>
      <c r="H10" s="120">
        <v>6183</v>
      </c>
      <c r="I10" s="121">
        <f t="shared" ref="I10:I21" si="4">IFERROR(H10/F10-1,"-")</f>
        <v>-0.89273632531270053</v>
      </c>
      <c r="J10" s="120">
        <v>50459</v>
      </c>
      <c r="K10" s="121">
        <f t="shared" ref="K10:K21" si="5">IFERROR(J10/H10-1,"-")</f>
        <v>7.1609251172569941</v>
      </c>
      <c r="L10" s="120">
        <v>57829</v>
      </c>
      <c r="M10" s="121">
        <f t="shared" si="1"/>
        <v>0.14605917675736735</v>
      </c>
      <c r="N10" s="120">
        <v>66869</v>
      </c>
      <c r="O10" s="121">
        <f t="shared" ref="O10:O21" si="6">IFERROR(N10/L10-1,"-")</f>
        <v>0.1563229521520344</v>
      </c>
      <c r="P10" s="120">
        <v>68685</v>
      </c>
      <c r="Q10" s="121">
        <f t="shared" si="2"/>
        <v>2.7157576754549995E-2</v>
      </c>
    </row>
    <row r="11" spans="1:18" x14ac:dyDescent="0.25">
      <c r="A11" s="1" t="s">
        <v>77</v>
      </c>
      <c r="B11" s="119" t="s">
        <v>78</v>
      </c>
      <c r="C11" s="120">
        <v>75306</v>
      </c>
      <c r="D11" s="120">
        <v>68140</v>
      </c>
      <c r="E11" s="121">
        <f t="shared" si="0"/>
        <v>-9.5158420311794556E-2</v>
      </c>
      <c r="F11" s="120">
        <v>23288</v>
      </c>
      <c r="G11" s="121">
        <f t="shared" si="3"/>
        <v>-0.65823304960375695</v>
      </c>
      <c r="H11" s="120">
        <v>8151</v>
      </c>
      <c r="I11" s="121">
        <f t="shared" si="4"/>
        <v>-0.64999141188594978</v>
      </c>
      <c r="J11" s="120">
        <v>57186</v>
      </c>
      <c r="K11" s="121">
        <f t="shared" si="5"/>
        <v>6.0158262789841741</v>
      </c>
      <c r="L11" s="120">
        <v>66430</v>
      </c>
      <c r="M11" s="121">
        <f t="shared" si="1"/>
        <v>0.1616479557933761</v>
      </c>
      <c r="N11" s="120">
        <v>76278</v>
      </c>
      <c r="O11" s="121">
        <f t="shared" si="6"/>
        <v>0.14824627427367143</v>
      </c>
      <c r="P11" s="120">
        <v>79107</v>
      </c>
      <c r="Q11" s="121">
        <f t="shared" si="2"/>
        <v>3.7088020136867739E-2</v>
      </c>
    </row>
    <row r="12" spans="1:18" x14ac:dyDescent="0.25">
      <c r="A12" s="1" t="s">
        <v>79</v>
      </c>
      <c r="B12" s="119" t="s">
        <v>80</v>
      </c>
      <c r="C12" s="120">
        <v>63392</v>
      </c>
      <c r="D12" s="120">
        <v>63613</v>
      </c>
      <c r="E12" s="121">
        <f t="shared" si="0"/>
        <v>3.4862443210499361E-3</v>
      </c>
      <c r="F12" s="120">
        <v>0</v>
      </c>
      <c r="G12" s="121">
        <f t="shared" si="3"/>
        <v>-1</v>
      </c>
      <c r="H12" s="120">
        <v>8112</v>
      </c>
      <c r="I12" s="121" t="str">
        <f t="shared" si="4"/>
        <v>-</v>
      </c>
      <c r="J12" s="120">
        <v>60780</v>
      </c>
      <c r="K12" s="121">
        <f t="shared" si="5"/>
        <v>6.4926035502958577</v>
      </c>
      <c r="L12" s="120">
        <v>65148</v>
      </c>
      <c r="M12" s="121">
        <f t="shared" si="1"/>
        <v>7.1865745310957463E-2</v>
      </c>
      <c r="N12" s="120">
        <v>66545</v>
      </c>
      <c r="O12" s="121">
        <f t="shared" si="6"/>
        <v>2.1443482532080838E-2</v>
      </c>
      <c r="P12" s="120">
        <v>76454</v>
      </c>
      <c r="Q12" s="121">
        <f t="shared" si="2"/>
        <v>0.14890675482756022</v>
      </c>
    </row>
    <row r="13" spans="1:18" x14ac:dyDescent="0.25">
      <c r="A13" s="1" t="s">
        <v>81</v>
      </c>
      <c r="B13" s="119" t="s">
        <v>82</v>
      </c>
      <c r="C13" s="120">
        <v>67422</v>
      </c>
      <c r="D13" s="120">
        <v>65314</v>
      </c>
      <c r="E13" s="121">
        <f t="shared" si="0"/>
        <v>-3.1265758951084188E-2</v>
      </c>
      <c r="F13" s="120">
        <v>0</v>
      </c>
      <c r="G13" s="121">
        <f t="shared" si="3"/>
        <v>-1</v>
      </c>
      <c r="H13" s="120">
        <v>18010</v>
      </c>
      <c r="I13" s="121" t="str">
        <f t="shared" si="4"/>
        <v>-</v>
      </c>
      <c r="J13" s="120">
        <v>53595</v>
      </c>
      <c r="K13" s="121">
        <f t="shared" si="5"/>
        <v>1.975846751804553</v>
      </c>
      <c r="L13" s="120">
        <v>58098</v>
      </c>
      <c r="M13" s="121">
        <f t="shared" si="1"/>
        <v>8.4019031626084484E-2</v>
      </c>
      <c r="N13" s="120">
        <v>77065</v>
      </c>
      <c r="O13" s="121">
        <f t="shared" si="6"/>
        <v>0.32646562704396032</v>
      </c>
      <c r="P13" s="120">
        <v>77025</v>
      </c>
      <c r="Q13" s="121">
        <f t="shared" si="2"/>
        <v>-5.1904236683320004E-4</v>
      </c>
    </row>
    <row r="14" spans="1:18" x14ac:dyDescent="0.25">
      <c r="A14" s="1" t="s">
        <v>83</v>
      </c>
      <c r="B14" s="119" t="s">
        <v>84</v>
      </c>
      <c r="C14" s="120">
        <v>75651</v>
      </c>
      <c r="D14" s="120">
        <v>70924</v>
      </c>
      <c r="E14" s="121">
        <f t="shared" si="0"/>
        <v>-6.2484302917344081E-2</v>
      </c>
      <c r="F14" s="120">
        <v>0</v>
      </c>
      <c r="G14" s="121">
        <f t="shared" si="3"/>
        <v>-1</v>
      </c>
      <c r="H14" s="120">
        <v>25023</v>
      </c>
      <c r="I14" s="121" t="str">
        <f t="shared" si="4"/>
        <v>-</v>
      </c>
      <c r="J14" s="120">
        <v>63207</v>
      </c>
      <c r="K14" s="121">
        <f t="shared" si="5"/>
        <v>1.5259561203692602</v>
      </c>
      <c r="L14" s="120">
        <v>71344</v>
      </c>
      <c r="M14" s="121">
        <f t="shared" si="1"/>
        <v>0.12873574129447696</v>
      </c>
      <c r="N14" s="120">
        <v>83393</v>
      </c>
      <c r="O14" s="121">
        <f t="shared" si="6"/>
        <v>0.16888596097779773</v>
      </c>
      <c r="P14" s="120">
        <v>77257</v>
      </c>
      <c r="Q14" s="121">
        <f t="shared" si="2"/>
        <v>-7.3579317208878448E-2</v>
      </c>
    </row>
    <row r="15" spans="1:18" x14ac:dyDescent="0.25">
      <c r="A15" s="1" t="s">
        <v>85</v>
      </c>
      <c r="B15" s="119" t="s">
        <v>86</v>
      </c>
      <c r="C15" s="120">
        <v>74600</v>
      </c>
      <c r="D15" s="120">
        <v>72529</v>
      </c>
      <c r="E15" s="121">
        <f t="shared" si="0"/>
        <v>-2.7761394101876724E-2</v>
      </c>
      <c r="F15" s="120">
        <v>0</v>
      </c>
      <c r="G15" s="121">
        <f t="shared" si="3"/>
        <v>-1</v>
      </c>
      <c r="H15" s="120">
        <v>41575</v>
      </c>
      <c r="I15" s="121" t="str">
        <f t="shared" si="4"/>
        <v>-</v>
      </c>
      <c r="J15" s="120">
        <v>73949</v>
      </c>
      <c r="K15" s="121">
        <f t="shared" si="5"/>
        <v>0.77868911605532176</v>
      </c>
      <c r="L15" s="120">
        <v>76772</v>
      </c>
      <c r="M15" s="121">
        <f t="shared" si="1"/>
        <v>3.8174958417287685E-2</v>
      </c>
      <c r="N15" s="120">
        <v>90048</v>
      </c>
      <c r="O15" s="121">
        <f t="shared" si="6"/>
        <v>0.17292762986505505</v>
      </c>
      <c r="P15" s="120">
        <v>93840</v>
      </c>
      <c r="Q15" s="121">
        <f t="shared" si="2"/>
        <v>4.2110874200426363E-2</v>
      </c>
    </row>
    <row r="16" spans="1:18" x14ac:dyDescent="0.25">
      <c r="A16" s="1" t="s">
        <v>87</v>
      </c>
      <c r="B16" s="119" t="s">
        <v>88</v>
      </c>
      <c r="C16" s="120">
        <v>85012</v>
      </c>
      <c r="D16" s="120">
        <v>76074</v>
      </c>
      <c r="E16" s="121">
        <f t="shared" si="0"/>
        <v>-0.10513809815084929</v>
      </c>
      <c r="F16" s="120">
        <v>21705</v>
      </c>
      <c r="G16" s="121">
        <f t="shared" si="3"/>
        <v>-0.71468570076504456</v>
      </c>
      <c r="H16" s="120">
        <v>50036</v>
      </c>
      <c r="I16" s="121">
        <f t="shared" si="4"/>
        <v>1.3052752821930431</v>
      </c>
      <c r="J16" s="120">
        <v>65748</v>
      </c>
      <c r="K16" s="121">
        <f t="shared" si="5"/>
        <v>0.31401390998481093</v>
      </c>
      <c r="L16" s="120">
        <v>73184</v>
      </c>
      <c r="M16" s="121">
        <f t="shared" si="1"/>
        <v>0.11309849729269339</v>
      </c>
      <c r="N16" s="120">
        <v>89034</v>
      </c>
      <c r="O16" s="121">
        <f t="shared" si="6"/>
        <v>0.21657739396589415</v>
      </c>
      <c r="P16" s="120">
        <v>94925</v>
      </c>
      <c r="Q16" s="121">
        <f t="shared" si="2"/>
        <v>6.6165734438529133E-2</v>
      </c>
    </row>
    <row r="17" spans="1:17" x14ac:dyDescent="0.25">
      <c r="A17" s="1" t="s">
        <v>89</v>
      </c>
      <c r="B17" s="119" t="s">
        <v>90</v>
      </c>
      <c r="C17" s="120">
        <v>71902</v>
      </c>
      <c r="D17" s="120">
        <v>69073</v>
      </c>
      <c r="E17" s="121">
        <f t="shared" si="0"/>
        <v>-3.9345219882617966E-2</v>
      </c>
      <c r="F17" s="120">
        <v>17561</v>
      </c>
      <c r="G17" s="121">
        <f t="shared" si="3"/>
        <v>-0.74576173034325999</v>
      </c>
      <c r="H17" s="120">
        <v>48518</v>
      </c>
      <c r="I17" s="121">
        <f t="shared" si="4"/>
        <v>1.7628267182962247</v>
      </c>
      <c r="J17" s="120">
        <v>62173</v>
      </c>
      <c r="K17" s="121">
        <f t="shared" si="5"/>
        <v>0.28144193907415804</v>
      </c>
      <c r="L17" s="120">
        <v>71851</v>
      </c>
      <c r="M17" s="121">
        <f t="shared" si="1"/>
        <v>0.15566242581184753</v>
      </c>
      <c r="N17" s="120">
        <v>77584</v>
      </c>
      <c r="O17" s="121">
        <f t="shared" si="6"/>
        <v>7.9790121223086707E-2</v>
      </c>
      <c r="P17" s="120">
        <v>79102</v>
      </c>
      <c r="Q17" s="121">
        <f t="shared" si="2"/>
        <v>1.9565889874200826E-2</v>
      </c>
    </row>
    <row r="18" spans="1:17" x14ac:dyDescent="0.25">
      <c r="A18" s="1" t="s">
        <v>91</v>
      </c>
      <c r="B18" s="119" t="s">
        <v>92</v>
      </c>
      <c r="C18" s="120">
        <v>67652</v>
      </c>
      <c r="D18" s="120">
        <v>66991</v>
      </c>
      <c r="E18" s="121">
        <f t="shared" si="0"/>
        <v>-9.7705906698989375E-3</v>
      </c>
      <c r="F18" s="120">
        <v>14861</v>
      </c>
      <c r="G18" s="121">
        <f t="shared" si="3"/>
        <v>-0.77816423101610666</v>
      </c>
      <c r="H18" s="120">
        <v>52374</v>
      </c>
      <c r="I18" s="121">
        <f t="shared" si="4"/>
        <v>2.5242581252943945</v>
      </c>
      <c r="J18" s="120"/>
      <c r="K18" s="121">
        <f t="shared" si="5"/>
        <v>-1</v>
      </c>
      <c r="L18" s="120">
        <v>70925</v>
      </c>
      <c r="M18" s="121" t="str">
        <f t="shared" si="1"/>
        <v>-</v>
      </c>
      <c r="N18" s="120">
        <v>81853</v>
      </c>
      <c r="O18" s="121">
        <f t="shared" si="6"/>
        <v>0.15407825167430378</v>
      </c>
      <c r="P18" s="120">
        <v>83480</v>
      </c>
      <c r="Q18" s="121">
        <f t="shared" si="2"/>
        <v>1.9877096746606648E-2</v>
      </c>
    </row>
    <row r="19" spans="1:17" x14ac:dyDescent="0.25">
      <c r="A19" s="1" t="s">
        <v>93</v>
      </c>
      <c r="B19" s="119" t="s">
        <v>94</v>
      </c>
      <c r="C19" s="120">
        <v>63196</v>
      </c>
      <c r="D19" s="120">
        <v>66714</v>
      </c>
      <c r="E19" s="121">
        <f t="shared" si="0"/>
        <v>5.5668080258244101E-2</v>
      </c>
      <c r="F19" s="120">
        <v>6170</v>
      </c>
      <c r="G19" s="121">
        <f t="shared" si="3"/>
        <v>-0.90751566387864613</v>
      </c>
      <c r="H19" s="120">
        <v>47468</v>
      </c>
      <c r="I19" s="121">
        <f t="shared" si="4"/>
        <v>6.6933549432739063</v>
      </c>
      <c r="J19" s="120">
        <v>61752</v>
      </c>
      <c r="K19" s="121">
        <f t="shared" si="5"/>
        <v>0.30091851352490107</v>
      </c>
      <c r="L19" s="120">
        <v>66055</v>
      </c>
      <c r="M19" s="121">
        <f t="shared" si="1"/>
        <v>6.9681953620935433E-2</v>
      </c>
      <c r="N19" s="120">
        <v>73285</v>
      </c>
      <c r="O19" s="121">
        <f t="shared" si="6"/>
        <v>0.10945424267655746</v>
      </c>
      <c r="P19" s="120">
        <v>72077</v>
      </c>
      <c r="Q19" s="121">
        <f t="shared" si="2"/>
        <v>-1.6483591458006375E-2</v>
      </c>
    </row>
    <row r="20" spans="1:17" x14ac:dyDescent="0.25">
      <c r="A20" s="1" t="s">
        <v>95</v>
      </c>
      <c r="B20" s="119" t="s">
        <v>96</v>
      </c>
      <c r="C20" s="120">
        <v>60674</v>
      </c>
      <c r="D20" s="120">
        <v>62015</v>
      </c>
      <c r="E20" s="121">
        <f t="shared" si="0"/>
        <v>2.2101723967432596E-2</v>
      </c>
      <c r="F20" s="120">
        <v>8912</v>
      </c>
      <c r="G20" s="121">
        <f t="shared" si="3"/>
        <v>-0.85629283237926312</v>
      </c>
      <c r="H20" s="120">
        <v>44151</v>
      </c>
      <c r="I20" s="121">
        <f t="shared" si="4"/>
        <v>3.9541068222621183</v>
      </c>
      <c r="J20" s="120">
        <v>61100</v>
      </c>
      <c r="K20" s="121">
        <f t="shared" si="5"/>
        <v>0.38388711467463921</v>
      </c>
      <c r="L20" s="120">
        <v>62539</v>
      </c>
      <c r="M20" s="121">
        <f t="shared" si="1"/>
        <v>2.3551554828150634E-2</v>
      </c>
      <c r="N20" s="120">
        <v>67921</v>
      </c>
      <c r="O20" s="121">
        <f t="shared" si="6"/>
        <v>8.6058299621036394E-2</v>
      </c>
      <c r="P20" s="120">
        <v>70034</v>
      </c>
      <c r="Q20" s="121">
        <f t="shared" si="2"/>
        <v>3.1109671530159977E-2</v>
      </c>
    </row>
    <row r="21" spans="1:17" ht="15.75" x14ac:dyDescent="0.25">
      <c r="A21" s="1" t="s">
        <v>0</v>
      </c>
      <c r="B21" s="122" t="s">
        <v>33</v>
      </c>
      <c r="C21" s="123">
        <v>816835</v>
      </c>
      <c r="D21" s="123">
        <v>791721</v>
      </c>
      <c r="E21" s="124">
        <f t="shared" si="0"/>
        <v>-3.0745499397063059E-2</v>
      </c>
      <c r="F21" s="123">
        <v>225835</v>
      </c>
      <c r="G21" s="124">
        <f>F21/D21-1</f>
        <v>-0.71475431370394371</v>
      </c>
      <c r="H21" s="123">
        <v>354204</v>
      </c>
      <c r="I21" s="124">
        <f t="shared" si="4"/>
        <v>0.56841942125888378</v>
      </c>
      <c r="J21" s="123">
        <v>710225</v>
      </c>
      <c r="K21" s="124">
        <f t="shared" si="5"/>
        <v>1.0051298121986201</v>
      </c>
      <c r="L21" s="123">
        <v>800263</v>
      </c>
      <c r="M21" s="124">
        <f t="shared" si="1"/>
        <v>0.12677390967651103</v>
      </c>
      <c r="N21" s="123">
        <v>915958</v>
      </c>
      <c r="O21" s="124">
        <f t="shared" si="6"/>
        <v>0.14457122221069829</v>
      </c>
      <c r="P21" s="123">
        <v>937396</v>
      </c>
      <c r="Q21" s="124">
        <v>2.3405003286176784E-2</v>
      </c>
    </row>
    <row r="22" spans="1:17" ht="6" customHeight="1" x14ac:dyDescent="0.25"/>
    <row r="23" spans="1:17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  <row r="25" spans="1:17" x14ac:dyDescent="0.25">
      <c r="B25" t="s">
        <v>12</v>
      </c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ff8a3df7016eeaaea32c4c9bae7b660d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f153abb99b1b4c5397f3c78dffc41bf6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E6AB9F25-9052-4A6B-A494-D247F81468B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F81BAC9-2047-4930-B43F-35C2EA8F1B9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DA78EE9-EC7C-4D23-9EDA-09C56D3C97D9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18</vt:i4>
      </vt:variant>
    </vt:vector>
  </HeadingPairs>
  <TitlesOfParts>
    <vt:vector size="68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viaj aloj lugar resid año</vt:lpstr>
      <vt:lpstr>Viajeros aloj evol anual TF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 lugar resid año'!Área_de_impresión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2026-01-26T11:16:20Z</dcterms:created>
  <dcterms:modified xsi:type="dcterms:W3CDTF">2026-01-26T11:22:13Z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