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28.xml" ContentType="application/vnd.openxmlformats-officedocument.drawingml.chartshapes+xml"/>
  <Override PartName="/xl/drawings/drawing121.xml" ContentType="application/vnd.openxmlformats-officedocument.drawingml.chartshapes+xml"/>
  <Override PartName="/xl/drawings/drawing61.xml" ContentType="application/vnd.openxmlformats-officedocument.drawingml.chartshapes+xml"/>
  <Override PartName="/xl/drawings/drawing12.xml" ContentType="application/vnd.openxmlformats-officedocument.drawingml.chartshapes+xml"/>
  <Override PartName="/xl/drawings/drawing67.xml" ContentType="application/vnd.openxmlformats-officedocument.drawingml.chartshapes+xml"/>
  <Override PartName="/xl/drawings/drawing85.xml" ContentType="application/vnd.openxmlformats-officedocument.drawingml.chartshapes+xml"/>
  <Override PartName="/xl/drawings/drawing52.xml" ContentType="application/vnd.openxmlformats-officedocument.drawingml.chartshapes+xml"/>
  <Override PartName="/xl/drawings/drawing99.xml" ContentType="application/vnd.openxmlformats-officedocument.drawingml.chartshapes+xml"/>
  <Override PartName="/xl/drawings/drawing13.xml" ContentType="application/vnd.openxmlformats-officedocument.drawingml.chartshapes+xml"/>
  <Override PartName="/xl/drawings/drawing30.xml" ContentType="application/vnd.openxmlformats-officedocument.drawingml.chartshapes+xml"/>
  <Override PartName="/xl/drawings/drawing76.xml" ContentType="application/vnd.openxmlformats-officedocument.drawingml.chartshapes+xml"/>
  <Override PartName="/xl/drawings/drawing91.xml" ContentType="application/vnd.openxmlformats-officedocument.drawingml.chartshapes+xml"/>
  <Override PartName="/xl/drawings/drawing62.xml" ContentType="application/vnd.openxmlformats-officedocument.drawingml.chartshapes+xml"/>
  <Override PartName="/xl/drawings/drawing14.xml" ContentType="application/vnd.openxmlformats-officedocument.drawingml.chartshapes+xml"/>
  <Override PartName="/xl/drawings/drawing96.xml" ContentType="application/vnd.openxmlformats-officedocument.drawingml.chartshapes+xml"/>
  <Override PartName="/xl/drawings/drawing31.xml" ContentType="application/vnd.openxmlformats-officedocument.drawingml.chartshapes+xml"/>
  <Override PartName="/xl/drawings/drawing68.xml" ContentType="application/vnd.openxmlformats-officedocument.drawingml.chartshapes+xml"/>
  <Override PartName="/xl/drawings/drawing54.xml" ContentType="application/vnd.openxmlformats-officedocument.drawingml.chartshapes+xml"/>
  <Override PartName="/xl/drawings/drawing15.xml" ContentType="application/vnd.openxmlformats-officedocument.drawingml.chartshapes+xml"/>
  <Override PartName="/xl/drawings/drawing73.xml" ContentType="application/vnd.openxmlformats-officedocument.drawingml.chartshapes+xml"/>
  <Override PartName="/xl/drawings/drawing82.xml" ContentType="application/vnd.openxmlformats-officedocument.drawingml.chartshapes+xml"/>
  <Override PartName="/xl/drawings/drawing32.xml" ContentType="application/vnd.openxmlformats-officedocument.drawingml.chartshapes+xml"/>
  <Override PartName="/xl/drawings/drawing119.xml" ContentType="application/vnd.openxmlformats-officedocument.drawingml.chartshapes+xml"/>
  <Override PartName="/xl/drawings/drawing16.xml" ContentType="application/vnd.openxmlformats-officedocument.drawingml.chartshapes+xml"/>
  <Override PartName="/xl/drawings/drawing63.xml" ContentType="application/vnd.openxmlformats-officedocument.drawingml.chartshapes+xml"/>
  <Override PartName="/xl/drawings/drawing118.xml" ContentType="application/vnd.openxmlformats-officedocument.drawingml.chartshapes+xml"/>
  <Override PartName="/xl/drawings/drawing94.xml" ContentType="application/vnd.openxmlformats-officedocument.drawingml.chartshapes+xml"/>
  <Override PartName="/xl/drawings/drawing55.xml" ContentType="application/vnd.openxmlformats-officedocument.drawingml.chartshapes+xml"/>
  <Override PartName="/xl/drawings/drawing17.xml" ContentType="application/vnd.openxmlformats-officedocument.drawingml.chartshapes+xml"/>
  <Override PartName="/xl/drawings/drawing87.xml" ContentType="application/vnd.openxmlformats-officedocument.drawingml.chartshapes+xml"/>
  <Override PartName="/xl/drawings/drawing35.xml" ContentType="application/vnd.openxmlformats-officedocument.drawingml.chartshapes+xml"/>
  <Override PartName="/xl/drawings/drawing116.xml" ContentType="application/vnd.openxmlformats-officedocument.drawingml.chartshapes+xml"/>
  <Override PartName="/xl/drawings/drawing69.xml" ContentType="application/vnd.openxmlformats-officedocument.drawingml.chartshapes+xml"/>
  <Override PartName="/xl/drawings/drawing18.xml" ContentType="application/vnd.openxmlformats-officedocument.drawingml.chartshapes+xml"/>
  <Override PartName="/xl/drawings/drawing93.xml" ContentType="application/vnd.openxmlformats-officedocument.drawingml.chartshapes+xml"/>
  <Override PartName="/xl/drawings/drawing64.xml" ContentType="application/vnd.openxmlformats-officedocument.drawingml.chartshapes+xml"/>
  <Override PartName="/xl/drawings/drawing37.xml" ContentType="application/vnd.openxmlformats-officedocument.drawingml.chartshapes+xml"/>
  <Override PartName="/xl/drawings/drawing115.xml" ContentType="application/vnd.openxmlformats-officedocument.drawingml.chartshapes+xml"/>
  <Override PartName="/xl/drawings/drawing19.xml" ContentType="application/vnd.openxmlformats-officedocument.drawingml.chartshapes+xml"/>
  <Override PartName="/xl/drawings/drawing56.xml" ContentType="application/vnd.openxmlformats-officedocument.drawingml.chartshapes+xml"/>
  <Override PartName="/xl/drawings/drawing74.xml" ContentType="application/vnd.openxmlformats-officedocument.drawingml.chartshapes+xml"/>
  <Override PartName="/xl/drawings/drawing98.xml" ContentType="application/vnd.openxmlformats-officedocument.drawingml.chartshapes+xml"/>
  <Override PartName="/xl/drawings/drawing39.xml" ContentType="application/vnd.openxmlformats-officedocument.drawingml.chartshapes+xml"/>
  <Override PartName="/xl/drawings/drawing20.xml" ContentType="application/vnd.openxmlformats-officedocument.drawingml.chartshapes+xml"/>
  <Override PartName="/xl/drawings/drawing114.xml" ContentType="application/vnd.openxmlformats-officedocument.drawingml.chartshapes+xml"/>
  <Override PartName="/xl/drawings/drawing84.xml" ContentType="application/vnd.openxmlformats-officedocument.drawingml.chartshapes+xml"/>
  <Override PartName="/xl/drawings/drawing90.xml" ContentType="application/vnd.openxmlformats-officedocument.drawingml.chartshapes+xml"/>
  <Override PartName="/xl/drawings/drawing70.xml" ContentType="application/vnd.openxmlformats-officedocument.drawingml.chartshapes+xml"/>
  <Override PartName="/xl/drawings/drawing21.xml" ContentType="application/vnd.openxmlformats-officedocument.drawingml.chartshapes+xml"/>
  <Override PartName="/xl/drawings/drawing124.xml" ContentType="application/vnd.openxmlformats-officedocument.drawingml.chartshapes+xml"/>
  <Override PartName="/xl/drawings/drawing41.xml" ContentType="application/vnd.openxmlformats-officedocument.drawingml.chartshapes+xml"/>
  <Override PartName="/xl/drawings/drawing122.xml" ContentType="application/vnd.openxmlformats-officedocument.drawingml.chartshapes+xml"/>
  <Override PartName="/xl/drawings/drawing107.xml" ContentType="application/vnd.openxmlformats-officedocument.drawingml.chartshapes+xml"/>
  <Override PartName="/xl/drawings/drawing65.xml" ContentType="application/vnd.openxmlformats-officedocument.drawingml.chartshapes+xml"/>
  <Override PartName="/xl/drawings/drawing131.xml" ContentType="application/vnd.openxmlformats-officedocument.drawingml.chartshapes+xml"/>
  <Override PartName="/xl/drawings/drawing97.xml" ContentType="application/vnd.openxmlformats-officedocument.drawingml.chartshapes+xml"/>
  <Override PartName="/xl/drawings/drawing59.xml" ContentType="application/vnd.openxmlformats-officedocument.drawingml.chartshapes+xml"/>
  <Override PartName="/xl/drawings/drawing43.xml" ContentType="application/vnd.openxmlformats-officedocument.drawingml.chartshapes+xml"/>
  <Override PartName="/xl/drawings/drawing129.xml" ContentType="application/vnd.openxmlformats-officedocument.drawingml.chartshapes+xml"/>
  <Override PartName="/xl/drawings/drawing24.xml" ContentType="application/vnd.openxmlformats-officedocument.drawingml.chartshapes+xml"/>
  <Override PartName="/xl/drawings/drawing106.xml" ContentType="application/vnd.openxmlformats-officedocument.drawingml.chartshapes+xml"/>
  <Override PartName="/xl/drawings/drawing92.xml" ContentType="application/vnd.openxmlformats-officedocument.drawingml.chartshapes+xml"/>
  <Override PartName="/xl/drawings/drawing128.xml" ContentType="application/vnd.openxmlformats-officedocument.drawingml.chartshapes+xml"/>
  <Override PartName="/xl/drawings/drawing105.xml" ContentType="application/vnd.openxmlformats-officedocument.drawingml.chartshapes+xml"/>
  <Override PartName="/xl/drawings/drawing127.xml" ContentType="application/vnd.openxmlformats-officedocument.drawingml.chartshapes+xml"/>
  <Override PartName="/xl/drawings/drawing88.xml" ContentType="application/vnd.openxmlformats-officedocument.drawingml.chartshapes+xml"/>
  <Override PartName="/xl/drawings/drawing25.xml" ContentType="application/vnd.openxmlformats-officedocument.drawingml.chartshapes+xml"/>
  <Override PartName="/xl/drawings/drawing125.xml" ContentType="application/vnd.openxmlformats-officedocument.drawingml.chartshapes+xml"/>
  <Override PartName="/xl/drawings/drawing75.xml" ContentType="application/vnd.openxmlformats-officedocument.drawingml.chartshapes+xml"/>
  <Override PartName="/xl/drawings/drawing104.xml" ContentType="application/vnd.openxmlformats-officedocument.drawingml.chartshapes+xml"/>
  <Override PartName="/xl/workbook.xml" ContentType="application/vnd.openxmlformats-officedocument.spreadsheetml.sheet.main+xml"/>
  <Override PartName="/xl/drawings/drawing60.xml" ContentType="application/vnd.openxmlformats-officedocument.drawingml.chartshapes+xml"/>
  <Override PartName="/xl/drawings/drawing26.xml" ContentType="application/vnd.openxmlformats-officedocument.drawingml.chartshapes+xml"/>
  <Override PartName="/xl/drawings/drawing9.xml" ContentType="application/vnd.openxmlformats-officedocument.drawingml.chartshapes+xml"/>
  <Override PartName="/xl/drawings/drawing83.xml" ContentType="application/vnd.openxmlformats-officedocument.drawingml.chartshapes+xml"/>
  <Override PartName="/xl/drawings/drawing48.xml" ContentType="application/vnd.openxmlformats-officedocument.drawingml.chartshapes+xml"/>
  <Override PartName="/xl/drawings/drawing103.xml" ContentType="application/vnd.openxmlformats-officedocument.drawingml.chartshapes+xml"/>
  <Override PartName="/xl/drawings/drawing89.xml" ContentType="application/vnd.openxmlformats-officedocument.drawingml.chartshapes+xml"/>
  <Override PartName="/xl/drawings/drawing10.xml" ContentType="application/vnd.openxmlformats-officedocument.drawingml.chartshapes+xml"/>
  <Override PartName="/xl/drawings/drawing27.xml" ContentType="application/vnd.openxmlformats-officedocument.drawingml.chartshapes+xml"/>
  <Override PartName="/xl/drawings/drawing72.xml" ContentType="application/vnd.openxmlformats-officedocument.drawingml.chartshapes+xml"/>
  <Override PartName="/xl/drawings/drawing86.xml" ContentType="application/vnd.openxmlformats-officedocument.drawingml.chartshapes+xml"/>
  <Override PartName="/xl/drawings/drawing66.xml" ContentType="application/vnd.openxmlformats-officedocument.drawingml.chartshapes+xml"/>
  <Override PartName="/xl/drawings/drawing11.xml" ContentType="application/vnd.openxmlformats-officedocument.drawingml.chartshapes+xml"/>
  <Override PartName="/xl/drawings/drawing132.xml" ContentType="application/vnd.openxmlformats-officedocument.drawingml.chartshapes+xml"/>
  <Override PartName="/xl/drawings/drawing133.xml" ContentType="application/vnd.openxmlformats-officedocument.drawingml.chartshapes+xml"/>
  <Override PartName="/xl/drawings/drawing135.xml" ContentType="application/vnd.openxmlformats-officedocument.drawingml.chartshapes+xml"/>
  <Override PartName="/xl/drawings/drawing136.xml" ContentType="application/vnd.openxmlformats-officedocument.drawingml.chartshapes+xml"/>
  <Override PartName="/xl/drawings/drawing137.xml" ContentType="application/vnd.openxmlformats-officedocument.drawingml.chartshapes+xml"/>
  <Override PartName="/xl/drawings/drawing139.xml" ContentType="application/vnd.openxmlformats-officedocument.drawingml.chartshapes+xml"/>
  <Override PartName="/xl/drawings/drawing141.xml" ContentType="application/vnd.openxmlformats-officedocument.drawingml.chartshapes+xml"/>
  <Override PartName="/xl/drawings/drawing143.xml" ContentType="application/vnd.openxmlformats-officedocument.drawingml.chartshapes+xml"/>
  <Override PartName="/xl/drawings/drawing100.xml" ContentType="application/vnd.openxmlformats-officedocument.drawingml.chartshapes+xml"/>
  <Override PartName="/xl/drawings/drawing50.xml" ContentType="application/vnd.openxmlformats-officedocument.drawingml.chartshap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1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53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2.xml" ContentType="application/vnd.openxmlformats-officedocument.themeOverride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34.xml" ContentType="application/vnd.ms-office.chart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4.xml" ContentType="application/vnd.openxmlformats-officedocument.themeOverride+xml"/>
  <Override PartName="/xl/drawings/drawing71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9.xml" ContentType="application/vnd.openxmlformats-officedocument.themeOverride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9.xml" ContentType="application/vnd.openxmlformats-officedocument.themeOverride+xml"/>
  <Override PartName="/xl/charts/colors34.xml" ContentType="application/vnd.ms-office.chartcolorstyle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2.xml" ContentType="application/vnd.openxmlformats-officedocument.themeOverride+xml"/>
  <Override PartName="/xl/drawings/drawing95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7.xml" ContentType="application/vnd.openxmlformats-officedocument.themeOverride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charts/chart6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8.xml" ContentType="application/vnd.openxmlformats-officedocument.themeOverride+xml"/>
  <Override PartName="/xl/charts/chart69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9.xml" ContentType="application/vnd.openxmlformats-officedocument.themeOverride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71.xml" ContentType="application/vnd.openxmlformats-officedocument.themeOverride+xml"/>
  <Override PartName="/xl/charts/chart7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72.xml" ContentType="application/vnd.openxmlformats-officedocument.themeOverride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5.xml" ContentType="application/vnd.openxmlformats-officedocument.drawingml.chart+xml"/>
  <Override PartName="/xl/theme/themeOverride73.xml" ContentType="application/vnd.openxmlformats-officedocument.themeOverride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3.xml" ContentType="application/vnd.openxmlformats-officedocument.drawing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6.xml" ContentType="application/vnd.openxmlformats-officedocument.drawing+xml"/>
  <Override PartName="/xl/charts/chart8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83.xml" ContentType="application/vnd.openxmlformats-officedocument.drawingml.chart+xml"/>
  <Override PartName="/xl/theme/themeOverride74.xml" ContentType="application/vnd.openxmlformats-officedocument.themeOverride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30.xml" ContentType="application/vnd.openxmlformats-officedocument.drawing+xml"/>
  <Override PartName="/xl/charts/chart8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worksheets/sheet1.xml" ContentType="application/vnd.openxmlformats-officedocument.spreadsheetml.worksheet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worksheets/sheet2.xml" ContentType="application/vnd.openxmlformats-officedocument.spreadsheetml.worksheet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worksheets/sheet3.xml" ContentType="application/vnd.openxmlformats-officedocument.spreadsheetml.worksheet+xml"/>
  <Override PartName="/xl/charts/chart89.xml" ContentType="application/vnd.openxmlformats-officedocument.drawingml.chart+xml"/>
  <Override PartName="/xl/theme/themeOverride76.xml" ContentType="application/vnd.openxmlformats-officedocument.themeOverride+xml"/>
  <Override PartName="/xl/worksheets/sheet4.xml" ContentType="application/vnd.openxmlformats-officedocument.spreadsheetml.worksheet+xml"/>
  <Override PartName="/xl/charts/chart9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worksheets/sheet5.xml" ContentType="application/vnd.openxmlformats-officedocument.spreadsheetml.worksheet+xml"/>
  <Override PartName="/xl/drawings/drawing138.xml" ContentType="application/vnd.openxmlformats-officedocument.drawing+xml"/>
  <Override PartName="/xl/charts/chart9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7.xml" ContentType="application/vnd.openxmlformats-officedocument.themeOverride+xml"/>
  <Override PartName="/xl/worksheets/sheet6.xml" ContentType="application/vnd.openxmlformats-officedocument.spreadsheetml.worksheet+xml"/>
  <Override PartName="/xl/drawings/drawing140.xml" ContentType="application/vnd.openxmlformats-officedocument.drawing+xml"/>
  <Override PartName="/xl/charts/chart9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8.xml" ContentType="application/vnd.openxmlformats-officedocument.themeOverride+xml"/>
  <Override PartName="/xl/worksheets/sheet7.xml" ContentType="application/vnd.openxmlformats-officedocument.spreadsheetml.worksheet+xml"/>
  <Override PartName="/xl/drawings/drawing142.xml" ContentType="application/vnd.openxmlformats-officedocument.drawing+xml"/>
  <Override PartName="/xl/charts/chart9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79.xml" ContentType="application/vnd.openxmlformats-officedocument.themeOverrid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diciembre/"/>
    </mc:Choice>
  </mc:AlternateContent>
  <xr:revisionPtr revIDLastSave="7" documentId="8_{959567E3-DECE-485B-9A33-348E0B5B2CF5}" xr6:coauthVersionLast="47" xr6:coauthVersionMax="47" xr10:uidLastSave="{85EEBBE2-7A37-4D32-9856-E5378052D01D}"/>
  <bookViews>
    <workbookView xWindow="150" yWindow="210" windowWidth="28140" windowHeight="15465" xr2:uid="{DC192303-0770-42F9-B4B3-B5C5DABCEFA5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viaj aloj lugar resid año" sheetId="23" r:id="rId23"/>
    <sheet name="Viajeros aloj evol anual TF" sheetId="24" r:id="rId24"/>
    <sheet name="Pernoctaciones" sheetId="25" r:id="rId25"/>
    <sheet name="Pernoctaciones evol mensu TF" sheetId="26" r:id="rId26"/>
    <sheet name="Pernocta evol mensu TF cat" sheetId="27" r:id="rId27"/>
    <sheet name="Pernoctaciones lugar reside" sheetId="28" r:id="rId28"/>
    <sheet name="Pernoctaciones lugar residen ac" sheetId="29" r:id="rId29"/>
    <sheet name="Pernoctaciones lugar reside año" sheetId="30" r:id="rId30"/>
    <sheet name="Estancia media" sheetId="31" r:id="rId31"/>
    <sheet name="EM evol menusual lugar resd" sheetId="32" r:id="rId32"/>
    <sheet name="EM evol mensu TF cat " sheetId="33" r:id="rId33"/>
    <sheet name="Tasa de ocupación" sheetId="34" r:id="rId34"/>
    <sheet name="tasa de ocupación evol mens" sheetId="35" r:id="rId35"/>
    <sheet name="indicadores rentabilidad" sheetId="36" r:id="rId36"/>
    <sheet name="ADR RevPAR ingresos totales ult" sheetId="37" r:id="rId37"/>
    <sheet name="ADR municipios" sheetId="38" r:id="rId38"/>
    <sheet name="RevPAR  municipios" sheetId="39" r:id="rId39"/>
    <sheet name="viajeros españoles" sheetId="40" r:id="rId40"/>
    <sheet name="distribución españoles x Resid" sheetId="41" r:id="rId41"/>
    <sheet name="distribución españoles x cate" sheetId="42" r:id="rId42"/>
    <sheet name="distribución peninsulare x cate" sheetId="43" r:id="rId43"/>
    <sheet name="distribución canarios x cate" sheetId="44" r:id="rId44"/>
    <sheet name="distribución españoles x mun al" sheetId="45" r:id="rId45"/>
    <sheet name="distribución peninsula x munici" sheetId="46" r:id="rId46"/>
    <sheet name="distribución canarias x munici" sheetId="47" r:id="rId47"/>
    <sheet name="evolución anual viaj ent españo" sheetId="48" r:id="rId48"/>
    <sheet name="evolución anual viaj ent penins" sheetId="49" r:id="rId49"/>
    <sheet name="evolución anual viaj ent canari" sheetId="50" r:id="rId50"/>
  </sheets>
  <definedNames>
    <definedName name="_xlnm.Print_Area" localSheetId="46">'distribución canarias x munici'!$B$3:$AB$37</definedName>
    <definedName name="_xlnm.Print_Area" localSheetId="43">'distribución canarios x cate'!$B$3:$AB$33</definedName>
    <definedName name="_xlnm.Print_Area" localSheetId="41">'distribución españoles x cate'!$B$3:$AB$33</definedName>
    <definedName name="_xlnm.Print_Area" localSheetId="44">'distribución españoles x mun al'!$B$3:$AB$37</definedName>
    <definedName name="_xlnm.Print_Area" localSheetId="40">'distribución españoles x Resid'!$B$3:$AB$32</definedName>
    <definedName name="_xlnm.Print_Area" localSheetId="45">'distribución peninsula x munici'!$B$3:$AB$37</definedName>
    <definedName name="_xlnm.Print_Area" localSheetId="42">'distribución peninsulare x cate'!$B$3:$AB$33</definedName>
    <definedName name="_xlnm.Print_Area" localSheetId="27">'Pernoctaciones lugar reside'!$B$4:$K$162</definedName>
    <definedName name="_xlnm.Print_Area" localSheetId="29">'Pernoctaciones lugar reside año'!$B$4:$M$162</definedName>
    <definedName name="_xlnm.Print_Area" localSheetId="28">'Pernoctaciones lugar residen ac'!$B$3:$K$162</definedName>
    <definedName name="_xlnm.Print_Area" localSheetId="22">'viaj aloj lugar resid año'!$B$3:$K$162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5" i="47" l="1"/>
  <c r="L5" i="47"/>
  <c r="J5" i="47"/>
  <c r="I135" i="46"/>
  <c r="H135" i="46"/>
  <c r="T5" i="46"/>
  <c r="P5" i="46"/>
  <c r="N5" i="46"/>
  <c r="M5" i="46"/>
  <c r="I5" i="46"/>
  <c r="H5" i="46"/>
  <c r="J5" i="46"/>
  <c r="F5" i="46"/>
  <c r="I135" i="45"/>
  <c r="H135" i="45"/>
  <c r="T5" i="45"/>
  <c r="S5" i="45"/>
  <c r="R5" i="45"/>
  <c r="P5" i="45"/>
  <c r="M5" i="45"/>
  <c r="Q5" i="45"/>
  <c r="J5" i="45"/>
  <c r="K133" i="44"/>
  <c r="G133" i="44"/>
  <c r="I133" i="44"/>
  <c r="T5" i="44"/>
  <c r="S5" i="44"/>
  <c r="P5" i="44"/>
  <c r="R5" i="44"/>
  <c r="N5" i="44"/>
  <c r="M5" i="44"/>
  <c r="Q5" i="44"/>
  <c r="O133" i="43"/>
  <c r="N133" i="43"/>
  <c r="K133" i="43"/>
  <c r="Q5" i="43"/>
  <c r="N5" i="43"/>
  <c r="F5" i="43"/>
  <c r="M133" i="42"/>
  <c r="H133" i="42"/>
  <c r="G133" i="42"/>
  <c r="I133" i="42"/>
  <c r="N5" i="42"/>
  <c r="L5" i="42"/>
  <c r="M5" i="42"/>
  <c r="J5" i="42"/>
  <c r="I5" i="42"/>
  <c r="H5" i="42"/>
  <c r="F5" i="42"/>
  <c r="I123" i="41"/>
  <c r="S5" i="41"/>
  <c r="O5" i="41"/>
  <c r="P5" i="41"/>
  <c r="M5" i="41"/>
  <c r="L5" i="41"/>
  <c r="I5" i="41"/>
  <c r="R5" i="41"/>
  <c r="P5" i="39"/>
  <c r="B3" i="39"/>
  <c r="P5" i="38"/>
  <c r="Q5" i="38"/>
  <c r="B3" i="38"/>
  <c r="W29" i="37"/>
  <c r="I29" i="37"/>
  <c r="H29" i="37"/>
  <c r="AV7" i="37"/>
  <c r="AU7" i="37"/>
  <c r="AT7" i="37"/>
  <c r="AR7" i="37"/>
  <c r="AL7" i="37"/>
  <c r="AJ7" i="37"/>
  <c r="AB7" i="37"/>
  <c r="V7" i="37"/>
  <c r="N7" i="37"/>
  <c r="H7" i="37"/>
  <c r="D96" i="35"/>
  <c r="G95" i="35"/>
  <c r="C95" i="35"/>
  <c r="D74" i="35"/>
  <c r="G73" i="35"/>
  <c r="C73" i="35"/>
  <c r="D52" i="35"/>
  <c r="G51" i="35"/>
  <c r="C51" i="35"/>
  <c r="D30" i="35"/>
  <c r="I29" i="35"/>
  <c r="G29" i="35"/>
  <c r="C29" i="35"/>
  <c r="N8" i="35"/>
  <c r="F8" i="35"/>
  <c r="H96" i="33"/>
  <c r="L96" i="33"/>
  <c r="J96" i="33"/>
  <c r="F96" i="33"/>
  <c r="D96" i="33"/>
  <c r="J74" i="33"/>
  <c r="L74" i="33"/>
  <c r="H74" i="33"/>
  <c r="F74" i="33"/>
  <c r="D74" i="33"/>
  <c r="L52" i="33"/>
  <c r="J52" i="33"/>
  <c r="H52" i="33"/>
  <c r="F52" i="33"/>
  <c r="D52" i="33"/>
  <c r="M29" i="33"/>
  <c r="L8" i="33"/>
  <c r="J8" i="33"/>
  <c r="H8" i="33"/>
  <c r="F8" i="33"/>
  <c r="D8" i="33"/>
  <c r="L272" i="32"/>
  <c r="N272" i="32"/>
  <c r="J272" i="32"/>
  <c r="F272" i="32"/>
  <c r="D272" i="32"/>
  <c r="B270" i="32"/>
  <c r="N250" i="32"/>
  <c r="L250" i="32"/>
  <c r="J250" i="32"/>
  <c r="H250" i="32"/>
  <c r="F250" i="32"/>
  <c r="D250" i="32"/>
  <c r="B248" i="32"/>
  <c r="N228" i="32"/>
  <c r="L228" i="32"/>
  <c r="J228" i="32"/>
  <c r="D228" i="32"/>
  <c r="B226" i="32"/>
  <c r="N206" i="32"/>
  <c r="L206" i="32"/>
  <c r="J206" i="32"/>
  <c r="H206" i="32"/>
  <c r="F206" i="32"/>
  <c r="D206" i="32"/>
  <c r="B204" i="32"/>
  <c r="J184" i="32"/>
  <c r="L184" i="32"/>
  <c r="H184" i="32"/>
  <c r="F184" i="32"/>
  <c r="D184" i="32"/>
  <c r="B182" i="32"/>
  <c r="N162" i="32"/>
  <c r="L162" i="32"/>
  <c r="J162" i="32"/>
  <c r="H162" i="32"/>
  <c r="D162" i="32"/>
  <c r="B160" i="32"/>
  <c r="N140" i="32"/>
  <c r="L140" i="32"/>
  <c r="H140" i="32"/>
  <c r="F140" i="32"/>
  <c r="D140" i="32"/>
  <c r="B138" i="32"/>
  <c r="H118" i="32"/>
  <c r="N118" i="32"/>
  <c r="L118" i="32"/>
  <c r="J118" i="32"/>
  <c r="F118" i="32"/>
  <c r="D118" i="32"/>
  <c r="B116" i="32"/>
  <c r="N96" i="32"/>
  <c r="H96" i="32"/>
  <c r="L96" i="32"/>
  <c r="J96" i="32"/>
  <c r="F96" i="32"/>
  <c r="D96" i="32"/>
  <c r="J74" i="32"/>
  <c r="L74" i="32"/>
  <c r="H74" i="32"/>
  <c r="F74" i="32"/>
  <c r="D74" i="32"/>
  <c r="L52" i="32"/>
  <c r="L30" i="32"/>
  <c r="J30" i="32"/>
  <c r="H30" i="32"/>
  <c r="F30" i="32"/>
  <c r="D30" i="32"/>
  <c r="N8" i="32"/>
  <c r="L8" i="32"/>
  <c r="J8" i="32"/>
  <c r="H8" i="32"/>
  <c r="F8" i="32"/>
  <c r="D8" i="32"/>
  <c r="M6" i="30"/>
  <c r="B4" i="30"/>
  <c r="K6" i="29"/>
  <c r="I6" i="29"/>
  <c r="B3" i="29"/>
  <c r="K6" i="28"/>
  <c r="J6" i="28"/>
  <c r="I6" i="28"/>
  <c r="B4" i="28"/>
  <c r="B252" i="26"/>
  <c r="B226" i="26"/>
  <c r="B204" i="26"/>
  <c r="B182" i="26"/>
  <c r="B160" i="26"/>
  <c r="B138" i="26"/>
  <c r="B116" i="26"/>
  <c r="M29" i="26"/>
  <c r="K6" i="23"/>
  <c r="J6" i="23"/>
  <c r="I6" i="23"/>
  <c r="B3" i="23"/>
  <c r="X7" i="22"/>
  <c r="W7" i="22"/>
  <c r="V7" i="22"/>
  <c r="B4" i="22"/>
  <c r="B5" i="21"/>
  <c r="B4" i="19"/>
  <c r="J6" i="18"/>
  <c r="B3" i="18"/>
  <c r="U7" i="17"/>
  <c r="W7" i="17"/>
  <c r="J7" i="17"/>
  <c r="I7" i="17"/>
  <c r="K7" i="17"/>
  <c r="B4" i="17"/>
  <c r="V7" i="16"/>
  <c r="W7" i="16"/>
  <c r="I7" i="16"/>
  <c r="B4" i="16"/>
  <c r="Y7" i="15"/>
  <c r="M7" i="15"/>
  <c r="J7" i="15"/>
  <c r="B4" i="15"/>
  <c r="T9" i="14"/>
  <c r="I9" i="14"/>
  <c r="J9" i="14"/>
  <c r="B6" i="14"/>
  <c r="K6" i="13"/>
  <c r="J6" i="13"/>
  <c r="B3" i="13"/>
  <c r="U5" i="12"/>
  <c r="L5" i="12"/>
  <c r="K5" i="12"/>
  <c r="J5" i="12"/>
  <c r="I5" i="12"/>
  <c r="N96" i="10"/>
  <c r="K73" i="10"/>
  <c r="L74" i="10" s="1"/>
  <c r="I73" i="10"/>
  <c r="J74" i="10" s="1"/>
  <c r="K51" i="10"/>
  <c r="L52" i="10" s="1"/>
  <c r="K7" i="10"/>
  <c r="I7" i="10"/>
  <c r="B270" i="8"/>
  <c r="B248" i="8"/>
  <c r="N228" i="8"/>
  <c r="M227" i="8"/>
  <c r="B226" i="8"/>
  <c r="B204" i="8"/>
  <c r="B182" i="8"/>
  <c r="N162" i="8"/>
  <c r="M161" i="8"/>
  <c r="B160" i="8"/>
  <c r="K139" i="8"/>
  <c r="L140" i="8" s="1"/>
  <c r="B138" i="8"/>
  <c r="B116" i="8"/>
  <c r="N96" i="8"/>
  <c r="M95" i="8"/>
  <c r="K51" i="8"/>
  <c r="M29" i="8"/>
  <c r="N30" i="8" s="1"/>
  <c r="L8" i="8"/>
  <c r="K7" i="8"/>
  <c r="I7" i="8" s="1"/>
  <c r="J6" i="6"/>
  <c r="I6" i="6"/>
  <c r="B3" i="6"/>
  <c r="W6" i="5"/>
  <c r="V6" i="5"/>
  <c r="U6" i="5"/>
  <c r="K6" i="5"/>
  <c r="I6" i="5"/>
  <c r="B3" i="5"/>
  <c r="L152" i="3"/>
  <c r="K152" i="3"/>
  <c r="J152" i="3"/>
  <c r="L6" i="3"/>
  <c r="L31" i="2"/>
  <c r="K31" i="2"/>
  <c r="L6" i="2"/>
  <c r="K6" i="2"/>
  <c r="J6" i="2"/>
  <c r="B41" i="1"/>
  <c r="B40" i="1"/>
  <c r="B39" i="1"/>
  <c r="M2" i="1"/>
  <c r="E35" i="22"/>
  <c r="E34" i="28"/>
  <c r="H87" i="27"/>
  <c r="F77" i="27"/>
  <c r="J40" i="27"/>
  <c r="J31" i="27"/>
  <c r="L267" i="26"/>
  <c r="L258" i="26"/>
  <c r="L236" i="26"/>
  <c r="L233" i="26"/>
  <c r="L230" i="26"/>
  <c r="L174" i="26"/>
  <c r="L171" i="26"/>
  <c r="L168" i="26"/>
  <c r="L165" i="26"/>
  <c r="L109" i="26"/>
  <c r="L106" i="26"/>
  <c r="L103" i="26"/>
  <c r="L100" i="26"/>
  <c r="L97" i="26"/>
  <c r="D111" i="24"/>
  <c r="D106" i="24"/>
  <c r="D102" i="24"/>
  <c r="D89" i="24"/>
  <c r="D85" i="24"/>
  <c r="D80" i="24"/>
  <c r="H80" i="27"/>
  <c r="H39" i="27"/>
  <c r="J267" i="26"/>
  <c r="J258" i="26"/>
  <c r="N239" i="26"/>
  <c r="H219" i="26"/>
  <c r="N217" i="26"/>
  <c r="H216" i="26"/>
  <c r="N214" i="26"/>
  <c r="H213" i="26"/>
  <c r="N211" i="26"/>
  <c r="H210" i="26"/>
  <c r="N208" i="26"/>
  <c r="H207" i="26"/>
  <c r="J197" i="26"/>
  <c r="J194" i="26"/>
  <c r="J191" i="26"/>
  <c r="J188" i="26"/>
  <c r="J185" i="26"/>
  <c r="N152" i="26"/>
  <c r="H151" i="26"/>
  <c r="N149" i="26"/>
  <c r="H148" i="26"/>
  <c r="N146" i="26"/>
  <c r="H145" i="26"/>
  <c r="N143" i="26"/>
  <c r="H142" i="26"/>
  <c r="H42" i="26"/>
  <c r="N40" i="26"/>
  <c r="H39" i="26"/>
  <c r="N37" i="26"/>
  <c r="H36" i="26"/>
  <c r="N34" i="26"/>
  <c r="H33" i="26"/>
  <c r="N31" i="26"/>
  <c r="J21" i="26"/>
  <c r="J18" i="26"/>
  <c r="J15" i="26"/>
  <c r="D110" i="24"/>
  <c r="D101" i="24"/>
  <c r="D84" i="24"/>
  <c r="D62" i="24"/>
  <c r="D36" i="24"/>
  <c r="D19" i="24"/>
  <c r="E90" i="29"/>
  <c r="F20" i="29"/>
  <c r="F80" i="27"/>
  <c r="J43" i="27"/>
  <c r="J34" i="27"/>
  <c r="L261" i="26"/>
  <c r="H241" i="26"/>
  <c r="H239" i="26"/>
  <c r="L237" i="26"/>
  <c r="L234" i="26"/>
  <c r="L231" i="26"/>
  <c r="L175" i="26"/>
  <c r="L172" i="26"/>
  <c r="L169" i="26"/>
  <c r="L166" i="26"/>
  <c r="L163" i="26"/>
  <c r="L107" i="26"/>
  <c r="L104" i="26"/>
  <c r="L101" i="26"/>
  <c r="L98" i="26"/>
  <c r="N12" i="26"/>
  <c r="N11" i="26"/>
  <c r="N10" i="26"/>
  <c r="N9" i="26"/>
  <c r="D109" i="24"/>
  <c r="D105" i="24"/>
  <c r="D100" i="24"/>
  <c r="D88" i="24"/>
  <c r="D83" i="24"/>
  <c r="D79" i="24"/>
  <c r="D10" i="24"/>
  <c r="G104" i="23"/>
  <c r="G76" i="23"/>
  <c r="G48" i="23"/>
  <c r="D147" i="22"/>
  <c r="F160" i="28"/>
  <c r="H83" i="27"/>
  <c r="H33" i="27"/>
  <c r="L264" i="26"/>
  <c r="L167" i="26"/>
  <c r="N150" i="26"/>
  <c r="H146" i="26"/>
  <c r="N141" i="26"/>
  <c r="J124" i="26"/>
  <c r="J13" i="26"/>
  <c r="J10" i="26"/>
  <c r="D103" i="24"/>
  <c r="D82" i="24"/>
  <c r="D39" i="24"/>
  <c r="F160" i="23"/>
  <c r="F118" i="23"/>
  <c r="F76" i="23"/>
  <c r="F34" i="23"/>
  <c r="F63" i="22"/>
  <c r="D49" i="22"/>
  <c r="C50" i="21"/>
  <c r="D36" i="21"/>
  <c r="F83" i="27"/>
  <c r="J261" i="26"/>
  <c r="L240" i="26"/>
  <c r="L235" i="26"/>
  <c r="H217" i="26"/>
  <c r="N212" i="26"/>
  <c r="H208" i="26"/>
  <c r="J195" i="26"/>
  <c r="J186" i="26"/>
  <c r="L102" i="26"/>
  <c r="H43" i="26"/>
  <c r="N38" i="26"/>
  <c r="H34" i="26"/>
  <c r="D113" i="24"/>
  <c r="D78" i="24"/>
  <c r="D56" i="24"/>
  <c r="E160" i="23"/>
  <c r="E76" i="23"/>
  <c r="Q20" i="23"/>
  <c r="E133" i="22"/>
  <c r="E63" i="22"/>
  <c r="D134" i="21"/>
  <c r="D22" i="21"/>
  <c r="H42" i="27"/>
  <c r="L170" i="26"/>
  <c r="H149" i="26"/>
  <c r="N144" i="26"/>
  <c r="J16" i="26"/>
  <c r="J12" i="26"/>
  <c r="J9" i="26"/>
  <c r="D112" i="24"/>
  <c r="D77" i="24"/>
  <c r="F146" i="23"/>
  <c r="F104" i="23"/>
  <c r="F62" i="23"/>
  <c r="F20" i="23"/>
  <c r="F77" i="22"/>
  <c r="D63" i="22"/>
  <c r="E161" i="22"/>
  <c r="D120" i="21"/>
  <c r="C22" i="21"/>
  <c r="L229" i="26"/>
  <c r="N240" i="26"/>
  <c r="N215" i="26"/>
  <c r="H211" i="26"/>
  <c r="J189" i="26"/>
  <c r="L105" i="26"/>
  <c r="N41" i="26"/>
  <c r="H37" i="26"/>
  <c r="N32" i="26"/>
  <c r="D87" i="24"/>
  <c r="D65" i="24"/>
  <c r="D13" i="24"/>
  <c r="E104" i="23"/>
  <c r="F161" i="22"/>
  <c r="F105" i="22"/>
  <c r="D91" i="22"/>
  <c r="D106" i="21"/>
  <c r="L255" i="26"/>
  <c r="L173" i="26"/>
  <c r="L164" i="26"/>
  <c r="H152" i="26"/>
  <c r="N147" i="26"/>
  <c r="H143" i="26"/>
  <c r="J130" i="26"/>
  <c r="J121" i="26"/>
  <c r="J19" i="26"/>
  <c r="J11" i="26"/>
  <c r="D108" i="24"/>
  <c r="D86" i="24"/>
  <c r="F132" i="23"/>
  <c r="F90" i="23"/>
  <c r="F48" i="23"/>
  <c r="E105" i="22"/>
  <c r="D92" i="21"/>
  <c r="J37" i="27"/>
  <c r="N209" i="26"/>
  <c r="L108" i="26"/>
  <c r="D104" i="24"/>
  <c r="D50" i="21"/>
  <c r="L232" i="26"/>
  <c r="L99" i="26"/>
  <c r="D9" i="24"/>
  <c r="P21" i="22"/>
  <c r="J192" i="26"/>
  <c r="H40" i="26"/>
  <c r="E132" i="23"/>
  <c r="D105" i="22"/>
  <c r="F35" i="22"/>
  <c r="C64" i="21"/>
  <c r="N218" i="26"/>
  <c r="N35" i="26"/>
  <c r="D90" i="23"/>
  <c r="F119" i="22"/>
  <c r="K8" i="18"/>
  <c r="E8" i="18"/>
  <c r="G163" i="14"/>
  <c r="E135" i="14"/>
  <c r="G121" i="14"/>
  <c r="E93" i="14"/>
  <c r="G79" i="14"/>
  <c r="E51" i="14"/>
  <c r="G37" i="14"/>
  <c r="F23" i="14"/>
  <c r="E48" i="23"/>
  <c r="F92" i="18"/>
  <c r="K48" i="18"/>
  <c r="K22" i="18"/>
  <c r="E22" i="18"/>
  <c r="S20" i="18"/>
  <c r="M20" i="18"/>
  <c r="G20" i="18"/>
  <c r="C121" i="17"/>
  <c r="C119" i="17"/>
  <c r="C93" i="17"/>
  <c r="C91" i="17"/>
  <c r="C65" i="17"/>
  <c r="C63" i="17"/>
  <c r="C37" i="17"/>
  <c r="C35" i="17"/>
  <c r="R21" i="17"/>
  <c r="C21" i="17"/>
  <c r="R9" i="17"/>
  <c r="C9" i="17"/>
  <c r="F149" i="16"/>
  <c r="F147" i="16"/>
  <c r="F121" i="16"/>
  <c r="F119" i="16"/>
  <c r="F93" i="16"/>
  <c r="F91" i="16"/>
  <c r="F65" i="16"/>
  <c r="F63" i="16"/>
  <c r="F37" i="16"/>
  <c r="F35" i="16"/>
  <c r="F21" i="16"/>
  <c r="F9" i="16"/>
  <c r="E147" i="15"/>
  <c r="C119" i="15"/>
  <c r="G91" i="15"/>
  <c r="E63" i="15"/>
  <c r="C35" i="15"/>
  <c r="T21" i="15"/>
  <c r="E21" i="15"/>
  <c r="H214" i="26"/>
  <c r="E36" i="21"/>
  <c r="E163" i="14"/>
  <c r="G149" i="14"/>
  <c r="E121" i="14"/>
  <c r="G107" i="14"/>
  <c r="E79" i="14"/>
  <c r="G65" i="14"/>
  <c r="E37" i="14"/>
  <c r="D23" i="14"/>
  <c r="D163" i="14"/>
  <c r="F149" i="14"/>
  <c r="D121" i="14"/>
  <c r="F107" i="14"/>
  <c r="D79" i="14"/>
  <c r="F65" i="14"/>
  <c r="H31" i="26"/>
  <c r="Q21" i="15"/>
  <c r="E149" i="14"/>
  <c r="G135" i="14"/>
  <c r="E107" i="14"/>
  <c r="G93" i="14"/>
  <c r="E65" i="14"/>
  <c r="G51" i="14"/>
  <c r="N36" i="18"/>
  <c r="M22" i="18"/>
  <c r="F121" i="14"/>
  <c r="G23" i="14"/>
  <c r="D111" i="11"/>
  <c r="D108" i="11"/>
  <c r="D105" i="11"/>
  <c r="D102" i="11"/>
  <c r="D88" i="11"/>
  <c r="D85" i="11"/>
  <c r="D82" i="11"/>
  <c r="D79" i="11"/>
  <c r="M20" i="9"/>
  <c r="G20" i="9"/>
  <c r="M18" i="9"/>
  <c r="G18" i="9"/>
  <c r="M16" i="9"/>
  <c r="G16" i="9"/>
  <c r="M14" i="9"/>
  <c r="G14" i="9"/>
  <c r="M12" i="9"/>
  <c r="G12" i="9"/>
  <c r="M10" i="9"/>
  <c r="G10" i="9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G76" i="18"/>
  <c r="U50" i="18"/>
  <c r="G22" i="18"/>
  <c r="U20" i="18"/>
  <c r="E133" i="16"/>
  <c r="E107" i="16"/>
  <c r="E77" i="16"/>
  <c r="E51" i="16"/>
  <c r="Q21" i="16"/>
  <c r="F135" i="14"/>
  <c r="D65" i="14"/>
  <c r="F37" i="14"/>
  <c r="E23" i="14"/>
  <c r="E56" i="12"/>
  <c r="E53" i="12"/>
  <c r="D67" i="11"/>
  <c r="D64" i="11"/>
  <c r="D61" i="11"/>
  <c r="D58" i="11"/>
  <c r="D55" i="11"/>
  <c r="D44" i="11"/>
  <c r="D41" i="11"/>
  <c r="D38" i="11"/>
  <c r="D35" i="11"/>
  <c r="D32" i="11"/>
  <c r="D21" i="11"/>
  <c r="D18" i="11"/>
  <c r="D15" i="11"/>
  <c r="D12" i="11"/>
  <c r="D9" i="11"/>
  <c r="N86" i="10"/>
  <c r="N85" i="10"/>
  <c r="N84" i="10"/>
  <c r="N83" i="10"/>
  <c r="N82" i="10"/>
  <c r="N81" i="10"/>
  <c r="N80" i="10"/>
  <c r="N79" i="10"/>
  <c r="N78" i="10"/>
  <c r="N77" i="10"/>
  <c r="N76" i="10"/>
  <c r="O21" i="9"/>
  <c r="I21" i="9"/>
  <c r="O19" i="9"/>
  <c r="I19" i="9"/>
  <c r="O17" i="9"/>
  <c r="I17" i="9"/>
  <c r="O15" i="9"/>
  <c r="I15" i="9"/>
  <c r="O13" i="9"/>
  <c r="I13" i="9"/>
  <c r="O11" i="9"/>
  <c r="I11" i="9"/>
  <c r="O9" i="9"/>
  <c r="I9" i="9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G106" i="18"/>
  <c r="U104" i="18"/>
  <c r="C50" i="18"/>
  <c r="D34" i="18"/>
  <c r="O20" i="18"/>
  <c r="L8" i="18"/>
  <c r="E149" i="17"/>
  <c r="E119" i="17"/>
  <c r="E93" i="17"/>
  <c r="E63" i="17"/>
  <c r="E37" i="17"/>
  <c r="E21" i="17"/>
  <c r="D135" i="14"/>
  <c r="F79" i="14"/>
  <c r="D37" i="14"/>
  <c r="F104" i="13"/>
  <c r="F76" i="13"/>
  <c r="F48" i="13"/>
  <c r="R20" i="13"/>
  <c r="U9" i="12"/>
  <c r="D56" i="12"/>
  <c r="U6" i="12"/>
  <c r="D53" i="12"/>
  <c r="D113" i="11"/>
  <c r="D110" i="11"/>
  <c r="D107" i="11"/>
  <c r="D104" i="11"/>
  <c r="D101" i="11"/>
  <c r="D90" i="11"/>
  <c r="D87" i="11"/>
  <c r="D84" i="11"/>
  <c r="D81" i="11"/>
  <c r="D78" i="11"/>
  <c r="N64" i="10"/>
  <c r="N63" i="10"/>
  <c r="N62" i="10"/>
  <c r="N61" i="10"/>
  <c r="N60" i="10"/>
  <c r="N59" i="10"/>
  <c r="N58" i="10"/>
  <c r="N57" i="10"/>
  <c r="N56" i="10"/>
  <c r="N55" i="10"/>
  <c r="N54" i="10"/>
  <c r="Q20" i="9"/>
  <c r="K20" i="9"/>
  <c r="E20" i="9"/>
  <c r="Q18" i="9"/>
  <c r="K18" i="9"/>
  <c r="E18" i="9"/>
  <c r="Q16" i="9"/>
  <c r="K16" i="9"/>
  <c r="E16" i="9"/>
  <c r="Q14" i="9"/>
  <c r="K14" i="9"/>
  <c r="E14" i="9"/>
  <c r="Q12" i="9"/>
  <c r="K12" i="9"/>
  <c r="E12" i="9"/>
  <c r="Q10" i="9"/>
  <c r="K10" i="9"/>
  <c r="E10" i="9"/>
  <c r="N284" i="8"/>
  <c r="N283" i="8"/>
  <c r="N282" i="8"/>
  <c r="N281" i="8"/>
  <c r="N280" i="8"/>
  <c r="N279" i="8"/>
  <c r="N278" i="8"/>
  <c r="N277" i="8"/>
  <c r="N276" i="8"/>
  <c r="N275" i="8"/>
  <c r="N274" i="8"/>
  <c r="N273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U134" i="18"/>
  <c r="F8" i="18"/>
  <c r="D149" i="14"/>
  <c r="F93" i="14"/>
  <c r="F51" i="14"/>
  <c r="D66" i="11"/>
  <c r="D63" i="11"/>
  <c r="D60" i="11"/>
  <c r="D57" i="11"/>
  <c r="D54" i="11"/>
  <c r="D43" i="11"/>
  <c r="D40" i="11"/>
  <c r="D37" i="11"/>
  <c r="D34" i="11"/>
  <c r="D31" i="11"/>
  <c r="D20" i="11"/>
  <c r="D17" i="11"/>
  <c r="D14" i="11"/>
  <c r="D11" i="11"/>
  <c r="D8" i="11"/>
  <c r="M21" i="9"/>
  <c r="G21" i="9"/>
  <c r="M19" i="9"/>
  <c r="G19" i="9"/>
  <c r="M17" i="9"/>
  <c r="G17" i="9"/>
  <c r="M15" i="9"/>
  <c r="G15" i="9"/>
  <c r="M13" i="9"/>
  <c r="G13" i="9"/>
  <c r="M11" i="9"/>
  <c r="G11" i="9"/>
  <c r="M9" i="9"/>
  <c r="G9" i="9"/>
  <c r="H43" i="8"/>
  <c r="N42" i="8"/>
  <c r="H42" i="8"/>
  <c r="N41" i="8"/>
  <c r="H41" i="8"/>
  <c r="N40" i="8"/>
  <c r="H40" i="8"/>
  <c r="N39" i="8"/>
  <c r="H39" i="8"/>
  <c r="N38" i="8"/>
  <c r="H38" i="8"/>
  <c r="N37" i="8"/>
  <c r="H37" i="8"/>
  <c r="N36" i="8"/>
  <c r="H36" i="8"/>
  <c r="N35" i="8"/>
  <c r="H35" i="8"/>
  <c r="N34" i="8"/>
  <c r="H34" i="8"/>
  <c r="N33" i="8"/>
  <c r="H33" i="8"/>
  <c r="N32" i="8"/>
  <c r="H32" i="8"/>
  <c r="N31" i="8"/>
  <c r="H31" i="8"/>
  <c r="F62" i="18"/>
  <c r="C20" i="18"/>
  <c r="E161" i="16"/>
  <c r="E135" i="16"/>
  <c r="E105" i="16"/>
  <c r="E79" i="16"/>
  <c r="E49" i="16"/>
  <c r="E23" i="16"/>
  <c r="G63" i="15"/>
  <c r="E35" i="15"/>
  <c r="F163" i="14"/>
  <c r="D93" i="14"/>
  <c r="D51" i="14"/>
  <c r="C90" i="13"/>
  <c r="C62" i="13"/>
  <c r="C34" i="13"/>
  <c r="D112" i="11"/>
  <c r="D109" i="11"/>
  <c r="D106" i="11"/>
  <c r="D103" i="11"/>
  <c r="D100" i="11"/>
  <c r="D89" i="11"/>
  <c r="D86" i="11"/>
  <c r="D83" i="11"/>
  <c r="D80" i="11"/>
  <c r="D77" i="11"/>
  <c r="N20" i="10"/>
  <c r="N19" i="10"/>
  <c r="N18" i="10"/>
  <c r="N17" i="10"/>
  <c r="N16" i="10"/>
  <c r="N15" i="10"/>
  <c r="N14" i="10"/>
  <c r="N13" i="10"/>
  <c r="N12" i="10"/>
  <c r="N11" i="10"/>
  <c r="N10" i="10"/>
  <c r="N9" i="10"/>
  <c r="O20" i="9"/>
  <c r="I20" i="9"/>
  <c r="O18" i="9"/>
  <c r="I18" i="9"/>
  <c r="O16" i="9"/>
  <c r="I16" i="9"/>
  <c r="O14" i="9"/>
  <c r="I14" i="9"/>
  <c r="O12" i="9"/>
  <c r="I12" i="9"/>
  <c r="O10" i="9"/>
  <c r="I10" i="9"/>
  <c r="N196" i="8"/>
  <c r="N195" i="8"/>
  <c r="N194" i="8"/>
  <c r="N193" i="8"/>
  <c r="N192" i="8"/>
  <c r="N191" i="8"/>
  <c r="N190" i="8"/>
  <c r="N189" i="8"/>
  <c r="N188" i="8"/>
  <c r="N187" i="8"/>
  <c r="N186" i="8"/>
  <c r="N185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E65" i="17"/>
  <c r="U56" i="12"/>
  <c r="U47" i="12"/>
  <c r="U38" i="12"/>
  <c r="U29" i="12"/>
  <c r="U20" i="12"/>
  <c r="D62" i="11"/>
  <c r="D39" i="11"/>
  <c r="D16" i="11"/>
  <c r="Q19" i="9"/>
  <c r="K17" i="9"/>
  <c r="E15" i="9"/>
  <c r="H18" i="2"/>
  <c r="H17" i="2"/>
  <c r="E54" i="12"/>
  <c r="E11" i="9"/>
  <c r="L164" i="8"/>
  <c r="L101" i="8"/>
  <c r="J19" i="8"/>
  <c r="J14" i="8"/>
  <c r="J10" i="8"/>
  <c r="D42" i="11"/>
  <c r="J83" i="10"/>
  <c r="E13" i="9"/>
  <c r="N141" i="8"/>
  <c r="H21" i="8"/>
  <c r="H14" i="8"/>
  <c r="E17" i="2"/>
  <c r="E147" i="17"/>
  <c r="G147" i="15"/>
  <c r="D105" i="15"/>
  <c r="G53" i="12"/>
  <c r="D59" i="11"/>
  <c r="D36" i="11"/>
  <c r="D13" i="11"/>
  <c r="J85" i="10"/>
  <c r="J82" i="10"/>
  <c r="J79" i="10"/>
  <c r="J76" i="10"/>
  <c r="K19" i="9"/>
  <c r="E17" i="9"/>
  <c r="Q9" i="9"/>
  <c r="N151" i="8"/>
  <c r="N148" i="8"/>
  <c r="N145" i="8"/>
  <c r="N142" i="8"/>
  <c r="E9" i="17"/>
  <c r="D107" i="14"/>
  <c r="U26" i="12"/>
  <c r="U17" i="12"/>
  <c r="L21" i="10"/>
  <c r="L173" i="8"/>
  <c r="L98" i="8"/>
  <c r="J20" i="8"/>
  <c r="J16" i="8"/>
  <c r="J12" i="8"/>
  <c r="D65" i="11"/>
  <c r="Q17" i="9"/>
  <c r="H16" i="8"/>
  <c r="H10" i="8"/>
  <c r="E91" i="17"/>
  <c r="C20" i="13"/>
  <c r="U50" i="12"/>
  <c r="U41" i="12"/>
  <c r="U32" i="12"/>
  <c r="U23" i="12"/>
  <c r="D56" i="11"/>
  <c r="D33" i="11"/>
  <c r="D10" i="11"/>
  <c r="K21" i="9"/>
  <c r="E19" i="9"/>
  <c r="Q11" i="9"/>
  <c r="K9" i="9"/>
  <c r="N20" i="8"/>
  <c r="N19" i="8"/>
  <c r="N18" i="8"/>
  <c r="N17" i="8"/>
  <c r="N16" i="8"/>
  <c r="N15" i="8"/>
  <c r="N14" i="8"/>
  <c r="N13" i="8"/>
  <c r="N12" i="8"/>
  <c r="N11" i="8"/>
  <c r="N10" i="8"/>
  <c r="N9" i="8"/>
  <c r="G17" i="2"/>
  <c r="K13" i="9"/>
  <c r="L167" i="8"/>
  <c r="L107" i="8"/>
  <c r="J18" i="8"/>
  <c r="J15" i="8"/>
  <c r="J11" i="8"/>
  <c r="U14" i="12"/>
  <c r="D19" i="11"/>
  <c r="J77" i="10"/>
  <c r="N150" i="8"/>
  <c r="H18" i="8"/>
  <c r="H13" i="8"/>
  <c r="N240" i="8"/>
  <c r="S22" i="18"/>
  <c r="E35" i="17"/>
  <c r="E119" i="15"/>
  <c r="G21" i="15"/>
  <c r="G56" i="12"/>
  <c r="F56" i="12"/>
  <c r="J87" i="10"/>
  <c r="J84" i="10"/>
  <c r="J81" i="10"/>
  <c r="J78" i="10"/>
  <c r="J75" i="10"/>
  <c r="N108" i="10"/>
  <c r="E21" i="9"/>
  <c r="Q13" i="9"/>
  <c r="K11" i="9"/>
  <c r="E9" i="9"/>
  <c r="N152" i="8"/>
  <c r="N149" i="8"/>
  <c r="N146" i="8"/>
  <c r="N143" i="8"/>
  <c r="L87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M160" i="18"/>
  <c r="U53" i="12"/>
  <c r="U44" i="12"/>
  <c r="U35" i="12"/>
  <c r="Q15" i="9"/>
  <c r="L170" i="8"/>
  <c r="L104" i="8"/>
  <c r="J21" i="8"/>
  <c r="J17" i="8"/>
  <c r="J13" i="8"/>
  <c r="J9" i="8"/>
  <c r="J80" i="10"/>
  <c r="K15" i="9"/>
  <c r="N144" i="8"/>
  <c r="H19" i="8"/>
  <c r="H15" i="8"/>
  <c r="H9" i="8"/>
  <c r="F17" i="2"/>
  <c r="N147" i="8"/>
  <c r="H20" i="8"/>
  <c r="H12" i="8"/>
  <c r="D64" i="18"/>
  <c r="E121" i="17"/>
  <c r="F133" i="15"/>
  <c r="C91" i="15"/>
  <c r="J86" i="10"/>
  <c r="H17" i="8"/>
  <c r="H11" i="8"/>
  <c r="C55" i="12"/>
  <c r="E57" i="12" l="1"/>
  <c r="L50" i="5"/>
  <c r="K50" i="5"/>
  <c r="I50" i="5"/>
  <c r="J50" i="5"/>
  <c r="M50" i="5"/>
  <c r="K217" i="3"/>
  <c r="J217" i="3"/>
  <c r="L217" i="3"/>
  <c r="K73" i="2"/>
  <c r="L73" i="2"/>
  <c r="J73" i="2"/>
  <c r="L72" i="3"/>
  <c r="K72" i="3"/>
  <c r="J72" i="3"/>
  <c r="J143" i="3"/>
  <c r="L143" i="3"/>
  <c r="K143" i="3"/>
  <c r="K19" i="2"/>
  <c r="J19" i="2"/>
  <c r="K41" i="3"/>
  <c r="J41" i="3"/>
  <c r="F186" i="3"/>
  <c r="J42" i="6"/>
  <c r="K42" i="6"/>
  <c r="I42" i="6"/>
  <c r="V40" i="12"/>
  <c r="T40" i="12"/>
  <c r="S40" i="12"/>
  <c r="J31" i="16"/>
  <c r="I31" i="16"/>
  <c r="J109" i="16"/>
  <c r="I109" i="16"/>
  <c r="J160" i="16"/>
  <c r="I160" i="16"/>
  <c r="Q19" i="18"/>
  <c r="R7" i="43"/>
  <c r="T7" i="43"/>
  <c r="AA19" i="43" s="1"/>
  <c r="S7" i="43"/>
  <c r="P7" i="43"/>
  <c r="Q7" i="43"/>
  <c r="L24" i="2"/>
  <c r="K24" i="2"/>
  <c r="J24" i="2"/>
  <c r="E43" i="2"/>
  <c r="K53" i="3"/>
  <c r="J53" i="3"/>
  <c r="F121" i="3"/>
  <c r="F189" i="3"/>
  <c r="F195" i="3"/>
  <c r="V15" i="5"/>
  <c r="U15" i="5"/>
  <c r="S15" i="5"/>
  <c r="T15" i="5"/>
  <c r="W15" i="5"/>
  <c r="J11" i="6"/>
  <c r="I11" i="6"/>
  <c r="K11" i="6"/>
  <c r="K57" i="16"/>
  <c r="J57" i="16"/>
  <c r="I57" i="16"/>
  <c r="J8" i="3"/>
  <c r="L8" i="3"/>
  <c r="K8" i="3"/>
  <c r="L14" i="3"/>
  <c r="J14" i="3"/>
  <c r="K14" i="3"/>
  <c r="L20" i="3"/>
  <c r="K20" i="3"/>
  <c r="J20" i="3"/>
  <c r="J26" i="3"/>
  <c r="L26" i="3"/>
  <c r="K26" i="3"/>
  <c r="L67" i="3"/>
  <c r="J67" i="3"/>
  <c r="K67" i="3"/>
  <c r="G115" i="3"/>
  <c r="L162" i="3"/>
  <c r="K162" i="3"/>
  <c r="J162" i="3"/>
  <c r="L168" i="3"/>
  <c r="K168" i="3"/>
  <c r="J168" i="3"/>
  <c r="L174" i="3"/>
  <c r="K174" i="3"/>
  <c r="J174" i="3"/>
  <c r="L218" i="3"/>
  <c r="K218" i="3"/>
  <c r="J218" i="3"/>
  <c r="J15" i="5"/>
  <c r="I15" i="5"/>
  <c r="M15" i="5"/>
  <c r="L15" i="5"/>
  <c r="K15" i="5"/>
  <c r="L12" i="2"/>
  <c r="K12" i="2"/>
  <c r="J12" i="2"/>
  <c r="J41" i="2"/>
  <c r="K41" i="2"/>
  <c r="K47" i="3"/>
  <c r="J47" i="3"/>
  <c r="H191" i="3"/>
  <c r="W7" i="5"/>
  <c r="V7" i="5"/>
  <c r="S7" i="5"/>
  <c r="U7" i="5"/>
  <c r="T7" i="5"/>
  <c r="R26" i="6"/>
  <c r="Q26" i="6"/>
  <c r="S26" i="6"/>
  <c r="J30" i="6"/>
  <c r="K30" i="6"/>
  <c r="I30" i="6"/>
  <c r="E67" i="2"/>
  <c r="J48" i="3"/>
  <c r="K48" i="3"/>
  <c r="J54" i="3"/>
  <c r="K54" i="3"/>
  <c r="J60" i="3"/>
  <c r="K60" i="3"/>
  <c r="G118" i="3"/>
  <c r="G186" i="3"/>
  <c r="G192" i="3"/>
  <c r="L215" i="3"/>
  <c r="K215" i="3"/>
  <c r="J215" i="3"/>
  <c r="L36" i="5"/>
  <c r="K36" i="5"/>
  <c r="I36" i="5"/>
  <c r="M36" i="5"/>
  <c r="J36" i="5"/>
  <c r="S12" i="6"/>
  <c r="Q12" i="6"/>
  <c r="R12" i="6"/>
  <c r="K35" i="6"/>
  <c r="I35" i="6"/>
  <c r="J35" i="6"/>
  <c r="J113" i="14"/>
  <c r="I113" i="14"/>
  <c r="H121" i="14"/>
  <c r="J16" i="16"/>
  <c r="I16" i="16"/>
  <c r="J113" i="16"/>
  <c r="I113" i="16"/>
  <c r="L7" i="2"/>
  <c r="K7" i="2"/>
  <c r="J7" i="2"/>
  <c r="L13" i="2"/>
  <c r="K13" i="2"/>
  <c r="J13" i="2"/>
  <c r="L36" i="2"/>
  <c r="K36" i="2"/>
  <c r="J36" i="2"/>
  <c r="K49" i="3"/>
  <c r="J49" i="3"/>
  <c r="K61" i="3"/>
  <c r="J61" i="3"/>
  <c r="F113" i="3"/>
  <c r="H186" i="3"/>
  <c r="H189" i="3"/>
  <c r="H192" i="3"/>
  <c r="H195" i="3"/>
  <c r="K7" i="5"/>
  <c r="J7" i="5"/>
  <c r="L7" i="5"/>
  <c r="I7" i="5"/>
  <c r="M7" i="5"/>
  <c r="S8" i="5"/>
  <c r="V8" i="5"/>
  <c r="W8" i="5"/>
  <c r="U8" i="5"/>
  <c r="T8" i="5"/>
  <c r="M10" i="5"/>
  <c r="L10" i="5"/>
  <c r="J10" i="5"/>
  <c r="K10" i="5"/>
  <c r="I10" i="5"/>
  <c r="M14" i="5"/>
  <c r="L14" i="5"/>
  <c r="J14" i="5"/>
  <c r="K14" i="5"/>
  <c r="I14" i="5"/>
  <c r="R10" i="6"/>
  <c r="Q10" i="6"/>
  <c r="S10" i="6"/>
  <c r="J14" i="6"/>
  <c r="I14" i="6"/>
  <c r="K14" i="6"/>
  <c r="R29" i="6"/>
  <c r="Q29" i="6"/>
  <c r="S29" i="6"/>
  <c r="J33" i="6"/>
  <c r="I33" i="6"/>
  <c r="K33" i="6"/>
  <c r="R41" i="6"/>
  <c r="Q41" i="6"/>
  <c r="S41" i="6"/>
  <c r="J45" i="6"/>
  <c r="I45" i="6"/>
  <c r="K45" i="6"/>
  <c r="V9" i="12"/>
  <c r="T9" i="12"/>
  <c r="S9" i="12"/>
  <c r="V19" i="12"/>
  <c r="T19" i="12"/>
  <c r="S19" i="12"/>
  <c r="V28" i="12"/>
  <c r="T28" i="12"/>
  <c r="S28" i="12"/>
  <c r="V37" i="12"/>
  <c r="T37" i="12"/>
  <c r="S37" i="12"/>
  <c r="V46" i="12"/>
  <c r="T46" i="12"/>
  <c r="S46" i="12"/>
  <c r="V55" i="12"/>
  <c r="T55" i="12"/>
  <c r="S55" i="12"/>
  <c r="M153" i="15"/>
  <c r="H161" i="15"/>
  <c r="L153" i="15"/>
  <c r="K153" i="15"/>
  <c r="J153" i="15"/>
  <c r="I153" i="15"/>
  <c r="K18" i="16"/>
  <c r="J18" i="16"/>
  <c r="I18" i="16"/>
  <c r="J40" i="16"/>
  <c r="I40" i="16"/>
  <c r="K66" i="16"/>
  <c r="H65" i="16"/>
  <c r="J66" i="16"/>
  <c r="I66" i="16"/>
  <c r="J117" i="16"/>
  <c r="I117" i="16"/>
  <c r="J143" i="16"/>
  <c r="I143" i="16"/>
  <c r="L9" i="2"/>
  <c r="J9" i="2"/>
  <c r="K9" i="2"/>
  <c r="G42" i="2"/>
  <c r="K59" i="3"/>
  <c r="J59" i="3"/>
  <c r="F118" i="3"/>
  <c r="F192" i="3"/>
  <c r="R7" i="6"/>
  <c r="S7" i="6"/>
  <c r="Q7" i="6"/>
  <c r="V31" i="12"/>
  <c r="T31" i="12"/>
  <c r="S31" i="12"/>
  <c r="K14" i="16"/>
  <c r="J14" i="16"/>
  <c r="I14" i="16"/>
  <c r="H42" i="2"/>
  <c r="K32" i="3"/>
  <c r="L32" i="3"/>
  <c r="J32" i="3"/>
  <c r="L38" i="3"/>
  <c r="K38" i="3"/>
  <c r="J38" i="3"/>
  <c r="L70" i="3"/>
  <c r="J70" i="3"/>
  <c r="K70" i="3"/>
  <c r="E113" i="3"/>
  <c r="E119" i="3"/>
  <c r="L156" i="3"/>
  <c r="K156" i="3"/>
  <c r="J156" i="3"/>
  <c r="L180" i="3"/>
  <c r="K180" i="3"/>
  <c r="J180" i="3"/>
  <c r="I191" i="3"/>
  <c r="L24" i="5"/>
  <c r="K24" i="5"/>
  <c r="I24" i="5"/>
  <c r="M24" i="5"/>
  <c r="J24" i="5"/>
  <c r="L40" i="5"/>
  <c r="K40" i="5"/>
  <c r="I40" i="5"/>
  <c r="M40" i="5"/>
  <c r="J40" i="5"/>
  <c r="L44" i="5"/>
  <c r="K44" i="5"/>
  <c r="I44" i="5"/>
  <c r="M44" i="5"/>
  <c r="J44" i="5"/>
  <c r="K16" i="6"/>
  <c r="I16" i="6"/>
  <c r="J16" i="6"/>
  <c r="K23" i="6"/>
  <c r="I23" i="6"/>
  <c r="J23" i="6"/>
  <c r="L21" i="12"/>
  <c r="K21" i="12"/>
  <c r="J21" i="12"/>
  <c r="I21" i="12"/>
  <c r="J142" i="14"/>
  <c r="I142" i="14"/>
  <c r="J87" i="16"/>
  <c r="I87" i="16"/>
  <c r="L48" i="2"/>
  <c r="J48" i="2"/>
  <c r="K48" i="2"/>
  <c r="F67" i="2"/>
  <c r="K43" i="3"/>
  <c r="J43" i="3"/>
  <c r="F119" i="3"/>
  <c r="G113" i="3"/>
  <c r="G116" i="3"/>
  <c r="G119" i="3"/>
  <c r="G122" i="3"/>
  <c r="K154" i="3"/>
  <c r="J154" i="3"/>
  <c r="L154" i="3"/>
  <c r="K157" i="3"/>
  <c r="J157" i="3"/>
  <c r="L157" i="3"/>
  <c r="K160" i="3"/>
  <c r="J160" i="3"/>
  <c r="L160" i="3"/>
  <c r="K163" i="3"/>
  <c r="J163" i="3"/>
  <c r="L163" i="3"/>
  <c r="K166" i="3"/>
  <c r="J166" i="3"/>
  <c r="L166" i="3"/>
  <c r="K169" i="3"/>
  <c r="J169" i="3"/>
  <c r="L169" i="3"/>
  <c r="K172" i="3"/>
  <c r="J172" i="3"/>
  <c r="L172" i="3"/>
  <c r="K175" i="3"/>
  <c r="J175" i="3"/>
  <c r="L175" i="3"/>
  <c r="I186" i="3"/>
  <c r="K178" i="3"/>
  <c r="I189" i="3"/>
  <c r="J178" i="3"/>
  <c r="L178" i="3"/>
  <c r="K181" i="3"/>
  <c r="I192" i="3"/>
  <c r="J181" i="3"/>
  <c r="L181" i="3"/>
  <c r="K184" i="3"/>
  <c r="L184" i="3"/>
  <c r="I195" i="3"/>
  <c r="J184" i="3"/>
  <c r="K210" i="3"/>
  <c r="J210" i="3"/>
  <c r="L210" i="3"/>
  <c r="K213" i="3"/>
  <c r="J213" i="3"/>
  <c r="L213" i="3"/>
  <c r="K216" i="3"/>
  <c r="J216" i="3"/>
  <c r="L216" i="3"/>
  <c r="J9" i="5"/>
  <c r="M9" i="5"/>
  <c r="K9" i="5"/>
  <c r="I9" i="5"/>
  <c r="L9" i="5"/>
  <c r="K49" i="6"/>
  <c r="J49" i="6"/>
  <c r="I49" i="6"/>
  <c r="R13" i="6"/>
  <c r="S13" i="6"/>
  <c r="Q13" i="6"/>
  <c r="J24" i="6"/>
  <c r="K24" i="6"/>
  <c r="I24" i="6"/>
  <c r="R32" i="6"/>
  <c r="S32" i="6"/>
  <c r="Q32" i="6"/>
  <c r="J36" i="6"/>
  <c r="K36" i="6"/>
  <c r="I36" i="6"/>
  <c r="R44" i="6"/>
  <c r="S44" i="6"/>
  <c r="Q44" i="6"/>
  <c r="J48" i="6"/>
  <c r="K48" i="6"/>
  <c r="I48" i="6"/>
  <c r="L11" i="12"/>
  <c r="K11" i="12"/>
  <c r="J11" i="12"/>
  <c r="I11" i="12"/>
  <c r="L18" i="12"/>
  <c r="K18" i="12"/>
  <c r="J18" i="12"/>
  <c r="I18" i="12"/>
  <c r="L27" i="12"/>
  <c r="K27" i="12"/>
  <c r="J27" i="12"/>
  <c r="I27" i="12"/>
  <c r="L36" i="12"/>
  <c r="K36" i="12"/>
  <c r="J36" i="12"/>
  <c r="I36" i="12"/>
  <c r="L45" i="12"/>
  <c r="K45" i="12"/>
  <c r="J45" i="12"/>
  <c r="I45" i="12"/>
  <c r="S21" i="14"/>
  <c r="T21" i="14"/>
  <c r="J74" i="14"/>
  <c r="I74" i="14"/>
  <c r="J103" i="14"/>
  <c r="I103" i="14"/>
  <c r="J132" i="14"/>
  <c r="I132" i="14"/>
  <c r="J161" i="14"/>
  <c r="I161" i="14"/>
  <c r="M114" i="15"/>
  <c r="L114" i="15"/>
  <c r="K114" i="15"/>
  <c r="J114" i="15"/>
  <c r="I114" i="15"/>
  <c r="J20" i="16"/>
  <c r="I20" i="16"/>
  <c r="J44" i="16"/>
  <c r="I44" i="16"/>
  <c r="J70" i="16"/>
  <c r="I70" i="16"/>
  <c r="J96" i="16"/>
  <c r="I96" i="16"/>
  <c r="H121" i="16"/>
  <c r="J122" i="16"/>
  <c r="I122" i="16"/>
  <c r="Y14" i="18"/>
  <c r="X14" i="18"/>
  <c r="X111" i="18"/>
  <c r="J15" i="2"/>
  <c r="I18" i="2"/>
  <c r="K15" i="2"/>
  <c r="L15" i="2"/>
  <c r="L32" i="2"/>
  <c r="K32" i="2"/>
  <c r="J32" i="2"/>
  <c r="L35" i="2"/>
  <c r="K35" i="2"/>
  <c r="J35" i="2"/>
  <c r="L38" i="2"/>
  <c r="J38" i="2"/>
  <c r="K38" i="2"/>
  <c r="H194" i="3"/>
  <c r="V11" i="5"/>
  <c r="U11" i="5"/>
  <c r="S11" i="5"/>
  <c r="T11" i="5"/>
  <c r="W11" i="5"/>
  <c r="V22" i="12"/>
  <c r="T22" i="12"/>
  <c r="S22" i="12"/>
  <c r="V49" i="12"/>
  <c r="T49" i="12"/>
  <c r="S49" i="12"/>
  <c r="K21" i="2"/>
  <c r="J21" i="2"/>
  <c r="L17" i="3"/>
  <c r="K17" i="3"/>
  <c r="J17" i="3"/>
  <c r="L23" i="3"/>
  <c r="J23" i="3"/>
  <c r="K23" i="3"/>
  <c r="K29" i="3"/>
  <c r="J29" i="3"/>
  <c r="L29" i="3"/>
  <c r="L35" i="3"/>
  <c r="K35" i="3"/>
  <c r="J35" i="3"/>
  <c r="L64" i="3"/>
  <c r="K64" i="3"/>
  <c r="J64" i="3"/>
  <c r="E116" i="3"/>
  <c r="G121" i="3"/>
  <c r="L177" i="3"/>
  <c r="I188" i="3"/>
  <c r="K177" i="3"/>
  <c r="J177" i="3"/>
  <c r="G195" i="3"/>
  <c r="L209" i="3"/>
  <c r="K209" i="3"/>
  <c r="J209" i="3"/>
  <c r="J11" i="5"/>
  <c r="I11" i="5"/>
  <c r="M11" i="5"/>
  <c r="L11" i="5"/>
  <c r="K11" i="5"/>
  <c r="L20" i="5"/>
  <c r="K20" i="5"/>
  <c r="I20" i="5"/>
  <c r="M20" i="5"/>
  <c r="J20" i="5"/>
  <c r="L28" i="5"/>
  <c r="K28" i="5"/>
  <c r="I28" i="5"/>
  <c r="M28" i="5"/>
  <c r="J28" i="5"/>
  <c r="L32" i="5"/>
  <c r="K32" i="5"/>
  <c r="I32" i="5"/>
  <c r="M32" i="5"/>
  <c r="J32" i="5"/>
  <c r="L48" i="5"/>
  <c r="K48" i="5"/>
  <c r="I48" i="5"/>
  <c r="M48" i="5"/>
  <c r="J48" i="5"/>
  <c r="L52" i="5"/>
  <c r="K52" i="5"/>
  <c r="I52" i="5"/>
  <c r="M52" i="5"/>
  <c r="J52" i="5"/>
  <c r="S31" i="6"/>
  <c r="Q31" i="6"/>
  <c r="R31" i="6"/>
  <c r="S43" i="6"/>
  <c r="Q43" i="6"/>
  <c r="R43" i="6"/>
  <c r="K47" i="6"/>
  <c r="I47" i="6"/>
  <c r="J47" i="6"/>
  <c r="L48" i="12"/>
  <c r="K48" i="12"/>
  <c r="J48" i="12"/>
  <c r="I48" i="12"/>
  <c r="U19" i="13"/>
  <c r="V19" i="13"/>
  <c r="W19" i="13"/>
  <c r="L10" i="2"/>
  <c r="K10" i="2"/>
  <c r="J10" i="2"/>
  <c r="L22" i="2"/>
  <c r="J22" i="2"/>
  <c r="K22" i="2"/>
  <c r="F116" i="3"/>
  <c r="K10" i="6"/>
  <c r="I10" i="6"/>
  <c r="J10" i="6"/>
  <c r="K29" i="6"/>
  <c r="I29" i="6"/>
  <c r="J29" i="6"/>
  <c r="K41" i="6"/>
  <c r="I41" i="6"/>
  <c r="J41" i="6"/>
  <c r="L8" i="12"/>
  <c r="H55" i="12"/>
  <c r="K8" i="12"/>
  <c r="J8" i="12"/>
  <c r="I8" i="12"/>
  <c r="L13" i="12"/>
  <c r="K13" i="12"/>
  <c r="J13" i="12"/>
  <c r="I13" i="12"/>
  <c r="V16" i="12"/>
  <c r="T16" i="12"/>
  <c r="S16" i="12"/>
  <c r="V25" i="12"/>
  <c r="T25" i="12"/>
  <c r="S25" i="12"/>
  <c r="V34" i="12"/>
  <c r="T34" i="12"/>
  <c r="S34" i="12"/>
  <c r="V43" i="12"/>
  <c r="T43" i="12"/>
  <c r="S43" i="12"/>
  <c r="V52" i="12"/>
  <c r="T52" i="12"/>
  <c r="S52" i="12"/>
  <c r="S17" i="14"/>
  <c r="T17" i="14"/>
  <c r="Y16" i="15"/>
  <c r="X16" i="15"/>
  <c r="W16" i="15"/>
  <c r="M75" i="15"/>
  <c r="L75" i="15"/>
  <c r="K75" i="15"/>
  <c r="J75" i="15"/>
  <c r="I75" i="15"/>
  <c r="J10" i="16"/>
  <c r="I10" i="16"/>
  <c r="H9" i="16"/>
  <c r="K113" i="16" s="1"/>
  <c r="K48" i="16"/>
  <c r="J48" i="16"/>
  <c r="I48" i="16"/>
  <c r="J74" i="16"/>
  <c r="I74" i="16"/>
  <c r="K100" i="16"/>
  <c r="J100" i="16"/>
  <c r="I100" i="16"/>
  <c r="J126" i="16"/>
  <c r="I126" i="16"/>
  <c r="K152" i="16"/>
  <c r="J152" i="16"/>
  <c r="I152" i="16"/>
  <c r="Y27" i="18"/>
  <c r="X27" i="18"/>
  <c r="K20" i="2"/>
  <c r="J20" i="2"/>
  <c r="J47" i="2"/>
  <c r="L47" i="2"/>
  <c r="K47" i="2"/>
  <c r="F115" i="3"/>
  <c r="H188" i="3"/>
  <c r="J18" i="6"/>
  <c r="I18" i="6"/>
  <c r="K18" i="6"/>
  <c r="R38" i="6"/>
  <c r="Q38" i="6"/>
  <c r="S38" i="6"/>
  <c r="R50" i="6"/>
  <c r="Q50" i="6"/>
  <c r="S50" i="6"/>
  <c r="J83" i="16"/>
  <c r="I83" i="16"/>
  <c r="H91" i="16"/>
  <c r="L11" i="3"/>
  <c r="K11" i="3"/>
  <c r="J11" i="3"/>
  <c r="J42" i="3"/>
  <c r="K42" i="3"/>
  <c r="E122" i="3"/>
  <c r="L153" i="3"/>
  <c r="K153" i="3"/>
  <c r="J153" i="3"/>
  <c r="L159" i="3"/>
  <c r="K159" i="3"/>
  <c r="J159" i="3"/>
  <c r="L165" i="3"/>
  <c r="K165" i="3"/>
  <c r="J165" i="3"/>
  <c r="L171" i="3"/>
  <c r="K171" i="3"/>
  <c r="J171" i="3"/>
  <c r="G189" i="3"/>
  <c r="L183" i="3"/>
  <c r="I194" i="3"/>
  <c r="K183" i="3"/>
  <c r="J183" i="3"/>
  <c r="L212" i="3"/>
  <c r="K212" i="3"/>
  <c r="J212" i="3"/>
  <c r="L30" i="12"/>
  <c r="K30" i="12"/>
  <c r="J30" i="12"/>
  <c r="I30" i="12"/>
  <c r="L39" i="12"/>
  <c r="K39" i="12"/>
  <c r="J39" i="12"/>
  <c r="I39" i="12"/>
  <c r="J84" i="14"/>
  <c r="I84" i="14"/>
  <c r="J61" i="16"/>
  <c r="I61" i="16"/>
  <c r="J139" i="16"/>
  <c r="I139" i="16"/>
  <c r="H147" i="16"/>
  <c r="K16" i="2"/>
  <c r="J16" i="2"/>
  <c r="L33" i="2"/>
  <c r="K33" i="2"/>
  <c r="J33" i="2"/>
  <c r="L39" i="2"/>
  <c r="J39" i="2"/>
  <c r="K39" i="2"/>
  <c r="I42" i="2"/>
  <c r="K55" i="3"/>
  <c r="J55" i="3"/>
  <c r="F122" i="3"/>
  <c r="G67" i="2"/>
  <c r="J8" i="6"/>
  <c r="I8" i="6"/>
  <c r="K8" i="6"/>
  <c r="R16" i="6"/>
  <c r="Q16" i="6"/>
  <c r="S16" i="6"/>
  <c r="R23" i="6"/>
  <c r="Q23" i="6"/>
  <c r="S23" i="6"/>
  <c r="J27" i="6"/>
  <c r="I27" i="6"/>
  <c r="K27" i="6"/>
  <c r="R35" i="6"/>
  <c r="Q35" i="6"/>
  <c r="S35" i="6"/>
  <c r="J39" i="6"/>
  <c r="I39" i="6"/>
  <c r="K39" i="6"/>
  <c r="J51" i="6"/>
  <c r="I51" i="6"/>
  <c r="K51" i="6"/>
  <c r="L15" i="12"/>
  <c r="K15" i="12"/>
  <c r="J15" i="12"/>
  <c r="I15" i="12"/>
  <c r="L24" i="12"/>
  <c r="K24" i="12"/>
  <c r="J24" i="12"/>
  <c r="I24" i="12"/>
  <c r="L33" i="12"/>
  <c r="K33" i="12"/>
  <c r="J33" i="12"/>
  <c r="I33" i="12"/>
  <c r="L42" i="12"/>
  <c r="K42" i="12"/>
  <c r="J42" i="12"/>
  <c r="I42" i="12"/>
  <c r="L51" i="12"/>
  <c r="K51" i="12"/>
  <c r="J51" i="12"/>
  <c r="I51" i="12"/>
  <c r="I156" i="13"/>
  <c r="K156" i="13"/>
  <c r="J156" i="13"/>
  <c r="S13" i="14"/>
  <c r="T13" i="14"/>
  <c r="J64" i="14"/>
  <c r="I64" i="14"/>
  <c r="J123" i="14"/>
  <c r="I123" i="14"/>
  <c r="J152" i="14"/>
  <c r="I152" i="14"/>
  <c r="M37" i="15"/>
  <c r="L37" i="15"/>
  <c r="K37" i="15"/>
  <c r="J37" i="15"/>
  <c r="I37" i="15"/>
  <c r="K12" i="16"/>
  <c r="J12" i="16"/>
  <c r="I12" i="16"/>
  <c r="J27" i="16"/>
  <c r="I27" i="16"/>
  <c r="H35" i="16"/>
  <c r="J53" i="16"/>
  <c r="I53" i="16"/>
  <c r="J104" i="16"/>
  <c r="I104" i="16"/>
  <c r="J130" i="16"/>
  <c r="I130" i="16"/>
  <c r="J156" i="16"/>
  <c r="I156" i="16"/>
  <c r="Q116" i="18"/>
  <c r="Q32" i="18"/>
  <c r="L6" i="12"/>
  <c r="H53" i="12"/>
  <c r="K6" i="12"/>
  <c r="J6" i="12"/>
  <c r="I6" i="12"/>
  <c r="L9" i="12"/>
  <c r="H56" i="12"/>
  <c r="K9" i="12"/>
  <c r="J9" i="12"/>
  <c r="I9" i="12"/>
  <c r="I12" i="14"/>
  <c r="J12" i="14"/>
  <c r="I16" i="14"/>
  <c r="J16" i="14"/>
  <c r="I20" i="14"/>
  <c r="J20" i="14"/>
  <c r="I25" i="14"/>
  <c r="J25" i="14"/>
  <c r="I28" i="14"/>
  <c r="J28" i="14"/>
  <c r="I31" i="14"/>
  <c r="J31" i="14"/>
  <c r="I34" i="14"/>
  <c r="J34" i="14"/>
  <c r="I41" i="14"/>
  <c r="J41" i="14"/>
  <c r="I44" i="14"/>
  <c r="J44" i="14"/>
  <c r="I47" i="14"/>
  <c r="J47" i="14"/>
  <c r="I50" i="14"/>
  <c r="J50" i="14"/>
  <c r="I54" i="14"/>
  <c r="J54" i="14"/>
  <c r="I60" i="14"/>
  <c r="J60" i="14"/>
  <c r="I70" i="14"/>
  <c r="J70" i="14"/>
  <c r="I89" i="14"/>
  <c r="J89" i="14"/>
  <c r="I99" i="14"/>
  <c r="H107" i="14"/>
  <c r="J99" i="14"/>
  <c r="I109" i="14"/>
  <c r="J109" i="14"/>
  <c r="I118" i="14"/>
  <c r="J118" i="14"/>
  <c r="I128" i="14"/>
  <c r="J128" i="14"/>
  <c r="I138" i="14"/>
  <c r="J138" i="14"/>
  <c r="I147" i="14"/>
  <c r="J147" i="14"/>
  <c r="I157" i="14"/>
  <c r="J157" i="14"/>
  <c r="W9" i="15"/>
  <c r="Y9" i="15"/>
  <c r="X9" i="15"/>
  <c r="M30" i="15"/>
  <c r="L30" i="15"/>
  <c r="K30" i="15"/>
  <c r="J30" i="15"/>
  <c r="I30" i="15"/>
  <c r="M69" i="15"/>
  <c r="H77" i="15"/>
  <c r="L69" i="15"/>
  <c r="K69" i="15"/>
  <c r="J69" i="15"/>
  <c r="I69" i="15"/>
  <c r="M108" i="15"/>
  <c r="L108" i="15"/>
  <c r="K108" i="15"/>
  <c r="J108" i="15"/>
  <c r="I108" i="15"/>
  <c r="M146" i="15"/>
  <c r="L146" i="15"/>
  <c r="K146" i="15"/>
  <c r="J146" i="15"/>
  <c r="I146" i="15"/>
  <c r="Y72" i="18"/>
  <c r="X72" i="18"/>
  <c r="Q12" i="19"/>
  <c r="P12" i="19"/>
  <c r="R31" i="19"/>
  <c r="Q31" i="19"/>
  <c r="P31" i="19"/>
  <c r="O49" i="19"/>
  <c r="Q41" i="19"/>
  <c r="P41" i="19"/>
  <c r="R14" i="21"/>
  <c r="P22" i="21"/>
  <c r="Q14" i="21"/>
  <c r="J58" i="14"/>
  <c r="I58" i="14"/>
  <c r="J68" i="14"/>
  <c r="I68" i="14"/>
  <c r="J77" i="14"/>
  <c r="I77" i="14"/>
  <c r="J87" i="14"/>
  <c r="I87" i="14"/>
  <c r="J97" i="14"/>
  <c r="I97" i="14"/>
  <c r="J106" i="14"/>
  <c r="I106" i="14"/>
  <c r="J116" i="14"/>
  <c r="I116" i="14"/>
  <c r="J126" i="14"/>
  <c r="I126" i="14"/>
  <c r="J145" i="14"/>
  <c r="I145" i="14"/>
  <c r="J155" i="14"/>
  <c r="I155" i="14"/>
  <c r="H163" i="14"/>
  <c r="M160" i="15"/>
  <c r="L160" i="15"/>
  <c r="K160" i="15"/>
  <c r="J160" i="15"/>
  <c r="I160" i="15"/>
  <c r="Y10" i="15"/>
  <c r="X10" i="15"/>
  <c r="W10" i="15"/>
  <c r="V21" i="15"/>
  <c r="Y13" i="15"/>
  <c r="X13" i="15"/>
  <c r="W13" i="15"/>
  <c r="M24" i="15"/>
  <c r="L24" i="15"/>
  <c r="K24" i="15"/>
  <c r="J24" i="15"/>
  <c r="I24" i="15"/>
  <c r="M62" i="15"/>
  <c r="L62" i="15"/>
  <c r="K62" i="15"/>
  <c r="J62" i="15"/>
  <c r="I62" i="15"/>
  <c r="M101" i="15"/>
  <c r="L101" i="15"/>
  <c r="K101" i="15"/>
  <c r="J101" i="15"/>
  <c r="I101" i="15"/>
  <c r="M140" i="15"/>
  <c r="L140" i="15"/>
  <c r="K140" i="15"/>
  <c r="J140" i="15"/>
  <c r="I140" i="15"/>
  <c r="V10" i="17"/>
  <c r="U10" i="17"/>
  <c r="T9" i="17"/>
  <c r="W11" i="17" s="1"/>
  <c r="W12" i="17"/>
  <c r="V12" i="17"/>
  <c r="U12" i="17"/>
  <c r="V14" i="17"/>
  <c r="U14" i="17"/>
  <c r="W16" i="17"/>
  <c r="V16" i="17"/>
  <c r="U16" i="17"/>
  <c r="V18" i="17"/>
  <c r="U18" i="17"/>
  <c r="W20" i="17"/>
  <c r="V20" i="17"/>
  <c r="U20" i="17"/>
  <c r="H23" i="17"/>
  <c r="J24" i="17"/>
  <c r="I24" i="17"/>
  <c r="J28" i="17"/>
  <c r="I28" i="17"/>
  <c r="J32" i="17"/>
  <c r="I32" i="17"/>
  <c r="J41" i="17"/>
  <c r="I41" i="17"/>
  <c r="H49" i="17"/>
  <c r="J45" i="17"/>
  <c r="I45" i="17"/>
  <c r="J54" i="17"/>
  <c r="I54" i="17"/>
  <c r="J58" i="17"/>
  <c r="I58" i="17"/>
  <c r="J62" i="17"/>
  <c r="I62" i="17"/>
  <c r="J67" i="17"/>
  <c r="I67" i="17"/>
  <c r="J71" i="17"/>
  <c r="I71" i="17"/>
  <c r="J75" i="17"/>
  <c r="I75" i="17"/>
  <c r="H79" i="17"/>
  <c r="J80" i="17"/>
  <c r="I80" i="17"/>
  <c r="J84" i="17"/>
  <c r="I84" i="17"/>
  <c r="J88" i="17"/>
  <c r="I88" i="17"/>
  <c r="J97" i="17"/>
  <c r="I97" i="17"/>
  <c r="H105" i="17"/>
  <c r="J101" i="17"/>
  <c r="I101" i="17"/>
  <c r="J110" i="17"/>
  <c r="I110" i="17"/>
  <c r="J114" i="17"/>
  <c r="I114" i="17"/>
  <c r="J118" i="17"/>
  <c r="I118" i="17"/>
  <c r="J123" i="17"/>
  <c r="I123" i="17"/>
  <c r="J127" i="17"/>
  <c r="I127" i="17"/>
  <c r="J131" i="17"/>
  <c r="I131" i="17"/>
  <c r="H135" i="17"/>
  <c r="J136" i="17"/>
  <c r="I136" i="17"/>
  <c r="J140" i="17"/>
  <c r="I140" i="17"/>
  <c r="J144" i="17"/>
  <c r="I144" i="17"/>
  <c r="J153" i="17"/>
  <c r="I153" i="17"/>
  <c r="H161" i="17"/>
  <c r="J157" i="17"/>
  <c r="I157" i="17"/>
  <c r="I24" i="18"/>
  <c r="I95" i="18"/>
  <c r="J7" i="12"/>
  <c r="I7" i="12"/>
  <c r="L7" i="12"/>
  <c r="H54" i="12"/>
  <c r="K7" i="12"/>
  <c r="J10" i="12"/>
  <c r="I10" i="12"/>
  <c r="L10" i="12"/>
  <c r="K10" i="12"/>
  <c r="J12" i="12"/>
  <c r="I12" i="12"/>
  <c r="L12" i="12"/>
  <c r="K12" i="12"/>
  <c r="J14" i="12"/>
  <c r="I14" i="12"/>
  <c r="L14" i="12"/>
  <c r="K14" i="12"/>
  <c r="S11" i="14"/>
  <c r="T11" i="14"/>
  <c r="S15" i="14"/>
  <c r="T15" i="14"/>
  <c r="R23" i="14"/>
  <c r="S19" i="14"/>
  <c r="T19" i="14"/>
  <c r="I27" i="14"/>
  <c r="J27" i="14"/>
  <c r="I30" i="14"/>
  <c r="J30" i="14"/>
  <c r="I33" i="14"/>
  <c r="J33" i="14"/>
  <c r="I36" i="14"/>
  <c r="J36" i="14"/>
  <c r="I40" i="14"/>
  <c r="J40" i="14"/>
  <c r="I43" i="14"/>
  <c r="H51" i="14"/>
  <c r="J43" i="14"/>
  <c r="I46" i="14"/>
  <c r="J46" i="14"/>
  <c r="I49" i="14"/>
  <c r="J49" i="14"/>
  <c r="I53" i="14"/>
  <c r="J53" i="14"/>
  <c r="I63" i="14"/>
  <c r="J63" i="14"/>
  <c r="I73" i="14"/>
  <c r="J73" i="14"/>
  <c r="I83" i="14"/>
  <c r="J83" i="14"/>
  <c r="I92" i="14"/>
  <c r="J92" i="14"/>
  <c r="I102" i="14"/>
  <c r="J102" i="14"/>
  <c r="I112" i="14"/>
  <c r="J112" i="14"/>
  <c r="I131" i="14"/>
  <c r="J131" i="14"/>
  <c r="I141" i="14"/>
  <c r="H149" i="14"/>
  <c r="J141" i="14"/>
  <c r="I151" i="14"/>
  <c r="J151" i="14"/>
  <c r="I160" i="14"/>
  <c r="J160" i="14"/>
  <c r="M56" i="15"/>
  <c r="L56" i="15"/>
  <c r="K56" i="15"/>
  <c r="J56" i="15"/>
  <c r="I56" i="15"/>
  <c r="M95" i="15"/>
  <c r="L95" i="15"/>
  <c r="K95" i="15"/>
  <c r="J95" i="15"/>
  <c r="I95" i="15"/>
  <c r="K11" i="16"/>
  <c r="J11" i="16"/>
  <c r="I11" i="16"/>
  <c r="J13" i="16"/>
  <c r="I13" i="16"/>
  <c r="H21" i="16"/>
  <c r="J15" i="16"/>
  <c r="I15" i="16"/>
  <c r="J17" i="16"/>
  <c r="I17" i="16"/>
  <c r="J19" i="16"/>
  <c r="I19" i="16"/>
  <c r="J25" i="16"/>
  <c r="I25" i="16"/>
  <c r="J29" i="16"/>
  <c r="I29" i="16"/>
  <c r="J33" i="16"/>
  <c r="I33" i="16"/>
  <c r="H37" i="16"/>
  <c r="J38" i="16"/>
  <c r="I38" i="16"/>
  <c r="K42" i="16"/>
  <c r="J42" i="16"/>
  <c r="I42" i="16"/>
  <c r="J46" i="16"/>
  <c r="I46" i="16"/>
  <c r="K55" i="16"/>
  <c r="J55" i="16"/>
  <c r="I55" i="16"/>
  <c r="H63" i="16"/>
  <c r="J59" i="16"/>
  <c r="I59" i="16"/>
  <c r="K68" i="16"/>
  <c r="J68" i="16"/>
  <c r="I68" i="16"/>
  <c r="J72" i="16"/>
  <c r="I72" i="16"/>
  <c r="K76" i="16"/>
  <c r="J76" i="16"/>
  <c r="I76" i="16"/>
  <c r="J81" i="16"/>
  <c r="I81" i="16"/>
  <c r="K85" i="16"/>
  <c r="J85" i="16"/>
  <c r="I85" i="16"/>
  <c r="J89" i="16"/>
  <c r="I89" i="16"/>
  <c r="K94" i="16"/>
  <c r="H93" i="16"/>
  <c r="J94" i="16"/>
  <c r="I94" i="16"/>
  <c r="J98" i="16"/>
  <c r="I98" i="16"/>
  <c r="J102" i="16"/>
  <c r="I102" i="16"/>
  <c r="J111" i="16"/>
  <c r="I111" i="16"/>
  <c r="H119" i="16"/>
  <c r="J115" i="16"/>
  <c r="I115" i="16"/>
  <c r="K124" i="16"/>
  <c r="J124" i="16"/>
  <c r="I124" i="16"/>
  <c r="J128" i="16"/>
  <c r="I128" i="16"/>
  <c r="K132" i="16"/>
  <c r="J132" i="16"/>
  <c r="I132" i="16"/>
  <c r="J137" i="16"/>
  <c r="I137" i="16"/>
  <c r="K141" i="16"/>
  <c r="J141" i="16"/>
  <c r="I141" i="16"/>
  <c r="J145" i="16"/>
  <c r="I145" i="16"/>
  <c r="K150" i="16"/>
  <c r="H149" i="16"/>
  <c r="J150" i="16"/>
  <c r="I150" i="16"/>
  <c r="J154" i="16"/>
  <c r="I154" i="16"/>
  <c r="K158" i="16"/>
  <c r="J158" i="16"/>
  <c r="I158" i="16"/>
  <c r="I153" i="18"/>
  <c r="I17" i="18"/>
  <c r="I30" i="18"/>
  <c r="I56" i="18"/>
  <c r="R15" i="19"/>
  <c r="Q15" i="19"/>
  <c r="P15" i="19"/>
  <c r="Q25" i="19"/>
  <c r="P25" i="19"/>
  <c r="R34" i="19"/>
  <c r="Q34" i="19"/>
  <c r="P34" i="19"/>
  <c r="Q44" i="19"/>
  <c r="P44" i="19"/>
  <c r="R57" i="19"/>
  <c r="P57" i="19"/>
  <c r="Q57" i="19"/>
  <c r="I17" i="12"/>
  <c r="L17" i="12"/>
  <c r="K17" i="12"/>
  <c r="J17" i="12"/>
  <c r="I14" i="14"/>
  <c r="J14" i="14"/>
  <c r="I18" i="14"/>
  <c r="J18" i="14"/>
  <c r="I22" i="14"/>
  <c r="J22" i="14"/>
  <c r="J61" i="14"/>
  <c r="I61" i="14"/>
  <c r="J71" i="14"/>
  <c r="I71" i="14"/>
  <c r="H79" i="14"/>
  <c r="J81" i="14"/>
  <c r="I81" i="14"/>
  <c r="J90" i="14"/>
  <c r="I90" i="14"/>
  <c r="J100" i="14"/>
  <c r="I100" i="14"/>
  <c r="J110" i="14"/>
  <c r="I110" i="14"/>
  <c r="J119" i="14"/>
  <c r="I119" i="14"/>
  <c r="J129" i="14"/>
  <c r="I129" i="14"/>
  <c r="J139" i="14"/>
  <c r="I139" i="14"/>
  <c r="J148" i="14"/>
  <c r="I148" i="14"/>
  <c r="J158" i="14"/>
  <c r="I158" i="14"/>
  <c r="Y19" i="15"/>
  <c r="X19" i="15"/>
  <c r="W19" i="15"/>
  <c r="M88" i="15"/>
  <c r="L88" i="15"/>
  <c r="K88" i="15"/>
  <c r="J88" i="15"/>
  <c r="I88" i="15"/>
  <c r="M127" i="15"/>
  <c r="L127" i="15"/>
  <c r="K127" i="15"/>
  <c r="J127" i="15"/>
  <c r="I127" i="15"/>
  <c r="I11" i="18"/>
  <c r="I26" i="14"/>
  <c r="J26" i="14"/>
  <c r="I29" i="14"/>
  <c r="H37" i="14"/>
  <c r="J29" i="14"/>
  <c r="I32" i="14"/>
  <c r="J32" i="14"/>
  <c r="I35" i="14"/>
  <c r="J35" i="14"/>
  <c r="I39" i="14"/>
  <c r="J39" i="14"/>
  <c r="I42" i="14"/>
  <c r="J42" i="14"/>
  <c r="I45" i="14"/>
  <c r="J45" i="14"/>
  <c r="I48" i="14"/>
  <c r="J48" i="14"/>
  <c r="I55" i="14"/>
  <c r="J55" i="14"/>
  <c r="I57" i="14"/>
  <c r="H65" i="14"/>
  <c r="J57" i="14"/>
  <c r="I67" i="14"/>
  <c r="J67" i="14"/>
  <c r="I76" i="14"/>
  <c r="J76" i="14"/>
  <c r="I86" i="14"/>
  <c r="J86" i="14"/>
  <c r="I96" i="14"/>
  <c r="J96" i="14"/>
  <c r="I105" i="14"/>
  <c r="J105" i="14"/>
  <c r="I115" i="14"/>
  <c r="J115" i="14"/>
  <c r="I125" i="14"/>
  <c r="J125" i="14"/>
  <c r="I134" i="14"/>
  <c r="J134" i="14"/>
  <c r="I144" i="14"/>
  <c r="J144" i="14"/>
  <c r="I154" i="14"/>
  <c r="J154" i="14"/>
  <c r="M43" i="15"/>
  <c r="L43" i="15"/>
  <c r="K43" i="15"/>
  <c r="J43" i="15"/>
  <c r="I43" i="15"/>
  <c r="M82" i="15"/>
  <c r="L82" i="15"/>
  <c r="K82" i="15"/>
  <c r="J82" i="15"/>
  <c r="I82" i="15"/>
  <c r="M121" i="15"/>
  <c r="L121" i="15"/>
  <c r="K121" i="15"/>
  <c r="J121" i="15"/>
  <c r="I121" i="15"/>
  <c r="M159" i="15"/>
  <c r="L159" i="15"/>
  <c r="K159" i="15"/>
  <c r="J159" i="15"/>
  <c r="I159" i="15"/>
  <c r="J159" i="16"/>
  <c r="I159" i="16"/>
  <c r="K159" i="16"/>
  <c r="V11" i="17"/>
  <c r="U11" i="17"/>
  <c r="V13" i="17"/>
  <c r="U13" i="17"/>
  <c r="T21" i="17"/>
  <c r="V15" i="17"/>
  <c r="U15" i="17"/>
  <c r="W17" i="17"/>
  <c r="V17" i="17"/>
  <c r="U17" i="17"/>
  <c r="V19" i="17"/>
  <c r="U19" i="17"/>
  <c r="J26" i="17"/>
  <c r="I26" i="17"/>
  <c r="J30" i="17"/>
  <c r="I30" i="17"/>
  <c r="J34" i="17"/>
  <c r="I34" i="17"/>
  <c r="J39" i="17"/>
  <c r="I39" i="17"/>
  <c r="J43" i="17"/>
  <c r="I43" i="17"/>
  <c r="J47" i="17"/>
  <c r="I47" i="17"/>
  <c r="H51" i="17"/>
  <c r="J52" i="17"/>
  <c r="I52" i="17"/>
  <c r="J56" i="17"/>
  <c r="I56" i="17"/>
  <c r="J60" i="17"/>
  <c r="I60" i="17"/>
  <c r="J69" i="17"/>
  <c r="I69" i="17"/>
  <c r="H77" i="17"/>
  <c r="J73" i="17"/>
  <c r="I73" i="17"/>
  <c r="J82" i="17"/>
  <c r="I82" i="17"/>
  <c r="J86" i="17"/>
  <c r="I86" i="17"/>
  <c r="J90" i="17"/>
  <c r="I90" i="17"/>
  <c r="J95" i="17"/>
  <c r="I95" i="17"/>
  <c r="J99" i="17"/>
  <c r="I99" i="17"/>
  <c r="J103" i="17"/>
  <c r="I103" i="17"/>
  <c r="H107" i="17"/>
  <c r="J108" i="17"/>
  <c r="I108" i="17"/>
  <c r="J112" i="17"/>
  <c r="I112" i="17"/>
  <c r="J116" i="17"/>
  <c r="I116" i="17"/>
  <c r="J125" i="17"/>
  <c r="I125" i="17"/>
  <c r="H133" i="17"/>
  <c r="J129" i="17"/>
  <c r="I129" i="17"/>
  <c r="J138" i="17"/>
  <c r="I138" i="17"/>
  <c r="J142" i="17"/>
  <c r="I142" i="17"/>
  <c r="J146" i="17"/>
  <c r="I146" i="17"/>
  <c r="J151" i="17"/>
  <c r="I151" i="17"/>
  <c r="J155" i="17"/>
  <c r="I155" i="17"/>
  <c r="J159" i="17"/>
  <c r="I159" i="17"/>
  <c r="Y46" i="18"/>
  <c r="X46" i="18"/>
  <c r="Y150" i="18"/>
  <c r="X150" i="18"/>
  <c r="Q18" i="19"/>
  <c r="P18" i="19"/>
  <c r="Q28" i="19"/>
  <c r="P28" i="19"/>
  <c r="Q38" i="19"/>
  <c r="P38" i="19"/>
  <c r="O37" i="19"/>
  <c r="J11" i="14"/>
  <c r="I11" i="14"/>
  <c r="J13" i="14"/>
  <c r="I13" i="14"/>
  <c r="J15" i="14"/>
  <c r="H23" i="14"/>
  <c r="I15" i="14"/>
  <c r="J17" i="14"/>
  <c r="I17" i="14"/>
  <c r="J19" i="14"/>
  <c r="I19" i="14"/>
  <c r="J21" i="14"/>
  <c r="I21" i="14"/>
  <c r="L10" i="15"/>
  <c r="J10" i="15"/>
  <c r="I10" i="15"/>
  <c r="K10" i="15"/>
  <c r="M10" i="15"/>
  <c r="H21" i="15"/>
  <c r="L13" i="15"/>
  <c r="K13" i="15"/>
  <c r="J13" i="15"/>
  <c r="I13" i="15"/>
  <c r="M13" i="15"/>
  <c r="I56" i="14"/>
  <c r="J56" i="14"/>
  <c r="I59" i="14"/>
  <c r="J59" i="14"/>
  <c r="I62" i="14"/>
  <c r="J62" i="14"/>
  <c r="I69" i="14"/>
  <c r="J69" i="14"/>
  <c r="I72" i="14"/>
  <c r="J72" i="14"/>
  <c r="I75" i="14"/>
  <c r="J75" i="14"/>
  <c r="I78" i="14"/>
  <c r="J78" i="14"/>
  <c r="I82" i="14"/>
  <c r="J82" i="14"/>
  <c r="I85" i="14"/>
  <c r="J85" i="14"/>
  <c r="H93" i="14"/>
  <c r="I88" i="14"/>
  <c r="J88" i="14"/>
  <c r="I91" i="14"/>
  <c r="J91" i="14"/>
  <c r="I95" i="14"/>
  <c r="J95" i="14"/>
  <c r="I98" i="14"/>
  <c r="J98" i="14"/>
  <c r="I101" i="14"/>
  <c r="J101" i="14"/>
  <c r="I104" i="14"/>
  <c r="J104" i="14"/>
  <c r="I111" i="14"/>
  <c r="J111" i="14"/>
  <c r="I114" i="14"/>
  <c r="J114" i="14"/>
  <c r="I117" i="14"/>
  <c r="J117" i="14"/>
  <c r="I120" i="14"/>
  <c r="J120" i="14"/>
  <c r="I124" i="14"/>
  <c r="J124" i="14"/>
  <c r="I127" i="14"/>
  <c r="J127" i="14"/>
  <c r="H135" i="14"/>
  <c r="I130" i="14"/>
  <c r="J130" i="14"/>
  <c r="I133" i="14"/>
  <c r="J133" i="14"/>
  <c r="I137" i="14"/>
  <c r="J137" i="14"/>
  <c r="I140" i="14"/>
  <c r="J140" i="14"/>
  <c r="I143" i="14"/>
  <c r="J143" i="14"/>
  <c r="I146" i="14"/>
  <c r="J146" i="14"/>
  <c r="I153" i="14"/>
  <c r="J153" i="14"/>
  <c r="I156" i="14"/>
  <c r="J156" i="14"/>
  <c r="I159" i="14"/>
  <c r="J159" i="14"/>
  <c r="I162" i="14"/>
  <c r="J162" i="14"/>
  <c r="I21" i="21"/>
  <c r="H21" i="21"/>
  <c r="X56" i="19"/>
  <c r="Y56" i="19"/>
  <c r="I54" i="19"/>
  <c r="H54" i="19"/>
  <c r="I77" i="21"/>
  <c r="H77" i="21"/>
  <c r="I128" i="21"/>
  <c r="H128" i="21"/>
  <c r="W12" i="15"/>
  <c r="Y12" i="15"/>
  <c r="X12" i="15"/>
  <c r="W15" i="15"/>
  <c r="Y15" i="15"/>
  <c r="X15" i="15"/>
  <c r="W18" i="15"/>
  <c r="Y18" i="15"/>
  <c r="X18" i="15"/>
  <c r="I26" i="15"/>
  <c r="M26" i="15"/>
  <c r="L26" i="15"/>
  <c r="K26" i="15"/>
  <c r="J26" i="15"/>
  <c r="I32" i="15"/>
  <c r="M32" i="15"/>
  <c r="L32" i="15"/>
  <c r="K32" i="15"/>
  <c r="J32" i="15"/>
  <c r="I39" i="15"/>
  <c r="M39" i="15"/>
  <c r="L39" i="15"/>
  <c r="K39" i="15"/>
  <c r="J39" i="15"/>
  <c r="I45" i="15"/>
  <c r="M45" i="15"/>
  <c r="L45" i="15"/>
  <c r="K45" i="15"/>
  <c r="J45" i="15"/>
  <c r="I52" i="15"/>
  <c r="M52" i="15"/>
  <c r="L52" i="15"/>
  <c r="K52" i="15"/>
  <c r="J52" i="15"/>
  <c r="I58" i="15"/>
  <c r="M58" i="15"/>
  <c r="L58" i="15"/>
  <c r="K58" i="15"/>
  <c r="J58" i="15"/>
  <c r="I65" i="15"/>
  <c r="M65" i="15"/>
  <c r="L65" i="15"/>
  <c r="K65" i="15"/>
  <c r="J65" i="15"/>
  <c r="I71" i="15"/>
  <c r="M71" i="15"/>
  <c r="L71" i="15"/>
  <c r="K71" i="15"/>
  <c r="J71" i="15"/>
  <c r="I84" i="15"/>
  <c r="M84" i="15"/>
  <c r="L84" i="15"/>
  <c r="K84" i="15"/>
  <c r="J84" i="15"/>
  <c r="I90" i="15"/>
  <c r="M90" i="15"/>
  <c r="L90" i="15"/>
  <c r="K90" i="15"/>
  <c r="J90" i="15"/>
  <c r="I97" i="15"/>
  <c r="M97" i="15"/>
  <c r="H105" i="15"/>
  <c r="L97" i="15"/>
  <c r="K97" i="15"/>
  <c r="J97" i="15"/>
  <c r="I103" i="15"/>
  <c r="M103" i="15"/>
  <c r="L103" i="15"/>
  <c r="K103" i="15"/>
  <c r="J103" i="15"/>
  <c r="I110" i="15"/>
  <c r="M110" i="15"/>
  <c r="L110" i="15"/>
  <c r="K110" i="15"/>
  <c r="J110" i="15"/>
  <c r="I116" i="15"/>
  <c r="M116" i="15"/>
  <c r="L116" i="15"/>
  <c r="K116" i="15"/>
  <c r="J116" i="15"/>
  <c r="I123" i="15"/>
  <c r="M123" i="15"/>
  <c r="L123" i="15"/>
  <c r="K123" i="15"/>
  <c r="J123" i="15"/>
  <c r="I129" i="15"/>
  <c r="M129" i="15"/>
  <c r="L129" i="15"/>
  <c r="K129" i="15"/>
  <c r="J129" i="15"/>
  <c r="I136" i="15"/>
  <c r="M136" i="15"/>
  <c r="L136" i="15"/>
  <c r="K136" i="15"/>
  <c r="J136" i="15"/>
  <c r="I142" i="15"/>
  <c r="M142" i="15"/>
  <c r="L142" i="15"/>
  <c r="K142" i="15"/>
  <c r="J142" i="15"/>
  <c r="I149" i="15"/>
  <c r="M149" i="15"/>
  <c r="L149" i="15"/>
  <c r="K149" i="15"/>
  <c r="J149" i="15"/>
  <c r="I155" i="15"/>
  <c r="M155" i="15"/>
  <c r="L155" i="15"/>
  <c r="K155" i="15"/>
  <c r="J155" i="15"/>
  <c r="X10" i="18"/>
  <c r="Y10" i="18"/>
  <c r="X16" i="18"/>
  <c r="X23" i="18"/>
  <c r="W22" i="18"/>
  <c r="Y33" i="18"/>
  <c r="X33" i="18"/>
  <c r="X53" i="18"/>
  <c r="Y85" i="18"/>
  <c r="X85" i="18"/>
  <c r="R10" i="19"/>
  <c r="Q10" i="19"/>
  <c r="P10" i="19"/>
  <c r="O9" i="19"/>
  <c r="R18" i="19" s="1"/>
  <c r="R13" i="19"/>
  <c r="Q13" i="19"/>
  <c r="P13" i="19"/>
  <c r="O21" i="19"/>
  <c r="Q16" i="19"/>
  <c r="P16" i="19"/>
  <c r="Q19" i="19"/>
  <c r="P19" i="19"/>
  <c r="Q26" i="19"/>
  <c r="P26" i="19"/>
  <c r="Q29" i="19"/>
  <c r="P29" i="19"/>
  <c r="Q32" i="19"/>
  <c r="P32" i="19"/>
  <c r="Q39" i="19"/>
  <c r="P39" i="19"/>
  <c r="Q42" i="19"/>
  <c r="P42" i="19"/>
  <c r="Q45" i="19"/>
  <c r="P45" i="19"/>
  <c r="P54" i="19"/>
  <c r="Q54" i="19"/>
  <c r="I141" i="21"/>
  <c r="H141" i="21"/>
  <c r="Y9" i="18"/>
  <c r="X9" i="18"/>
  <c r="W8" i="18"/>
  <c r="Y16" i="18" s="1"/>
  <c r="Y15" i="18"/>
  <c r="X15" i="18"/>
  <c r="I74" i="19"/>
  <c r="H74" i="19"/>
  <c r="I57" i="19"/>
  <c r="H57" i="19"/>
  <c r="I15" i="21"/>
  <c r="H15" i="21"/>
  <c r="Q15" i="21"/>
  <c r="R15" i="21"/>
  <c r="J140" i="22"/>
  <c r="L140" i="22"/>
  <c r="K140" i="22"/>
  <c r="I24" i="21"/>
  <c r="H24" i="21"/>
  <c r="I82" i="21"/>
  <c r="H82" i="21"/>
  <c r="L17" i="22"/>
  <c r="K17" i="22"/>
  <c r="J17" i="22"/>
  <c r="R13" i="21"/>
  <c r="Q13" i="21"/>
  <c r="I58" i="21"/>
  <c r="H58" i="21"/>
  <c r="I116" i="21"/>
  <c r="H116" i="21"/>
  <c r="X47" i="19"/>
  <c r="Y47" i="19"/>
  <c r="X54" i="19"/>
  <c r="Y54" i="19"/>
  <c r="X57" i="19"/>
  <c r="Y57" i="19"/>
  <c r="G22" i="21"/>
  <c r="I14" i="21"/>
  <c r="H14" i="21"/>
  <c r="I43" i="21"/>
  <c r="H43" i="21"/>
  <c r="I101" i="21"/>
  <c r="H101" i="21"/>
  <c r="X14" i="22"/>
  <c r="W14" i="22"/>
  <c r="V14" i="22"/>
  <c r="X19" i="22"/>
  <c r="W19" i="22"/>
  <c r="V19" i="22"/>
  <c r="X9" i="22"/>
  <c r="W9" i="22"/>
  <c r="V9" i="22"/>
  <c r="X16" i="22"/>
  <c r="W16" i="22"/>
  <c r="V16" i="22"/>
  <c r="X20" i="22"/>
  <c r="W20" i="22"/>
  <c r="V20" i="22"/>
  <c r="X15" i="22"/>
  <c r="W15" i="22"/>
  <c r="V15" i="22"/>
  <c r="K42" i="29"/>
  <c r="J42" i="29"/>
  <c r="I42" i="29"/>
  <c r="R16" i="21"/>
  <c r="Q16" i="21"/>
  <c r="R17" i="21"/>
  <c r="Q17" i="21"/>
  <c r="Q18" i="21"/>
  <c r="R18" i="21"/>
  <c r="X10" i="22"/>
  <c r="W10" i="22"/>
  <c r="V10" i="22"/>
  <c r="D8" i="24"/>
  <c r="E10" i="24"/>
  <c r="J73" i="29"/>
  <c r="I73" i="29"/>
  <c r="K73" i="29"/>
  <c r="K8" i="23"/>
  <c r="J8" i="23"/>
  <c r="I8" i="23"/>
  <c r="K9" i="23"/>
  <c r="J9" i="23"/>
  <c r="I9" i="23"/>
  <c r="K10" i="23"/>
  <c r="J10" i="23"/>
  <c r="I10" i="23"/>
  <c r="K11" i="23"/>
  <c r="J11" i="23"/>
  <c r="I11" i="23"/>
  <c r="K12" i="23"/>
  <c r="J12" i="23"/>
  <c r="I12" i="23"/>
  <c r="H20" i="23"/>
  <c r="K13" i="23"/>
  <c r="J13" i="23"/>
  <c r="I13" i="23"/>
  <c r="K14" i="23"/>
  <c r="J14" i="23"/>
  <c r="I14" i="23"/>
  <c r="K15" i="23"/>
  <c r="J15" i="23"/>
  <c r="I15" i="23"/>
  <c r="K16" i="23"/>
  <c r="J16" i="23"/>
  <c r="I16" i="23"/>
  <c r="K17" i="23"/>
  <c r="J17" i="23"/>
  <c r="I17" i="23"/>
  <c r="K18" i="23"/>
  <c r="J18" i="23"/>
  <c r="I18" i="23"/>
  <c r="K19" i="23"/>
  <c r="J19" i="23"/>
  <c r="I19" i="23"/>
  <c r="K22" i="23"/>
  <c r="J22" i="23"/>
  <c r="I22" i="23"/>
  <c r="K24" i="23"/>
  <c r="J24" i="23"/>
  <c r="I24" i="23"/>
  <c r="K26" i="23"/>
  <c r="J26" i="23"/>
  <c r="I26" i="23"/>
  <c r="H34" i="23"/>
  <c r="K28" i="23"/>
  <c r="J28" i="23"/>
  <c r="I28" i="23"/>
  <c r="K30" i="23"/>
  <c r="J30" i="23"/>
  <c r="I30" i="23"/>
  <c r="K32" i="23"/>
  <c r="J32" i="23"/>
  <c r="I32" i="23"/>
  <c r="K37" i="23"/>
  <c r="J37" i="23"/>
  <c r="I37" i="23"/>
  <c r="K39" i="23"/>
  <c r="J39" i="23"/>
  <c r="I39" i="23"/>
  <c r="K41" i="23"/>
  <c r="J41" i="23"/>
  <c r="I41" i="23"/>
  <c r="K43" i="23"/>
  <c r="J43" i="23"/>
  <c r="I43" i="23"/>
  <c r="K45" i="23"/>
  <c r="J45" i="23"/>
  <c r="I45" i="23"/>
  <c r="K47" i="23"/>
  <c r="J47" i="23"/>
  <c r="I47" i="23"/>
  <c r="K50" i="23"/>
  <c r="J50" i="23"/>
  <c r="I50" i="23"/>
  <c r="K52" i="23"/>
  <c r="J52" i="23"/>
  <c r="I52" i="23"/>
  <c r="K54" i="23"/>
  <c r="J54" i="23"/>
  <c r="I54" i="23"/>
  <c r="H62" i="23"/>
  <c r="K56" i="23"/>
  <c r="J56" i="23"/>
  <c r="I56" i="23"/>
  <c r="K58" i="23"/>
  <c r="J58" i="23"/>
  <c r="I58" i="23"/>
  <c r="K60" i="23"/>
  <c r="J60" i="23"/>
  <c r="I60" i="23"/>
  <c r="K65" i="23"/>
  <c r="J65" i="23"/>
  <c r="I65" i="23"/>
  <c r="K67" i="23"/>
  <c r="J67" i="23"/>
  <c r="I67" i="23"/>
  <c r="K69" i="23"/>
  <c r="J69" i="23"/>
  <c r="I69" i="23"/>
  <c r="K71" i="23"/>
  <c r="J71" i="23"/>
  <c r="I71" i="23"/>
  <c r="K73" i="23"/>
  <c r="J73" i="23"/>
  <c r="I73" i="23"/>
  <c r="K75" i="23"/>
  <c r="J75" i="23"/>
  <c r="I75" i="23"/>
  <c r="K78" i="23"/>
  <c r="J78" i="23"/>
  <c r="I78" i="23"/>
  <c r="K80" i="23"/>
  <c r="J80" i="23"/>
  <c r="I80" i="23"/>
  <c r="K82" i="23"/>
  <c r="J82" i="23"/>
  <c r="I82" i="23"/>
  <c r="H90" i="23"/>
  <c r="K84" i="23"/>
  <c r="J84" i="23"/>
  <c r="I84" i="23"/>
  <c r="K86" i="23"/>
  <c r="J86" i="23"/>
  <c r="I86" i="23"/>
  <c r="K88" i="23"/>
  <c r="J88" i="23"/>
  <c r="I88" i="23"/>
  <c r="K93" i="23"/>
  <c r="J93" i="23"/>
  <c r="I93" i="23"/>
  <c r="K95" i="23"/>
  <c r="J95" i="23"/>
  <c r="I95" i="23"/>
  <c r="K97" i="23"/>
  <c r="J97" i="23"/>
  <c r="I97" i="23"/>
  <c r="K99" i="23"/>
  <c r="J99" i="23"/>
  <c r="I99" i="23"/>
  <c r="K101" i="23"/>
  <c r="J101" i="23"/>
  <c r="I101" i="23"/>
  <c r="K103" i="23"/>
  <c r="J103" i="23"/>
  <c r="I103" i="23"/>
  <c r="K106" i="23"/>
  <c r="J106" i="23"/>
  <c r="I106" i="23"/>
  <c r="K108" i="23"/>
  <c r="J108" i="23"/>
  <c r="I108" i="23"/>
  <c r="K110" i="23"/>
  <c r="J110" i="23"/>
  <c r="I110" i="23"/>
  <c r="H118" i="23"/>
  <c r="K112" i="23"/>
  <c r="J112" i="23"/>
  <c r="I112" i="23"/>
  <c r="K114" i="23"/>
  <c r="J114" i="23"/>
  <c r="I114" i="23"/>
  <c r="K116" i="23"/>
  <c r="J116" i="23"/>
  <c r="I116" i="23"/>
  <c r="K121" i="23"/>
  <c r="J121" i="23"/>
  <c r="I121" i="23"/>
  <c r="K123" i="23"/>
  <c r="J123" i="23"/>
  <c r="I123" i="23"/>
  <c r="K125" i="23"/>
  <c r="J125" i="23"/>
  <c r="I125" i="23"/>
  <c r="K127" i="23"/>
  <c r="J127" i="23"/>
  <c r="I127" i="23"/>
  <c r="K129" i="23"/>
  <c r="J129" i="23"/>
  <c r="I129" i="23"/>
  <c r="K131" i="23"/>
  <c r="J131" i="23"/>
  <c r="I131" i="23"/>
  <c r="K134" i="23"/>
  <c r="J134" i="23"/>
  <c r="I134" i="23"/>
  <c r="K136" i="23"/>
  <c r="J136" i="23"/>
  <c r="I136" i="23"/>
  <c r="K138" i="23"/>
  <c r="J138" i="23"/>
  <c r="I138" i="23"/>
  <c r="H146" i="23"/>
  <c r="K140" i="23"/>
  <c r="J140" i="23"/>
  <c r="I140" i="23"/>
  <c r="K142" i="23"/>
  <c r="J142" i="23"/>
  <c r="I142" i="23"/>
  <c r="K144" i="23"/>
  <c r="J144" i="23"/>
  <c r="I144" i="23"/>
  <c r="K149" i="23"/>
  <c r="J149" i="23"/>
  <c r="I149" i="23"/>
  <c r="K151" i="23"/>
  <c r="J151" i="23"/>
  <c r="I151" i="23"/>
  <c r="K153" i="23"/>
  <c r="J153" i="23"/>
  <c r="I153" i="23"/>
  <c r="K155" i="23"/>
  <c r="J155" i="23"/>
  <c r="I155" i="23"/>
  <c r="K157" i="23"/>
  <c r="J157" i="23"/>
  <c r="I157" i="23"/>
  <c r="K159" i="23"/>
  <c r="J159" i="23"/>
  <c r="I159" i="23"/>
  <c r="J158" i="23"/>
  <c r="K158" i="23"/>
  <c r="I158" i="23"/>
  <c r="O20" i="23"/>
  <c r="D16" i="24"/>
  <c r="D33" i="24"/>
  <c r="D42" i="24"/>
  <c r="D59" i="24"/>
  <c r="D81" i="24"/>
  <c r="D90" i="24"/>
  <c r="D107" i="24"/>
  <c r="H9" i="26"/>
  <c r="H10" i="26"/>
  <c r="H11" i="26"/>
  <c r="H12" i="26"/>
  <c r="H13" i="26"/>
  <c r="J14" i="26"/>
  <c r="J17" i="26"/>
  <c r="J20" i="26"/>
  <c r="H32" i="26"/>
  <c r="N33" i="26"/>
  <c r="H35" i="26"/>
  <c r="N36" i="26"/>
  <c r="H38" i="26"/>
  <c r="N39" i="26"/>
  <c r="H41" i="26"/>
  <c r="N42" i="26"/>
  <c r="H141" i="26"/>
  <c r="N142" i="26"/>
  <c r="H144" i="26"/>
  <c r="N145" i="26"/>
  <c r="H147" i="26"/>
  <c r="N148" i="26"/>
  <c r="H150" i="26"/>
  <c r="N151" i="26"/>
  <c r="H153" i="26"/>
  <c r="J187" i="26"/>
  <c r="J190" i="26"/>
  <c r="J193" i="26"/>
  <c r="J196" i="26"/>
  <c r="N207" i="26"/>
  <c r="H209" i="26"/>
  <c r="N210" i="26"/>
  <c r="H212" i="26"/>
  <c r="N213" i="26"/>
  <c r="H215" i="26"/>
  <c r="N216" i="26"/>
  <c r="H218" i="26"/>
  <c r="L238" i="26"/>
  <c r="J255" i="26"/>
  <c r="J264" i="26"/>
  <c r="H36" i="27"/>
  <c r="H77" i="27"/>
  <c r="C90" i="28"/>
  <c r="K38" i="29"/>
  <c r="J38" i="29"/>
  <c r="I38" i="29"/>
  <c r="D11" i="24"/>
  <c r="D14" i="24"/>
  <c r="D17" i="24"/>
  <c r="D20" i="24"/>
  <c r="D31" i="24"/>
  <c r="D34" i="24"/>
  <c r="D37" i="24"/>
  <c r="D40" i="24"/>
  <c r="D43" i="24"/>
  <c r="D54" i="24"/>
  <c r="D57" i="24"/>
  <c r="D60" i="24"/>
  <c r="D63" i="24"/>
  <c r="D66" i="24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257" i="26"/>
  <c r="J260" i="26"/>
  <c r="J263" i="26"/>
  <c r="J266" i="26"/>
  <c r="J33" i="27"/>
  <c r="J36" i="27"/>
  <c r="J39" i="27"/>
  <c r="J42" i="27"/>
  <c r="F76" i="27"/>
  <c r="F79" i="27"/>
  <c r="F82" i="27"/>
  <c r="H85" i="27"/>
  <c r="K10" i="28"/>
  <c r="J10" i="28"/>
  <c r="I10" i="28"/>
  <c r="K14" i="28"/>
  <c r="J14" i="28"/>
  <c r="I14" i="28"/>
  <c r="K18" i="28"/>
  <c r="J18" i="28"/>
  <c r="I18" i="28"/>
  <c r="K23" i="28"/>
  <c r="J23" i="28"/>
  <c r="I23" i="28"/>
  <c r="K27" i="28"/>
  <c r="J27" i="28"/>
  <c r="I27" i="28"/>
  <c r="K31" i="28"/>
  <c r="J31" i="28"/>
  <c r="I31" i="28"/>
  <c r="J47" i="29"/>
  <c r="I47" i="29"/>
  <c r="K47" i="29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H97" i="26"/>
  <c r="N97" i="26"/>
  <c r="H98" i="26"/>
  <c r="N98" i="26"/>
  <c r="H99" i="26"/>
  <c r="N99" i="26"/>
  <c r="H100" i="26"/>
  <c r="N100" i="26"/>
  <c r="H101" i="26"/>
  <c r="N101" i="26"/>
  <c r="H102" i="26"/>
  <c r="N102" i="26"/>
  <c r="H103" i="26"/>
  <c r="N103" i="26"/>
  <c r="H104" i="26"/>
  <c r="N104" i="26"/>
  <c r="H105" i="26"/>
  <c r="N105" i="26"/>
  <c r="H106" i="26"/>
  <c r="N106" i="26"/>
  <c r="H107" i="26"/>
  <c r="N107" i="26"/>
  <c r="H108" i="26"/>
  <c r="N108" i="26"/>
  <c r="H109" i="26"/>
  <c r="J141" i="26"/>
  <c r="J142" i="26"/>
  <c r="J143" i="26"/>
  <c r="J144" i="26"/>
  <c r="J145" i="26"/>
  <c r="J146" i="26"/>
  <c r="J147" i="26"/>
  <c r="J148" i="26"/>
  <c r="J149" i="26"/>
  <c r="J150" i="26"/>
  <c r="J151" i="26"/>
  <c r="J152" i="26"/>
  <c r="J153" i="26"/>
  <c r="H163" i="26"/>
  <c r="N163" i="26"/>
  <c r="H164" i="26"/>
  <c r="N164" i="26"/>
  <c r="H165" i="26"/>
  <c r="N165" i="26"/>
  <c r="H166" i="26"/>
  <c r="N166" i="26"/>
  <c r="H167" i="26"/>
  <c r="N167" i="26"/>
  <c r="H168" i="26"/>
  <c r="N168" i="26"/>
  <c r="H169" i="26"/>
  <c r="N169" i="26"/>
  <c r="H170" i="26"/>
  <c r="N170" i="26"/>
  <c r="H171" i="26"/>
  <c r="N171" i="26"/>
  <c r="H172" i="26"/>
  <c r="N172" i="26"/>
  <c r="H173" i="26"/>
  <c r="N173" i="26"/>
  <c r="H174" i="26"/>
  <c r="N174" i="26"/>
  <c r="H175" i="26"/>
  <c r="J207" i="26"/>
  <c r="J208" i="26"/>
  <c r="J209" i="26"/>
  <c r="J210" i="26"/>
  <c r="J211" i="26"/>
  <c r="J212" i="26"/>
  <c r="J213" i="26"/>
  <c r="J214" i="26"/>
  <c r="J215" i="26"/>
  <c r="J216" i="26"/>
  <c r="J217" i="26"/>
  <c r="J218" i="26"/>
  <c r="J219" i="26"/>
  <c r="L257" i="26"/>
  <c r="L260" i="26"/>
  <c r="L263" i="26"/>
  <c r="L266" i="26"/>
  <c r="H32" i="27"/>
  <c r="H35" i="27"/>
  <c r="H38" i="27"/>
  <c r="H41" i="27"/>
  <c r="H76" i="27"/>
  <c r="H79" i="27"/>
  <c r="H82" i="27"/>
  <c r="C118" i="28"/>
  <c r="C146" i="28"/>
  <c r="J54" i="29"/>
  <c r="I54" i="29"/>
  <c r="K54" i="29"/>
  <c r="H62" i="29"/>
  <c r="D12" i="24"/>
  <c r="D15" i="24"/>
  <c r="D18" i="24"/>
  <c r="D21" i="24"/>
  <c r="D32" i="24"/>
  <c r="D35" i="24"/>
  <c r="D38" i="24"/>
  <c r="D41" i="24"/>
  <c r="D44" i="24"/>
  <c r="D55" i="24"/>
  <c r="D58" i="24"/>
  <c r="D61" i="24"/>
  <c r="D64" i="24"/>
  <c r="D67" i="24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J256" i="26"/>
  <c r="J259" i="26"/>
  <c r="J262" i="26"/>
  <c r="J265" i="26"/>
  <c r="J32" i="27"/>
  <c r="J35" i="27"/>
  <c r="J38" i="27"/>
  <c r="J41" i="27"/>
  <c r="F75" i="27"/>
  <c r="F78" i="27"/>
  <c r="F81" i="27"/>
  <c r="F84" i="27"/>
  <c r="H86" i="27"/>
  <c r="J60" i="29"/>
  <c r="I60" i="29"/>
  <c r="K60" i="29"/>
  <c r="N13" i="26"/>
  <c r="H14" i="26"/>
  <c r="N14" i="26"/>
  <c r="H15" i="26"/>
  <c r="N15" i="26"/>
  <c r="H16" i="26"/>
  <c r="N16" i="26"/>
  <c r="H17" i="26"/>
  <c r="N17" i="26"/>
  <c r="H18" i="26"/>
  <c r="N18" i="26"/>
  <c r="H19" i="26"/>
  <c r="N19" i="26"/>
  <c r="H20" i="26"/>
  <c r="N20" i="26"/>
  <c r="H21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L141" i="26"/>
  <c r="L142" i="26"/>
  <c r="L143" i="26"/>
  <c r="L144" i="26"/>
  <c r="L145" i="26"/>
  <c r="L146" i="26"/>
  <c r="L147" i="26"/>
  <c r="L148" i="26"/>
  <c r="L149" i="26"/>
  <c r="L150" i="26"/>
  <c r="L151" i="26"/>
  <c r="L152" i="26"/>
  <c r="L153" i="26"/>
  <c r="J163" i="26"/>
  <c r="J164" i="26"/>
  <c r="J165" i="26"/>
  <c r="J166" i="26"/>
  <c r="J167" i="26"/>
  <c r="J168" i="26"/>
  <c r="J169" i="26"/>
  <c r="J170" i="26"/>
  <c r="J171" i="26"/>
  <c r="J172" i="26"/>
  <c r="J173" i="26"/>
  <c r="J174" i="26"/>
  <c r="J175" i="26"/>
  <c r="L207" i="26"/>
  <c r="L208" i="26"/>
  <c r="L209" i="26"/>
  <c r="L210" i="26"/>
  <c r="L211" i="26"/>
  <c r="L212" i="26"/>
  <c r="L213" i="26"/>
  <c r="L214" i="26"/>
  <c r="L215" i="26"/>
  <c r="L216" i="26"/>
  <c r="L217" i="26"/>
  <c r="L218" i="26"/>
  <c r="L219" i="26"/>
  <c r="J229" i="26"/>
  <c r="J230" i="26"/>
  <c r="J231" i="26"/>
  <c r="J232" i="26"/>
  <c r="J233" i="26"/>
  <c r="J234" i="26"/>
  <c r="J235" i="26"/>
  <c r="J236" i="26"/>
  <c r="J237" i="26"/>
  <c r="J238" i="26"/>
  <c r="H240" i="26"/>
  <c r="L256" i="26"/>
  <c r="L259" i="26"/>
  <c r="L262" i="26"/>
  <c r="L265" i="26"/>
  <c r="H31" i="27"/>
  <c r="H34" i="27"/>
  <c r="H37" i="27"/>
  <c r="H40" i="27"/>
  <c r="H43" i="27"/>
  <c r="H75" i="27"/>
  <c r="H78" i="27"/>
  <c r="H81" i="27"/>
  <c r="H84" i="27"/>
  <c r="K8" i="28"/>
  <c r="J8" i="28"/>
  <c r="I8" i="28"/>
  <c r="K12" i="28"/>
  <c r="J12" i="28"/>
  <c r="I12" i="28"/>
  <c r="H20" i="28"/>
  <c r="K16" i="28"/>
  <c r="J16" i="28"/>
  <c r="I16" i="28"/>
  <c r="K25" i="28"/>
  <c r="J25" i="28"/>
  <c r="I25" i="28"/>
  <c r="K29" i="28"/>
  <c r="J29" i="28"/>
  <c r="I29" i="28"/>
  <c r="C62" i="28"/>
  <c r="K33" i="29"/>
  <c r="J33" i="29"/>
  <c r="I33" i="29"/>
  <c r="J67" i="29"/>
  <c r="I67" i="29"/>
  <c r="K67" i="29"/>
  <c r="F9" i="27"/>
  <c r="L9" i="27"/>
  <c r="F10" i="27"/>
  <c r="L10" i="27"/>
  <c r="F11" i="27"/>
  <c r="L11" i="27"/>
  <c r="F12" i="27"/>
  <c r="L12" i="27"/>
  <c r="F13" i="27"/>
  <c r="L13" i="27"/>
  <c r="F14" i="27"/>
  <c r="L14" i="27"/>
  <c r="F15" i="27"/>
  <c r="L15" i="27"/>
  <c r="F16" i="27"/>
  <c r="L16" i="27"/>
  <c r="F17" i="27"/>
  <c r="L17" i="27"/>
  <c r="F18" i="27"/>
  <c r="L18" i="27"/>
  <c r="F19" i="27"/>
  <c r="L19" i="27"/>
  <c r="F20" i="27"/>
  <c r="L20" i="27"/>
  <c r="F21" i="27"/>
  <c r="L21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K8" i="29"/>
  <c r="J8" i="29"/>
  <c r="I8" i="29"/>
  <c r="K10" i="29"/>
  <c r="J10" i="29"/>
  <c r="I10" i="29"/>
  <c r="K12" i="29"/>
  <c r="J12" i="29"/>
  <c r="I12" i="29"/>
  <c r="H20" i="29"/>
  <c r="K14" i="29"/>
  <c r="J14" i="29"/>
  <c r="I14" i="29"/>
  <c r="K16" i="29"/>
  <c r="J16" i="29"/>
  <c r="I16" i="29"/>
  <c r="K18" i="29"/>
  <c r="J18" i="29"/>
  <c r="I18" i="29"/>
  <c r="K23" i="29"/>
  <c r="J23" i="29"/>
  <c r="I23" i="29"/>
  <c r="K25" i="29"/>
  <c r="J25" i="29"/>
  <c r="I25" i="29"/>
  <c r="K27" i="29"/>
  <c r="J27" i="29"/>
  <c r="I27" i="29"/>
  <c r="K29" i="29"/>
  <c r="J29" i="29"/>
  <c r="I29" i="29"/>
  <c r="K31" i="29"/>
  <c r="J31" i="29"/>
  <c r="I31" i="29"/>
  <c r="J83" i="29"/>
  <c r="K83" i="29"/>
  <c r="I83" i="29"/>
  <c r="J92" i="29"/>
  <c r="K92" i="29"/>
  <c r="I92" i="29"/>
  <c r="J100" i="29"/>
  <c r="K100" i="29"/>
  <c r="I100" i="29"/>
  <c r="J109" i="29"/>
  <c r="K109" i="29"/>
  <c r="I109" i="29"/>
  <c r="J117" i="29"/>
  <c r="K117" i="29"/>
  <c r="I117" i="29"/>
  <c r="J126" i="29"/>
  <c r="K126" i="29"/>
  <c r="I126" i="29"/>
  <c r="F146" i="29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50" i="29"/>
  <c r="I50" i="29"/>
  <c r="K50" i="29"/>
  <c r="J56" i="29"/>
  <c r="I56" i="29"/>
  <c r="K56" i="29"/>
  <c r="J69" i="29"/>
  <c r="I69" i="29"/>
  <c r="K69" i="29"/>
  <c r="N33" i="32"/>
  <c r="J79" i="32"/>
  <c r="H9" i="27"/>
  <c r="N9" i="27"/>
  <c r="H10" i="27"/>
  <c r="N10" i="27"/>
  <c r="H11" i="27"/>
  <c r="N11" i="27"/>
  <c r="H12" i="27"/>
  <c r="N12" i="27"/>
  <c r="H13" i="27"/>
  <c r="N13" i="27"/>
  <c r="H14" i="27"/>
  <c r="N14" i="27"/>
  <c r="H15" i="27"/>
  <c r="N15" i="27"/>
  <c r="H16" i="27"/>
  <c r="N16" i="27"/>
  <c r="H17" i="27"/>
  <c r="N17" i="27"/>
  <c r="H18" i="27"/>
  <c r="N18" i="27"/>
  <c r="H19" i="27"/>
  <c r="N19" i="27"/>
  <c r="H20" i="27"/>
  <c r="N20" i="27"/>
  <c r="H21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J125" i="29"/>
  <c r="I125" i="29"/>
  <c r="K125" i="29"/>
  <c r="K36" i="29"/>
  <c r="J36" i="29"/>
  <c r="I36" i="29"/>
  <c r="H48" i="29"/>
  <c r="K40" i="29"/>
  <c r="J40" i="29"/>
  <c r="I40" i="29"/>
  <c r="F85" i="27"/>
  <c r="F86" i="27"/>
  <c r="F87" i="27"/>
  <c r="F20" i="28"/>
  <c r="K33" i="28"/>
  <c r="J33" i="28"/>
  <c r="I33" i="28"/>
  <c r="K36" i="28"/>
  <c r="J36" i="28"/>
  <c r="I36" i="28"/>
  <c r="K38" i="28"/>
  <c r="J38" i="28"/>
  <c r="I38" i="28"/>
  <c r="K40" i="28"/>
  <c r="J40" i="28"/>
  <c r="I40" i="28"/>
  <c r="H48" i="28"/>
  <c r="K42" i="28"/>
  <c r="J42" i="28"/>
  <c r="I42" i="28"/>
  <c r="K44" i="28"/>
  <c r="J44" i="28"/>
  <c r="I44" i="28"/>
  <c r="K46" i="28"/>
  <c r="J46" i="28"/>
  <c r="I46" i="28"/>
  <c r="K51" i="28"/>
  <c r="J51" i="28"/>
  <c r="I51" i="28"/>
  <c r="K53" i="28"/>
  <c r="J53" i="28"/>
  <c r="I53" i="28"/>
  <c r="K55" i="28"/>
  <c r="J55" i="28"/>
  <c r="I55" i="28"/>
  <c r="K57" i="28"/>
  <c r="J57" i="28"/>
  <c r="I57" i="28"/>
  <c r="K59" i="28"/>
  <c r="J59" i="28"/>
  <c r="I59" i="28"/>
  <c r="K61" i="28"/>
  <c r="J61" i="28"/>
  <c r="I61" i="28"/>
  <c r="K64" i="28"/>
  <c r="J64" i="28"/>
  <c r="I64" i="28"/>
  <c r="K66" i="28"/>
  <c r="J66" i="28"/>
  <c r="I66" i="28"/>
  <c r="K68" i="28"/>
  <c r="J68" i="28"/>
  <c r="I68" i="28"/>
  <c r="H76" i="28"/>
  <c r="K70" i="28"/>
  <c r="J70" i="28"/>
  <c r="I70" i="28"/>
  <c r="K72" i="28"/>
  <c r="J72" i="28"/>
  <c r="I72" i="28"/>
  <c r="K74" i="28"/>
  <c r="J74" i="28"/>
  <c r="I74" i="28"/>
  <c r="K79" i="28"/>
  <c r="J79" i="28"/>
  <c r="I79" i="28"/>
  <c r="K81" i="28"/>
  <c r="J81" i="28"/>
  <c r="I81" i="28"/>
  <c r="K83" i="28"/>
  <c r="J83" i="28"/>
  <c r="I83" i="28"/>
  <c r="K85" i="28"/>
  <c r="J85" i="28"/>
  <c r="I85" i="28"/>
  <c r="K87" i="28"/>
  <c r="J87" i="28"/>
  <c r="I87" i="28"/>
  <c r="K89" i="28"/>
  <c r="J89" i="28"/>
  <c r="I89" i="28"/>
  <c r="K92" i="28"/>
  <c r="J92" i="28"/>
  <c r="I92" i="28"/>
  <c r="K94" i="28"/>
  <c r="J94" i="28"/>
  <c r="I94" i="28"/>
  <c r="K96" i="28"/>
  <c r="J96" i="28"/>
  <c r="I96" i="28"/>
  <c r="H104" i="28"/>
  <c r="K98" i="28"/>
  <c r="J98" i="28"/>
  <c r="I98" i="28"/>
  <c r="K100" i="28"/>
  <c r="J100" i="28"/>
  <c r="I100" i="28"/>
  <c r="K102" i="28"/>
  <c r="J102" i="28"/>
  <c r="I102" i="28"/>
  <c r="K107" i="28"/>
  <c r="J107" i="28"/>
  <c r="I107" i="28"/>
  <c r="K109" i="28"/>
  <c r="J109" i="28"/>
  <c r="I109" i="28"/>
  <c r="K111" i="28"/>
  <c r="J111" i="28"/>
  <c r="I111" i="28"/>
  <c r="K113" i="28"/>
  <c r="J113" i="28"/>
  <c r="I113" i="28"/>
  <c r="K115" i="28"/>
  <c r="J115" i="28"/>
  <c r="I115" i="28"/>
  <c r="K117" i="28"/>
  <c r="J117" i="28"/>
  <c r="I117" i="28"/>
  <c r="K120" i="28"/>
  <c r="J120" i="28"/>
  <c r="I120" i="28"/>
  <c r="K122" i="28"/>
  <c r="J122" i="28"/>
  <c r="I122" i="28"/>
  <c r="H132" i="28"/>
  <c r="K124" i="28"/>
  <c r="J124" i="28"/>
  <c r="I124" i="28"/>
  <c r="K126" i="28"/>
  <c r="J126" i="28"/>
  <c r="I126" i="28"/>
  <c r="K128" i="28"/>
  <c r="J128" i="28"/>
  <c r="I128" i="28"/>
  <c r="J45" i="29"/>
  <c r="I45" i="29"/>
  <c r="K45" i="29"/>
  <c r="J52" i="29"/>
  <c r="I52" i="29"/>
  <c r="K52" i="29"/>
  <c r="J58" i="29"/>
  <c r="I58" i="29"/>
  <c r="K58" i="29"/>
  <c r="J65" i="29"/>
  <c r="I65" i="29"/>
  <c r="K65" i="29"/>
  <c r="J71" i="29"/>
  <c r="I71" i="29"/>
  <c r="K71" i="29"/>
  <c r="J79" i="29"/>
  <c r="K79" i="29"/>
  <c r="I79" i="29"/>
  <c r="J87" i="29"/>
  <c r="K87" i="29"/>
  <c r="I87" i="29"/>
  <c r="J96" i="29"/>
  <c r="K96" i="29"/>
  <c r="I96" i="29"/>
  <c r="H104" i="29"/>
  <c r="J113" i="29"/>
  <c r="K113" i="29"/>
  <c r="I113" i="29"/>
  <c r="J122" i="29"/>
  <c r="K122" i="29"/>
  <c r="I122" i="29"/>
  <c r="M33" i="30"/>
  <c r="L33" i="30"/>
  <c r="K33" i="30"/>
  <c r="J33" i="30"/>
  <c r="I33" i="30"/>
  <c r="L124" i="32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G20" i="28"/>
  <c r="J64" i="30"/>
  <c r="I64" i="30"/>
  <c r="M64" i="30"/>
  <c r="L64" i="30"/>
  <c r="K64" i="30"/>
  <c r="M112" i="30"/>
  <c r="L112" i="30"/>
  <c r="K112" i="30"/>
  <c r="J112" i="30"/>
  <c r="I112" i="30"/>
  <c r="M27" i="30"/>
  <c r="L27" i="30"/>
  <c r="K27" i="30"/>
  <c r="J27" i="30"/>
  <c r="I27" i="30"/>
  <c r="N36" i="32"/>
  <c r="H233" i="32"/>
  <c r="N39" i="32"/>
  <c r="M14" i="30"/>
  <c r="L14" i="30"/>
  <c r="K14" i="30"/>
  <c r="J14" i="30"/>
  <c r="I14" i="30"/>
  <c r="N42" i="32"/>
  <c r="F48" i="29"/>
  <c r="F62" i="29"/>
  <c r="F118" i="29"/>
  <c r="M8" i="30"/>
  <c r="K8" i="30"/>
  <c r="J8" i="30"/>
  <c r="I8" i="30"/>
  <c r="L8" i="30"/>
  <c r="M46" i="30"/>
  <c r="L46" i="30"/>
  <c r="K46" i="30"/>
  <c r="J46" i="30"/>
  <c r="I46" i="30"/>
  <c r="J89" i="30"/>
  <c r="I89" i="30"/>
  <c r="M89" i="30"/>
  <c r="L89" i="30"/>
  <c r="K89" i="30"/>
  <c r="M151" i="30"/>
  <c r="L151" i="30"/>
  <c r="K151" i="30"/>
  <c r="J151" i="30"/>
  <c r="I151" i="30"/>
  <c r="J216" i="32"/>
  <c r="J40" i="35"/>
  <c r="G20" i="29"/>
  <c r="G48" i="29"/>
  <c r="G62" i="29"/>
  <c r="I10" i="30"/>
  <c r="M10" i="30"/>
  <c r="L10" i="30"/>
  <c r="K10" i="30"/>
  <c r="J10" i="30"/>
  <c r="F20" i="30"/>
  <c r="M40" i="30"/>
  <c r="H48" i="30"/>
  <c r="L40" i="30"/>
  <c r="K40" i="30"/>
  <c r="J40" i="30"/>
  <c r="I40" i="30"/>
  <c r="M131" i="30"/>
  <c r="L131" i="30"/>
  <c r="K131" i="30"/>
  <c r="J131" i="30"/>
  <c r="I131" i="30"/>
  <c r="F120" i="32"/>
  <c r="J11" i="32"/>
  <c r="H31" i="32"/>
  <c r="H34" i="32"/>
  <c r="H37" i="32"/>
  <c r="H40" i="32"/>
  <c r="H43" i="32"/>
  <c r="H55" i="32"/>
  <c r="N59" i="32"/>
  <c r="H64" i="32"/>
  <c r="L100" i="32"/>
  <c r="F105" i="32"/>
  <c r="L109" i="32"/>
  <c r="N120" i="32"/>
  <c r="H125" i="32"/>
  <c r="L167" i="32"/>
  <c r="J207" i="32"/>
  <c r="H218" i="32"/>
  <c r="F235" i="32"/>
  <c r="N57" i="33"/>
  <c r="N31" i="32"/>
  <c r="N34" i="32"/>
  <c r="N37" i="32"/>
  <c r="N40" i="32"/>
  <c r="N86" i="32"/>
  <c r="J76" i="32"/>
  <c r="J85" i="32"/>
  <c r="L121" i="32"/>
  <c r="F126" i="32"/>
  <c r="H209" i="32"/>
  <c r="L31" i="33"/>
  <c r="J11" i="30"/>
  <c r="M11" i="30"/>
  <c r="L11" i="30"/>
  <c r="K11" i="30"/>
  <c r="I11" i="30"/>
  <c r="C20" i="30"/>
  <c r="J17" i="30"/>
  <c r="I17" i="30"/>
  <c r="M17" i="30"/>
  <c r="L17" i="30"/>
  <c r="K17" i="30"/>
  <c r="J24" i="30"/>
  <c r="I24" i="30"/>
  <c r="M24" i="30"/>
  <c r="L24" i="30"/>
  <c r="K24" i="30"/>
  <c r="J30" i="30"/>
  <c r="I30" i="30"/>
  <c r="M30" i="30"/>
  <c r="L30" i="30"/>
  <c r="K30" i="30"/>
  <c r="J37" i="30"/>
  <c r="I37" i="30"/>
  <c r="M37" i="30"/>
  <c r="L37" i="30"/>
  <c r="K37" i="30"/>
  <c r="J43" i="30"/>
  <c r="I43" i="30"/>
  <c r="M43" i="30"/>
  <c r="L43" i="30"/>
  <c r="K43" i="30"/>
  <c r="J50" i="30"/>
  <c r="I50" i="30"/>
  <c r="M50" i="30"/>
  <c r="L50" i="30"/>
  <c r="K50" i="30"/>
  <c r="J57" i="30"/>
  <c r="I57" i="30"/>
  <c r="M57" i="30"/>
  <c r="L57" i="30"/>
  <c r="K57" i="30"/>
  <c r="J70" i="30"/>
  <c r="I70" i="30"/>
  <c r="M70" i="30"/>
  <c r="L70" i="30"/>
  <c r="K70" i="30"/>
  <c r="J83" i="30"/>
  <c r="I83" i="30"/>
  <c r="M83" i="30"/>
  <c r="L83" i="30"/>
  <c r="K83" i="30"/>
  <c r="L111" i="30"/>
  <c r="K111" i="30"/>
  <c r="J111" i="30"/>
  <c r="I111" i="30"/>
  <c r="M111" i="30"/>
  <c r="J10" i="32"/>
  <c r="H32" i="32"/>
  <c r="H35" i="32"/>
  <c r="H38" i="32"/>
  <c r="H41" i="32"/>
  <c r="N56" i="32"/>
  <c r="H61" i="32"/>
  <c r="L97" i="32"/>
  <c r="F102" i="32"/>
  <c r="L106" i="32"/>
  <c r="H122" i="32"/>
  <c r="N126" i="32"/>
  <c r="L173" i="32"/>
  <c r="H197" i="32"/>
  <c r="F256" i="32"/>
  <c r="D20" i="30"/>
  <c r="I16" i="30"/>
  <c r="M16" i="30"/>
  <c r="L16" i="30"/>
  <c r="K16" i="30"/>
  <c r="J16" i="30"/>
  <c r="I23" i="30"/>
  <c r="M23" i="30"/>
  <c r="L23" i="30"/>
  <c r="K23" i="30"/>
  <c r="J23" i="30"/>
  <c r="I29" i="30"/>
  <c r="M29" i="30"/>
  <c r="L29" i="30"/>
  <c r="K29" i="30"/>
  <c r="J29" i="30"/>
  <c r="I36" i="30"/>
  <c r="M36" i="30"/>
  <c r="L36" i="30"/>
  <c r="K36" i="30"/>
  <c r="J36" i="30"/>
  <c r="F48" i="30"/>
  <c r="I42" i="30"/>
  <c r="M42" i="30"/>
  <c r="L42" i="30"/>
  <c r="K42" i="30"/>
  <c r="J42" i="30"/>
  <c r="K53" i="30"/>
  <c r="I53" i="30"/>
  <c r="J53" i="30"/>
  <c r="M53" i="30"/>
  <c r="L53" i="30"/>
  <c r="M54" i="30"/>
  <c r="H62" i="30"/>
  <c r="L54" i="30"/>
  <c r="J54" i="30"/>
  <c r="I54" i="30"/>
  <c r="K54" i="30"/>
  <c r="M67" i="30"/>
  <c r="L67" i="30"/>
  <c r="J67" i="30"/>
  <c r="I67" i="30"/>
  <c r="K67" i="30"/>
  <c r="M80" i="30"/>
  <c r="L80" i="30"/>
  <c r="J80" i="30"/>
  <c r="I80" i="30"/>
  <c r="K80" i="30"/>
  <c r="M93" i="30"/>
  <c r="L93" i="30"/>
  <c r="J93" i="30"/>
  <c r="I93" i="30"/>
  <c r="K93" i="30"/>
  <c r="M99" i="30"/>
  <c r="L99" i="30"/>
  <c r="K99" i="30"/>
  <c r="J99" i="30"/>
  <c r="I99" i="30"/>
  <c r="M138" i="30"/>
  <c r="H146" i="30"/>
  <c r="L138" i="30"/>
  <c r="K138" i="30"/>
  <c r="J138" i="30"/>
  <c r="I138" i="30"/>
  <c r="M157" i="30"/>
  <c r="L157" i="30"/>
  <c r="K157" i="30"/>
  <c r="J157" i="30"/>
  <c r="I157" i="30"/>
  <c r="N32" i="32"/>
  <c r="N35" i="32"/>
  <c r="N38" i="32"/>
  <c r="N41" i="32"/>
  <c r="J82" i="32"/>
  <c r="F123" i="32"/>
  <c r="L127" i="32"/>
  <c r="H188" i="32"/>
  <c r="J240" i="32"/>
  <c r="J258" i="32"/>
  <c r="N54" i="33"/>
  <c r="L9" i="30"/>
  <c r="K9" i="30"/>
  <c r="J9" i="30"/>
  <c r="M9" i="30"/>
  <c r="I9" i="30"/>
  <c r="M15" i="30"/>
  <c r="L15" i="30"/>
  <c r="K15" i="30"/>
  <c r="J15" i="30"/>
  <c r="I15" i="30"/>
  <c r="M22" i="30"/>
  <c r="L22" i="30"/>
  <c r="K22" i="30"/>
  <c r="J22" i="30"/>
  <c r="I22" i="30"/>
  <c r="M28" i="30"/>
  <c r="L28" i="30"/>
  <c r="K28" i="30"/>
  <c r="J28" i="30"/>
  <c r="I28" i="30"/>
  <c r="M41" i="30"/>
  <c r="L41" i="30"/>
  <c r="K41" i="30"/>
  <c r="J41" i="30"/>
  <c r="I41" i="30"/>
  <c r="M47" i="30"/>
  <c r="L47" i="30"/>
  <c r="K47" i="30"/>
  <c r="J47" i="30"/>
  <c r="I47" i="30"/>
  <c r="L66" i="30"/>
  <c r="K66" i="30"/>
  <c r="I66" i="30"/>
  <c r="M66" i="30"/>
  <c r="J66" i="30"/>
  <c r="J9" i="32"/>
  <c r="H33" i="32"/>
  <c r="H36" i="32"/>
  <c r="H39" i="32"/>
  <c r="H42" i="32"/>
  <c r="H65" i="32"/>
  <c r="N53" i="32"/>
  <c r="H58" i="32"/>
  <c r="N62" i="32"/>
  <c r="F99" i="32"/>
  <c r="L103" i="32"/>
  <c r="F108" i="32"/>
  <c r="H119" i="32"/>
  <c r="N123" i="32"/>
  <c r="H128" i="32"/>
  <c r="J164" i="32"/>
  <c r="N174" i="32"/>
  <c r="F190" i="32"/>
  <c r="L214" i="32"/>
  <c r="J231" i="32"/>
  <c r="L260" i="32"/>
  <c r="H277" i="32"/>
  <c r="N63" i="33"/>
  <c r="J12" i="32"/>
  <c r="J13" i="32"/>
  <c r="J14" i="32"/>
  <c r="J15" i="32"/>
  <c r="J16" i="32"/>
  <c r="J17" i="32"/>
  <c r="J18" i="32"/>
  <c r="J19" i="32"/>
  <c r="J20" i="32"/>
  <c r="J21" i="32"/>
  <c r="F53" i="32"/>
  <c r="L54" i="32"/>
  <c r="J55" i="32"/>
  <c r="F56" i="32"/>
  <c r="L57" i="32"/>
  <c r="J58" i="32"/>
  <c r="F59" i="32"/>
  <c r="L60" i="32"/>
  <c r="J61" i="32"/>
  <c r="F62" i="32"/>
  <c r="L63" i="32"/>
  <c r="J64" i="32"/>
  <c r="F65" i="32"/>
  <c r="N97" i="32"/>
  <c r="J98" i="32"/>
  <c r="H99" i="32"/>
  <c r="N100" i="32"/>
  <c r="J101" i="32"/>
  <c r="H102" i="32"/>
  <c r="N103" i="32"/>
  <c r="J104" i="32"/>
  <c r="H105" i="32"/>
  <c r="N106" i="32"/>
  <c r="J107" i="32"/>
  <c r="H108" i="32"/>
  <c r="J119" i="32"/>
  <c r="J122" i="32"/>
  <c r="J125" i="32"/>
  <c r="J128" i="32"/>
  <c r="H129" i="32"/>
  <c r="H130" i="32"/>
  <c r="H131" i="32"/>
  <c r="L141" i="32"/>
  <c r="F143" i="32"/>
  <c r="L144" i="32"/>
  <c r="F146" i="32"/>
  <c r="L147" i="32"/>
  <c r="F149" i="32"/>
  <c r="L150" i="32"/>
  <c r="F152" i="32"/>
  <c r="L153" i="32"/>
  <c r="L186" i="32"/>
  <c r="J188" i="32"/>
  <c r="N193" i="32"/>
  <c r="L195" i="32"/>
  <c r="J197" i="32"/>
  <c r="N280" i="32"/>
  <c r="N283" i="32"/>
  <c r="J14" i="33"/>
  <c r="H55" i="33"/>
  <c r="H64" i="33"/>
  <c r="J81" i="33"/>
  <c r="H56" i="35"/>
  <c r="AT17" i="37"/>
  <c r="AS17" i="37"/>
  <c r="AR17" i="37"/>
  <c r="AV17" i="37"/>
  <c r="AU17" i="37"/>
  <c r="AB12" i="37"/>
  <c r="J31" i="32"/>
  <c r="J32" i="32"/>
  <c r="J33" i="32"/>
  <c r="J34" i="32"/>
  <c r="J35" i="32"/>
  <c r="J36" i="32"/>
  <c r="J37" i="32"/>
  <c r="J38" i="32"/>
  <c r="J39" i="32"/>
  <c r="J40" i="32"/>
  <c r="J41" i="32"/>
  <c r="J42" i="32"/>
  <c r="N54" i="32"/>
  <c r="N57" i="32"/>
  <c r="N60" i="32"/>
  <c r="N63" i="32"/>
  <c r="J77" i="32"/>
  <c r="J80" i="32"/>
  <c r="J83" i="32"/>
  <c r="J86" i="32"/>
  <c r="F97" i="32"/>
  <c r="L98" i="32"/>
  <c r="F100" i="32"/>
  <c r="L101" i="32"/>
  <c r="F103" i="32"/>
  <c r="L104" i="32"/>
  <c r="F106" i="32"/>
  <c r="L107" i="32"/>
  <c r="F109" i="32"/>
  <c r="L119" i="32"/>
  <c r="H120" i="32"/>
  <c r="F121" i="32"/>
  <c r="N121" i="32"/>
  <c r="L122" i="32"/>
  <c r="H123" i="32"/>
  <c r="F124" i="32"/>
  <c r="N124" i="32"/>
  <c r="L125" i="32"/>
  <c r="H126" i="32"/>
  <c r="F127" i="32"/>
  <c r="N127" i="32"/>
  <c r="L128" i="32"/>
  <c r="L129" i="32"/>
  <c r="L130" i="32"/>
  <c r="L131" i="32"/>
  <c r="H185" i="32"/>
  <c r="F187" i="32"/>
  <c r="H194" i="32"/>
  <c r="F196" i="32"/>
  <c r="H230" i="32"/>
  <c r="J252" i="32"/>
  <c r="L254" i="32"/>
  <c r="F259" i="32"/>
  <c r="J261" i="32"/>
  <c r="L263" i="32"/>
  <c r="J273" i="32"/>
  <c r="N275" i="32"/>
  <c r="H65" i="33"/>
  <c r="F33" i="33"/>
  <c r="J82" i="33"/>
  <c r="H106" i="33"/>
  <c r="N14" i="35"/>
  <c r="F9" i="32"/>
  <c r="L9" i="32"/>
  <c r="F10" i="32"/>
  <c r="L10" i="32"/>
  <c r="F11" i="32"/>
  <c r="L11" i="32"/>
  <c r="F12" i="32"/>
  <c r="L12" i="32"/>
  <c r="F13" i="32"/>
  <c r="L13" i="32"/>
  <c r="F14" i="32"/>
  <c r="L14" i="32"/>
  <c r="F15" i="32"/>
  <c r="L15" i="32"/>
  <c r="F16" i="32"/>
  <c r="L16" i="32"/>
  <c r="F17" i="32"/>
  <c r="L17" i="32"/>
  <c r="F18" i="32"/>
  <c r="L18" i="32"/>
  <c r="F19" i="32"/>
  <c r="L19" i="32"/>
  <c r="F20" i="32"/>
  <c r="L20" i="32"/>
  <c r="F21" i="32"/>
  <c r="L21" i="32"/>
  <c r="L43" i="32"/>
  <c r="J53" i="32"/>
  <c r="F54" i="32"/>
  <c r="L55" i="32"/>
  <c r="J56" i="32"/>
  <c r="F57" i="32"/>
  <c r="L58" i="32"/>
  <c r="J59" i="32"/>
  <c r="F60" i="32"/>
  <c r="L61" i="32"/>
  <c r="J62" i="32"/>
  <c r="F63" i="32"/>
  <c r="L64" i="32"/>
  <c r="J65" i="32"/>
  <c r="H97" i="32"/>
  <c r="N98" i="32"/>
  <c r="J99" i="32"/>
  <c r="H100" i="32"/>
  <c r="N101" i="32"/>
  <c r="J102" i="32"/>
  <c r="H103" i="32"/>
  <c r="N104" i="32"/>
  <c r="J105" i="32"/>
  <c r="H106" i="32"/>
  <c r="N107" i="32"/>
  <c r="J108" i="32"/>
  <c r="H109" i="32"/>
  <c r="J120" i="32"/>
  <c r="J123" i="32"/>
  <c r="J126" i="32"/>
  <c r="F142" i="32"/>
  <c r="L143" i="32"/>
  <c r="F145" i="32"/>
  <c r="L146" i="32"/>
  <c r="F148" i="32"/>
  <c r="L149" i="32"/>
  <c r="F151" i="32"/>
  <c r="L152" i="32"/>
  <c r="J185" i="32"/>
  <c r="N190" i="32"/>
  <c r="L192" i="32"/>
  <c r="J194" i="32"/>
  <c r="N230" i="32"/>
  <c r="L232" i="32"/>
  <c r="N239" i="32"/>
  <c r="L241" i="32"/>
  <c r="N278" i="32"/>
  <c r="N281" i="32"/>
  <c r="N284" i="32"/>
  <c r="J20" i="33"/>
  <c r="H58" i="33"/>
  <c r="F31" i="32"/>
  <c r="L31" i="32"/>
  <c r="F32" i="32"/>
  <c r="L32" i="32"/>
  <c r="F33" i="32"/>
  <c r="L33" i="32"/>
  <c r="F34" i="32"/>
  <c r="L34" i="32"/>
  <c r="F35" i="32"/>
  <c r="L35" i="32"/>
  <c r="F36" i="32"/>
  <c r="L36" i="32"/>
  <c r="F37" i="32"/>
  <c r="L37" i="32"/>
  <c r="F38" i="32"/>
  <c r="L38" i="32"/>
  <c r="F39" i="32"/>
  <c r="L39" i="32"/>
  <c r="F40" i="32"/>
  <c r="L40" i="32"/>
  <c r="F41" i="32"/>
  <c r="L41" i="32"/>
  <c r="F42" i="32"/>
  <c r="L42" i="32"/>
  <c r="F43" i="32"/>
  <c r="N55" i="32"/>
  <c r="N58" i="32"/>
  <c r="N61" i="32"/>
  <c r="N64" i="32"/>
  <c r="J75" i="32"/>
  <c r="J78" i="32"/>
  <c r="J81" i="32"/>
  <c r="J84" i="32"/>
  <c r="J87" i="32"/>
  <c r="F98" i="32"/>
  <c r="L99" i="32"/>
  <c r="F101" i="32"/>
  <c r="L102" i="32"/>
  <c r="F104" i="32"/>
  <c r="L105" i="32"/>
  <c r="F107" i="32"/>
  <c r="L108" i="32"/>
  <c r="F119" i="32"/>
  <c r="N119" i="32"/>
  <c r="L120" i="32"/>
  <c r="H121" i="32"/>
  <c r="F122" i="32"/>
  <c r="N122" i="32"/>
  <c r="L123" i="32"/>
  <c r="H124" i="32"/>
  <c r="F125" i="32"/>
  <c r="N125" i="32"/>
  <c r="L126" i="32"/>
  <c r="H127" i="32"/>
  <c r="F128" i="32"/>
  <c r="N128" i="32"/>
  <c r="N129" i="32"/>
  <c r="N130" i="32"/>
  <c r="H191" i="32"/>
  <c r="F193" i="32"/>
  <c r="F229" i="32"/>
  <c r="J234" i="32"/>
  <c r="H236" i="32"/>
  <c r="F238" i="32"/>
  <c r="F251" i="32"/>
  <c r="F253" i="32"/>
  <c r="J255" i="32"/>
  <c r="L257" i="32"/>
  <c r="F262" i="32"/>
  <c r="H285" i="32"/>
  <c r="H274" i="32"/>
  <c r="J276" i="32"/>
  <c r="L103" i="33"/>
  <c r="L34" i="33"/>
  <c r="N60" i="33"/>
  <c r="H9" i="32"/>
  <c r="N9" i="32"/>
  <c r="H10" i="32"/>
  <c r="N10" i="32"/>
  <c r="H11" i="32"/>
  <c r="N11" i="32"/>
  <c r="H12" i="32"/>
  <c r="N12" i="32"/>
  <c r="H13" i="32"/>
  <c r="N13" i="32"/>
  <c r="H14" i="32"/>
  <c r="N14" i="32"/>
  <c r="H15" i="32"/>
  <c r="N15" i="32"/>
  <c r="H16" i="32"/>
  <c r="N16" i="32"/>
  <c r="H17" i="32"/>
  <c r="N17" i="32"/>
  <c r="H18" i="32"/>
  <c r="N18" i="32"/>
  <c r="H19" i="32"/>
  <c r="N19" i="32"/>
  <c r="H20" i="32"/>
  <c r="N20" i="32"/>
  <c r="H21" i="32"/>
  <c r="J54" i="32"/>
  <c r="J57" i="32"/>
  <c r="J60" i="32"/>
  <c r="J63" i="32"/>
  <c r="J97" i="32"/>
  <c r="H98" i="32"/>
  <c r="N99" i="32"/>
  <c r="J100" i="32"/>
  <c r="H101" i="32"/>
  <c r="N102" i="32"/>
  <c r="J103" i="32"/>
  <c r="H104" i="32"/>
  <c r="N105" i="32"/>
  <c r="J106" i="32"/>
  <c r="H107" i="32"/>
  <c r="N108" i="32"/>
  <c r="J109" i="32"/>
  <c r="J121" i="32"/>
  <c r="J124" i="32"/>
  <c r="J127" i="32"/>
  <c r="F129" i="32"/>
  <c r="F130" i="32"/>
  <c r="F131" i="32"/>
  <c r="F141" i="32"/>
  <c r="L142" i="32"/>
  <c r="F144" i="32"/>
  <c r="L145" i="32"/>
  <c r="F147" i="32"/>
  <c r="L148" i="32"/>
  <c r="F150" i="32"/>
  <c r="L151" i="32"/>
  <c r="F153" i="32"/>
  <c r="N187" i="32"/>
  <c r="L189" i="32"/>
  <c r="J191" i="32"/>
  <c r="N196" i="32"/>
  <c r="L229" i="32"/>
  <c r="N236" i="32"/>
  <c r="L238" i="32"/>
  <c r="L251" i="32"/>
  <c r="N279" i="32"/>
  <c r="N282" i="32"/>
  <c r="J17" i="33"/>
  <c r="H61" i="33"/>
  <c r="L32" i="35"/>
  <c r="F186" i="32"/>
  <c r="H187" i="32"/>
  <c r="F189" i="32"/>
  <c r="H190" i="32"/>
  <c r="F192" i="32"/>
  <c r="H193" i="32"/>
  <c r="F195" i="32"/>
  <c r="H196" i="32"/>
  <c r="N251" i="32"/>
  <c r="H9" i="33"/>
  <c r="H10" i="33"/>
  <c r="H11" i="33"/>
  <c r="H12" i="33"/>
  <c r="H13" i="33"/>
  <c r="F32" i="33"/>
  <c r="L33" i="33"/>
  <c r="J108" i="33"/>
  <c r="H10" i="35"/>
  <c r="H15" i="37"/>
  <c r="Q28" i="38"/>
  <c r="P28" i="38"/>
  <c r="J129" i="32"/>
  <c r="J130" i="32"/>
  <c r="J131" i="32"/>
  <c r="H141" i="32"/>
  <c r="N141" i="32"/>
  <c r="H142" i="32"/>
  <c r="N142" i="32"/>
  <c r="H143" i="32"/>
  <c r="N143" i="32"/>
  <c r="H144" i="32"/>
  <c r="N144" i="32"/>
  <c r="H145" i="32"/>
  <c r="N145" i="32"/>
  <c r="H146" i="32"/>
  <c r="N146" i="32"/>
  <c r="H147" i="32"/>
  <c r="N147" i="32"/>
  <c r="H148" i="32"/>
  <c r="N148" i="32"/>
  <c r="H149" i="32"/>
  <c r="N149" i="32"/>
  <c r="H150" i="32"/>
  <c r="N150" i="32"/>
  <c r="H151" i="32"/>
  <c r="N151" i="32"/>
  <c r="H152" i="32"/>
  <c r="N152" i="32"/>
  <c r="H153" i="32"/>
  <c r="L185" i="32"/>
  <c r="N186" i="32"/>
  <c r="J187" i="32"/>
  <c r="L188" i="32"/>
  <c r="N189" i="32"/>
  <c r="J190" i="32"/>
  <c r="L191" i="32"/>
  <c r="N192" i="32"/>
  <c r="J193" i="32"/>
  <c r="L194" i="32"/>
  <c r="N195" i="32"/>
  <c r="J196" i="32"/>
  <c r="L197" i="32"/>
  <c r="H251" i="32"/>
  <c r="L252" i="32"/>
  <c r="J253" i="32"/>
  <c r="F254" i="32"/>
  <c r="L255" i="32"/>
  <c r="J256" i="32"/>
  <c r="F257" i="32"/>
  <c r="L258" i="32"/>
  <c r="J259" i="32"/>
  <c r="F260" i="32"/>
  <c r="L261" i="32"/>
  <c r="J262" i="32"/>
  <c r="F263" i="32"/>
  <c r="J9" i="33"/>
  <c r="J10" i="33"/>
  <c r="J11" i="33"/>
  <c r="J12" i="33"/>
  <c r="J13" i="33"/>
  <c r="J16" i="33"/>
  <c r="J19" i="33"/>
  <c r="F104" i="33"/>
  <c r="F97" i="33"/>
  <c r="L109" i="33"/>
  <c r="AL17" i="37"/>
  <c r="AK17" i="37"/>
  <c r="AJ17" i="37"/>
  <c r="J43" i="32"/>
  <c r="F185" i="32"/>
  <c r="H186" i="32"/>
  <c r="F188" i="32"/>
  <c r="H189" i="32"/>
  <c r="F191" i="32"/>
  <c r="H192" i="32"/>
  <c r="F194" i="32"/>
  <c r="H195" i="32"/>
  <c r="F197" i="32"/>
  <c r="J251" i="32"/>
  <c r="F31" i="33"/>
  <c r="L32" i="33"/>
  <c r="F34" i="33"/>
  <c r="N106" i="35"/>
  <c r="H19" i="35"/>
  <c r="L63" i="35"/>
  <c r="H104" i="35"/>
  <c r="J141" i="32"/>
  <c r="J142" i="32"/>
  <c r="J143" i="32"/>
  <c r="J144" i="32"/>
  <c r="J145" i="32"/>
  <c r="J146" i="32"/>
  <c r="J147" i="32"/>
  <c r="J148" i="32"/>
  <c r="J149" i="32"/>
  <c r="J150" i="32"/>
  <c r="J151" i="32"/>
  <c r="J152" i="32"/>
  <c r="J153" i="32"/>
  <c r="N185" i="32"/>
  <c r="J186" i="32"/>
  <c r="L187" i="32"/>
  <c r="N188" i="32"/>
  <c r="J189" i="32"/>
  <c r="L190" i="32"/>
  <c r="N191" i="32"/>
  <c r="J192" i="32"/>
  <c r="L193" i="32"/>
  <c r="N194" i="32"/>
  <c r="J195" i="32"/>
  <c r="L196" i="32"/>
  <c r="F252" i="32"/>
  <c r="L253" i="32"/>
  <c r="J254" i="32"/>
  <c r="F255" i="32"/>
  <c r="L256" i="32"/>
  <c r="J257" i="32"/>
  <c r="F258" i="32"/>
  <c r="L259" i="32"/>
  <c r="J260" i="32"/>
  <c r="F261" i="32"/>
  <c r="L262" i="32"/>
  <c r="J263" i="32"/>
  <c r="N9" i="33"/>
  <c r="N10" i="33"/>
  <c r="N11" i="33"/>
  <c r="N12" i="33"/>
  <c r="J15" i="33"/>
  <c r="J18" i="33"/>
  <c r="J21" i="33"/>
  <c r="J104" i="33"/>
  <c r="F105" i="33"/>
  <c r="H80" i="35"/>
  <c r="L106" i="35"/>
  <c r="H252" i="32"/>
  <c r="N252" i="32"/>
  <c r="H253" i="32"/>
  <c r="N253" i="32"/>
  <c r="H254" i="32"/>
  <c r="N254" i="32"/>
  <c r="H255" i="32"/>
  <c r="N255" i="32"/>
  <c r="H256" i="32"/>
  <c r="N256" i="32"/>
  <c r="H257" i="32"/>
  <c r="N257" i="32"/>
  <c r="H258" i="32"/>
  <c r="N258" i="32"/>
  <c r="H259" i="32"/>
  <c r="N259" i="32"/>
  <c r="H260" i="32"/>
  <c r="N260" i="32"/>
  <c r="H261" i="32"/>
  <c r="N261" i="32"/>
  <c r="H262" i="32"/>
  <c r="N262" i="32"/>
  <c r="H263" i="32"/>
  <c r="L100" i="35"/>
  <c r="H9" i="35"/>
  <c r="N13" i="35"/>
  <c r="H18" i="35"/>
  <c r="H34" i="35"/>
  <c r="H64" i="35"/>
  <c r="F76" i="35"/>
  <c r="C109" i="35"/>
  <c r="AB15" i="37"/>
  <c r="H18" i="37"/>
  <c r="F9" i="33"/>
  <c r="L9" i="33"/>
  <c r="F10" i="33"/>
  <c r="L10" i="33"/>
  <c r="F11" i="33"/>
  <c r="L11" i="33"/>
  <c r="F12" i="33"/>
  <c r="L12" i="33"/>
  <c r="F13" i="33"/>
  <c r="L13" i="33"/>
  <c r="F14" i="33"/>
  <c r="L14" i="33"/>
  <c r="F15" i="33"/>
  <c r="L15" i="33"/>
  <c r="F16" i="33"/>
  <c r="L16" i="33"/>
  <c r="F17" i="33"/>
  <c r="L17" i="33"/>
  <c r="F18" i="33"/>
  <c r="L18" i="33"/>
  <c r="F19" i="33"/>
  <c r="L19" i="33"/>
  <c r="F20" i="33"/>
  <c r="L20" i="33"/>
  <c r="F21" i="33"/>
  <c r="L21" i="33"/>
  <c r="H16" i="35"/>
  <c r="F41" i="35"/>
  <c r="L54" i="35"/>
  <c r="F57" i="35"/>
  <c r="H76" i="35"/>
  <c r="L78" i="35"/>
  <c r="F86" i="35"/>
  <c r="F100" i="35"/>
  <c r="L102" i="35"/>
  <c r="V13" i="37"/>
  <c r="F35" i="33"/>
  <c r="L35" i="33"/>
  <c r="F36" i="33"/>
  <c r="L36" i="33"/>
  <c r="F37" i="33"/>
  <c r="L37" i="33"/>
  <c r="F38" i="33"/>
  <c r="F39" i="33"/>
  <c r="F40" i="33"/>
  <c r="F41" i="33"/>
  <c r="F42" i="33"/>
  <c r="F43" i="33"/>
  <c r="F101" i="33"/>
  <c r="N10" i="35"/>
  <c r="H15" i="35"/>
  <c r="N19" i="35"/>
  <c r="F32" i="35"/>
  <c r="L34" i="35"/>
  <c r="H36" i="35"/>
  <c r="H60" i="35"/>
  <c r="L62" i="35"/>
  <c r="H84" i="35"/>
  <c r="M109" i="35"/>
  <c r="N97" i="35"/>
  <c r="H100" i="35"/>
  <c r="N11" i="37"/>
  <c r="V16" i="37"/>
  <c r="AK31" i="37"/>
  <c r="AL31" i="37"/>
  <c r="N13" i="33"/>
  <c r="H14" i="33"/>
  <c r="N14" i="33"/>
  <c r="H15" i="33"/>
  <c r="N15" i="33"/>
  <c r="H16" i="33"/>
  <c r="N16" i="33"/>
  <c r="H17" i="33"/>
  <c r="N17" i="33"/>
  <c r="H18" i="33"/>
  <c r="N18" i="33"/>
  <c r="H19" i="33"/>
  <c r="N19" i="33"/>
  <c r="H20" i="33"/>
  <c r="N20" i="33"/>
  <c r="H21" i="33"/>
  <c r="F53" i="33"/>
  <c r="F54" i="33"/>
  <c r="F55" i="33"/>
  <c r="F56" i="33"/>
  <c r="F57" i="33"/>
  <c r="F58" i="33"/>
  <c r="F59" i="33"/>
  <c r="F60" i="33"/>
  <c r="F61" i="33"/>
  <c r="F62" i="33"/>
  <c r="F63" i="33"/>
  <c r="F64" i="33"/>
  <c r="F65" i="33"/>
  <c r="F108" i="33"/>
  <c r="H13" i="35"/>
  <c r="N17" i="35"/>
  <c r="H32" i="35"/>
  <c r="F35" i="35"/>
  <c r="N108" i="35"/>
  <c r="AL11" i="37"/>
  <c r="AK11" i="37"/>
  <c r="AJ11" i="37"/>
  <c r="N14" i="37"/>
  <c r="I33" i="37"/>
  <c r="H33" i="37"/>
  <c r="F75" i="33"/>
  <c r="F76" i="33"/>
  <c r="F77" i="33"/>
  <c r="F78" i="33"/>
  <c r="F79" i="33"/>
  <c r="F80" i="33"/>
  <c r="F107" i="33"/>
  <c r="H105" i="35"/>
  <c r="H12" i="35"/>
  <c r="N16" i="35"/>
  <c r="H21" i="35"/>
  <c r="H43" i="35"/>
  <c r="H31" i="35"/>
  <c r="L38" i="35"/>
  <c r="H40" i="35"/>
  <c r="F42" i="35"/>
  <c r="F56" i="35"/>
  <c r="L58" i="35"/>
  <c r="G87" i="35"/>
  <c r="H75" i="35"/>
  <c r="L82" i="35"/>
  <c r="F85" i="35"/>
  <c r="L98" i="35"/>
  <c r="F101" i="35"/>
  <c r="H17" i="37"/>
  <c r="N15" i="37"/>
  <c r="V17" i="37"/>
  <c r="AB16" i="37"/>
  <c r="AL15" i="37"/>
  <c r="AK15" i="37"/>
  <c r="AJ15" i="37"/>
  <c r="H12" i="37"/>
  <c r="AL14" i="37"/>
  <c r="AK14" i="37"/>
  <c r="AJ14" i="37"/>
  <c r="N17" i="37"/>
  <c r="Q40" i="38"/>
  <c r="P40" i="38"/>
  <c r="H37" i="35"/>
  <c r="H81" i="35"/>
  <c r="W33" i="37"/>
  <c r="V33" i="37"/>
  <c r="I7" i="38"/>
  <c r="J7" i="38"/>
  <c r="Q12" i="38"/>
  <c r="P12" i="38"/>
  <c r="P19" i="38"/>
  <c r="Q19" i="38"/>
  <c r="Q31" i="38"/>
  <c r="P31" i="38"/>
  <c r="Q43" i="38"/>
  <c r="P43" i="38"/>
  <c r="F34" i="35"/>
  <c r="L36" i="35"/>
  <c r="H38" i="35"/>
  <c r="H42" i="35"/>
  <c r="H53" i="35"/>
  <c r="H62" i="35"/>
  <c r="H82" i="35"/>
  <c r="H86" i="35"/>
  <c r="H97" i="35"/>
  <c r="G109" i="35"/>
  <c r="H106" i="35"/>
  <c r="H108" i="35"/>
  <c r="J16" i="38"/>
  <c r="I16" i="38"/>
  <c r="Q36" i="38"/>
  <c r="P36" i="38"/>
  <c r="Q46" i="38"/>
  <c r="P46" i="38"/>
  <c r="L41" i="35"/>
  <c r="H54" i="35"/>
  <c r="H58" i="35"/>
  <c r="F64" i="35"/>
  <c r="C87" i="35"/>
  <c r="H78" i="35"/>
  <c r="H98" i="35"/>
  <c r="H102" i="35"/>
  <c r="V36" i="37"/>
  <c r="W36" i="37"/>
  <c r="I13" i="38"/>
  <c r="J13" i="38"/>
  <c r="Q16" i="38"/>
  <c r="P16" i="38"/>
  <c r="P25" i="38"/>
  <c r="Q25" i="38"/>
  <c r="Q27" i="38"/>
  <c r="P27" i="38"/>
  <c r="Q39" i="38"/>
  <c r="P39" i="38"/>
  <c r="H11" i="35"/>
  <c r="H14" i="35"/>
  <c r="H17" i="35"/>
  <c r="H20" i="35"/>
  <c r="H59" i="35"/>
  <c r="H103" i="35"/>
  <c r="N18" i="37"/>
  <c r="V18" i="37"/>
  <c r="AB18" i="37"/>
  <c r="AK37" i="37"/>
  <c r="AL37" i="37"/>
  <c r="I39" i="37"/>
  <c r="H39" i="37"/>
  <c r="J22" i="38"/>
  <c r="I22" i="38"/>
  <c r="Q32" i="38"/>
  <c r="P32" i="38"/>
  <c r="Q44" i="38"/>
  <c r="P44" i="38"/>
  <c r="H8" i="37"/>
  <c r="V8" i="37"/>
  <c r="AK8" i="37"/>
  <c r="AL8" i="37"/>
  <c r="AJ8" i="37"/>
  <c r="N9" i="37"/>
  <c r="AB9" i="37"/>
  <c r="H10" i="37"/>
  <c r="V10" i="37"/>
  <c r="V30" i="37"/>
  <c r="W30" i="37"/>
  <c r="W39" i="37"/>
  <c r="V39" i="37"/>
  <c r="Q6" i="38"/>
  <c r="P6" i="38"/>
  <c r="Q22" i="38"/>
  <c r="P22" i="38"/>
  <c r="Q35" i="38"/>
  <c r="P35" i="38"/>
  <c r="P21" i="38"/>
  <c r="Q21" i="38"/>
  <c r="Q24" i="38"/>
  <c r="P24" i="38"/>
  <c r="I31" i="37"/>
  <c r="H31" i="37"/>
  <c r="I37" i="37"/>
  <c r="H37" i="37"/>
  <c r="Q8" i="38"/>
  <c r="P8" i="38"/>
  <c r="Q14" i="38"/>
  <c r="P14" i="38"/>
  <c r="Q29" i="38"/>
  <c r="P29" i="38"/>
  <c r="Q33" i="38"/>
  <c r="P33" i="38"/>
  <c r="Q37" i="38"/>
  <c r="P37" i="38"/>
  <c r="Q41" i="38"/>
  <c r="P41" i="38"/>
  <c r="Q50" i="38"/>
  <c r="P50" i="38"/>
  <c r="I49" i="39"/>
  <c r="J49" i="39"/>
  <c r="Q24" i="39"/>
  <c r="P24" i="39"/>
  <c r="P23" i="38"/>
  <c r="Q23" i="38"/>
  <c r="Q26" i="38"/>
  <c r="P26" i="38"/>
  <c r="Q30" i="38"/>
  <c r="P30" i="38"/>
  <c r="Q34" i="38"/>
  <c r="P34" i="38"/>
  <c r="Q38" i="38"/>
  <c r="P38" i="38"/>
  <c r="Q42" i="38"/>
  <c r="P42" i="38"/>
  <c r="Q26" i="39"/>
  <c r="P26" i="39"/>
  <c r="AU18" i="37"/>
  <c r="AS18" i="37"/>
  <c r="AV18" i="37"/>
  <c r="AT18" i="37"/>
  <c r="AR18" i="37"/>
  <c r="I35" i="37"/>
  <c r="H35" i="37"/>
  <c r="Q10" i="38"/>
  <c r="P10" i="38"/>
  <c r="Q48" i="38"/>
  <c r="P48" i="38"/>
  <c r="Q22" i="39"/>
  <c r="P22" i="39"/>
  <c r="Q45" i="38"/>
  <c r="P45" i="38"/>
  <c r="Q47" i="38"/>
  <c r="P47" i="38"/>
  <c r="Q49" i="38"/>
  <c r="P49" i="38"/>
  <c r="Q51" i="38"/>
  <c r="P51" i="38"/>
  <c r="Q20" i="39"/>
  <c r="P20" i="39"/>
  <c r="Q18" i="39"/>
  <c r="P18" i="39"/>
  <c r="Q16" i="39"/>
  <c r="P16" i="39"/>
  <c r="P30" i="39"/>
  <c r="Q30" i="39"/>
  <c r="P36" i="39"/>
  <c r="Q36" i="39"/>
  <c r="P42" i="39"/>
  <c r="Q42" i="39"/>
  <c r="P48" i="39"/>
  <c r="Q48" i="39"/>
  <c r="H128" i="41"/>
  <c r="I128" i="41"/>
  <c r="G128" i="41"/>
  <c r="T11" i="42"/>
  <c r="S11" i="42"/>
  <c r="Q11" i="42"/>
  <c r="R11" i="42"/>
  <c r="P11" i="42"/>
  <c r="H134" i="42"/>
  <c r="I134" i="42"/>
  <c r="G134" i="42"/>
  <c r="F7" i="44"/>
  <c r="T8" i="44"/>
  <c r="P8" i="44"/>
  <c r="S8" i="44"/>
  <c r="R8" i="44"/>
  <c r="Q8" i="44"/>
  <c r="R6" i="41"/>
  <c r="P6" i="41"/>
  <c r="Q6" i="41"/>
  <c r="O6" i="41"/>
  <c r="L7" i="41"/>
  <c r="M7" i="41"/>
  <c r="K7" i="41"/>
  <c r="L9" i="41"/>
  <c r="M9" i="41"/>
  <c r="K9" i="41"/>
  <c r="J11" i="41"/>
  <c r="I135" i="42"/>
  <c r="G135" i="42"/>
  <c r="H135" i="42"/>
  <c r="H135" i="43"/>
  <c r="G135" i="43"/>
  <c r="I135" i="43"/>
  <c r="J7" i="44"/>
  <c r="I7" i="44"/>
  <c r="H7" i="44"/>
  <c r="R10" i="45"/>
  <c r="S10" i="45"/>
  <c r="T10" i="45"/>
  <c r="Q10" i="45"/>
  <c r="P10" i="45"/>
  <c r="H143" i="45"/>
  <c r="I143" i="45"/>
  <c r="G143" i="45"/>
  <c r="C129" i="41"/>
  <c r="H137" i="42"/>
  <c r="G137" i="42"/>
  <c r="I137" i="42"/>
  <c r="L8" i="43"/>
  <c r="N8" i="43"/>
  <c r="H138" i="43"/>
  <c r="I138" i="43"/>
  <c r="G138" i="43"/>
  <c r="I6" i="44"/>
  <c r="J6" i="44"/>
  <c r="H6" i="44"/>
  <c r="N7" i="44"/>
  <c r="L7" i="44"/>
  <c r="M7" i="44"/>
  <c r="N134" i="44"/>
  <c r="M134" i="44"/>
  <c r="K134" i="44"/>
  <c r="O134" i="44"/>
  <c r="L134" i="44"/>
  <c r="M12" i="45"/>
  <c r="L12" i="45"/>
  <c r="N12" i="45"/>
  <c r="I145" i="45"/>
  <c r="H145" i="45"/>
  <c r="G145" i="45"/>
  <c r="Q17" i="39"/>
  <c r="P17" i="39"/>
  <c r="Q19" i="39"/>
  <c r="P19" i="39"/>
  <c r="Q21" i="39"/>
  <c r="P21" i="39"/>
  <c r="Q23" i="39"/>
  <c r="P23" i="39"/>
  <c r="Q25" i="39"/>
  <c r="P25" i="39"/>
  <c r="Q27" i="39"/>
  <c r="P27" i="39"/>
  <c r="H6" i="41"/>
  <c r="G6" i="41"/>
  <c r="F10" i="42"/>
  <c r="T12" i="42"/>
  <c r="S12" i="42"/>
  <c r="Q12" i="42"/>
  <c r="R12" i="42"/>
  <c r="P12" i="42"/>
  <c r="O136" i="42"/>
  <c r="N136" i="42"/>
  <c r="L136" i="42"/>
  <c r="M136" i="42"/>
  <c r="K136" i="42"/>
  <c r="N138" i="43"/>
  <c r="K138" i="43"/>
  <c r="M138" i="43"/>
  <c r="O138" i="43"/>
  <c r="L138" i="43"/>
  <c r="L6" i="44"/>
  <c r="N6" i="44"/>
  <c r="M6" i="44"/>
  <c r="N9" i="44"/>
  <c r="L9" i="44"/>
  <c r="M13" i="45"/>
  <c r="L13" i="45"/>
  <c r="N13" i="45"/>
  <c r="L8" i="41"/>
  <c r="K8" i="41"/>
  <c r="M8" i="41"/>
  <c r="D11" i="41"/>
  <c r="L10" i="41"/>
  <c r="K10" i="41"/>
  <c r="M10" i="41"/>
  <c r="E129" i="41"/>
  <c r="N137" i="42"/>
  <c r="M137" i="42"/>
  <c r="K137" i="42"/>
  <c r="L137" i="42"/>
  <c r="O137" i="42"/>
  <c r="L134" i="43"/>
  <c r="O134" i="43"/>
  <c r="N134" i="43"/>
  <c r="K134" i="43"/>
  <c r="M134" i="43"/>
  <c r="I138" i="44"/>
  <c r="G138" i="44"/>
  <c r="H138" i="44"/>
  <c r="H142" i="45"/>
  <c r="K142" i="45" s="1"/>
  <c r="G142" i="45"/>
  <c r="I142" i="45"/>
  <c r="K6" i="41"/>
  <c r="L6" i="41"/>
  <c r="E11" i="41"/>
  <c r="H10" i="42"/>
  <c r="J10" i="42"/>
  <c r="I10" i="42"/>
  <c r="L6" i="43"/>
  <c r="M6" i="43"/>
  <c r="N6" i="43"/>
  <c r="L10" i="43"/>
  <c r="M10" i="43"/>
  <c r="N10" i="43"/>
  <c r="O137" i="43"/>
  <c r="L137" i="43"/>
  <c r="M137" i="43"/>
  <c r="K137" i="43"/>
  <c r="N137" i="43"/>
  <c r="H8" i="44"/>
  <c r="I8" i="44"/>
  <c r="M8" i="44"/>
  <c r="J8" i="44"/>
  <c r="M15" i="45"/>
  <c r="L15" i="45"/>
  <c r="N15" i="45"/>
  <c r="F8" i="46"/>
  <c r="I7" i="41"/>
  <c r="H7" i="41"/>
  <c r="G7" i="41"/>
  <c r="I8" i="41"/>
  <c r="H8" i="41"/>
  <c r="G8" i="41"/>
  <c r="I9" i="41"/>
  <c r="H9" i="41"/>
  <c r="F11" i="41"/>
  <c r="G9" i="41"/>
  <c r="I10" i="41"/>
  <c r="H10" i="41"/>
  <c r="G10" i="41"/>
  <c r="F11" i="42"/>
  <c r="N11" i="42"/>
  <c r="M11" i="42"/>
  <c r="L11" i="42"/>
  <c r="F12" i="42"/>
  <c r="N12" i="42"/>
  <c r="M12" i="42"/>
  <c r="L12" i="42"/>
  <c r="I136" i="42"/>
  <c r="H136" i="42"/>
  <c r="G136" i="42"/>
  <c r="M138" i="42"/>
  <c r="L138" i="42"/>
  <c r="K138" i="42"/>
  <c r="O138" i="42"/>
  <c r="N138" i="42"/>
  <c r="L11" i="43"/>
  <c r="N11" i="43"/>
  <c r="M11" i="43"/>
  <c r="L12" i="43"/>
  <c r="N12" i="43"/>
  <c r="M12" i="43"/>
  <c r="Q9" i="44"/>
  <c r="T9" i="44"/>
  <c r="R9" i="44"/>
  <c r="P9" i="44"/>
  <c r="S9" i="44"/>
  <c r="Q10" i="44"/>
  <c r="T10" i="44"/>
  <c r="R10" i="44"/>
  <c r="P10" i="44"/>
  <c r="AA20" i="44"/>
  <c r="S10" i="44"/>
  <c r="Q11" i="44"/>
  <c r="T11" i="44"/>
  <c r="R11" i="44"/>
  <c r="P11" i="44"/>
  <c r="S11" i="44"/>
  <c r="Q12" i="44"/>
  <c r="T12" i="44"/>
  <c r="R12" i="44"/>
  <c r="P12" i="44"/>
  <c r="S12" i="44"/>
  <c r="O7" i="41"/>
  <c r="T7" i="41"/>
  <c r="R7" i="41"/>
  <c r="Q7" i="41"/>
  <c r="P7" i="41"/>
  <c r="S7" i="41"/>
  <c r="O8" i="41"/>
  <c r="T8" i="41"/>
  <c r="R8" i="41"/>
  <c r="S8" i="41"/>
  <c r="Q8" i="41"/>
  <c r="P8" i="41"/>
  <c r="O9" i="41"/>
  <c r="N11" i="41"/>
  <c r="T9" i="41"/>
  <c r="R9" i="41"/>
  <c r="Q9" i="41"/>
  <c r="P9" i="41"/>
  <c r="S9" i="41"/>
  <c r="O10" i="41"/>
  <c r="T10" i="41"/>
  <c r="R10" i="41"/>
  <c r="S10" i="41"/>
  <c r="Q10" i="41"/>
  <c r="P10" i="41"/>
  <c r="H11" i="42"/>
  <c r="J11" i="42"/>
  <c r="I11" i="42"/>
  <c r="H12" i="42"/>
  <c r="J12" i="42"/>
  <c r="I12" i="42"/>
  <c r="G138" i="42"/>
  <c r="I138" i="42"/>
  <c r="H138" i="42"/>
  <c r="F11" i="43"/>
  <c r="F12" i="43"/>
  <c r="K135" i="43"/>
  <c r="N135" i="43"/>
  <c r="L135" i="43"/>
  <c r="O135" i="43"/>
  <c r="M135" i="43"/>
  <c r="G136" i="43"/>
  <c r="H136" i="43"/>
  <c r="I136" i="43"/>
  <c r="F11" i="45"/>
  <c r="C11" i="41"/>
  <c r="O135" i="42"/>
  <c r="M135" i="42"/>
  <c r="N135" i="42"/>
  <c r="L135" i="42"/>
  <c r="K135" i="42"/>
  <c r="I11" i="43"/>
  <c r="J11" i="43"/>
  <c r="H11" i="43"/>
  <c r="I12" i="43"/>
  <c r="J12" i="43"/>
  <c r="H12" i="43"/>
  <c r="T7" i="44"/>
  <c r="AA19" i="44"/>
  <c r="S7" i="44"/>
  <c r="Q7" i="44"/>
  <c r="P7" i="44"/>
  <c r="R7" i="44"/>
  <c r="H9" i="44"/>
  <c r="J9" i="44"/>
  <c r="I9" i="44"/>
  <c r="M9" i="44"/>
  <c r="J11" i="45"/>
  <c r="H11" i="45"/>
  <c r="I11" i="45"/>
  <c r="F9" i="45"/>
  <c r="M14" i="45"/>
  <c r="L14" i="45"/>
  <c r="N14" i="45"/>
  <c r="I137" i="43"/>
  <c r="H137" i="43"/>
  <c r="G137" i="43"/>
  <c r="H11" i="44"/>
  <c r="I11" i="44"/>
  <c r="J11" i="44"/>
  <c r="H12" i="44"/>
  <c r="I12" i="44"/>
  <c r="J12" i="44"/>
  <c r="L136" i="44"/>
  <c r="K136" i="44"/>
  <c r="O136" i="44"/>
  <c r="M136" i="44"/>
  <c r="N136" i="44"/>
  <c r="N7" i="45"/>
  <c r="L7" i="45"/>
  <c r="M7" i="45"/>
  <c r="F7" i="46"/>
  <c r="I144" i="45"/>
  <c r="H144" i="45"/>
  <c r="G144" i="45"/>
  <c r="D16" i="46"/>
  <c r="R11" i="43"/>
  <c r="P11" i="43"/>
  <c r="T11" i="43"/>
  <c r="S11" i="43"/>
  <c r="Q11" i="43"/>
  <c r="R12" i="43"/>
  <c r="P12" i="43"/>
  <c r="T12" i="43"/>
  <c r="S12" i="43"/>
  <c r="Q12" i="43"/>
  <c r="M136" i="43"/>
  <c r="O136" i="43"/>
  <c r="L136" i="43"/>
  <c r="N136" i="43"/>
  <c r="K136" i="43"/>
  <c r="H134" i="44"/>
  <c r="G134" i="44"/>
  <c r="I134" i="44"/>
  <c r="L6" i="46"/>
  <c r="K16" i="46"/>
  <c r="N6" i="46"/>
  <c r="M6" i="46"/>
  <c r="R7" i="46"/>
  <c r="S7" i="46"/>
  <c r="Q7" i="46"/>
  <c r="P7" i="46"/>
  <c r="T7" i="46"/>
  <c r="H137" i="44"/>
  <c r="I137" i="44"/>
  <c r="G137" i="44"/>
  <c r="I7" i="45"/>
  <c r="H7" i="45"/>
  <c r="J7" i="45"/>
  <c r="F10" i="45"/>
  <c r="M135" i="44"/>
  <c r="L135" i="44"/>
  <c r="N135" i="44"/>
  <c r="K135" i="44"/>
  <c r="O135" i="44"/>
  <c r="R9" i="45"/>
  <c r="S9" i="45"/>
  <c r="Q9" i="45"/>
  <c r="P9" i="45"/>
  <c r="T9" i="45"/>
  <c r="S11" i="45"/>
  <c r="R11" i="45"/>
  <c r="T11" i="45"/>
  <c r="Q11" i="45"/>
  <c r="P11" i="45"/>
  <c r="S12" i="45"/>
  <c r="R12" i="45"/>
  <c r="T12" i="45"/>
  <c r="Q12" i="45"/>
  <c r="P12" i="45"/>
  <c r="S13" i="45"/>
  <c r="R13" i="45"/>
  <c r="T13" i="45"/>
  <c r="Q13" i="45"/>
  <c r="P13" i="45"/>
  <c r="I137" i="45"/>
  <c r="H137" i="45"/>
  <c r="K137" i="45" s="1"/>
  <c r="G137" i="45"/>
  <c r="I139" i="45"/>
  <c r="H139" i="45"/>
  <c r="G139" i="45"/>
  <c r="C16" i="46"/>
  <c r="J7" i="46"/>
  <c r="I7" i="46"/>
  <c r="H7" i="46"/>
  <c r="M8" i="46"/>
  <c r="L8" i="46"/>
  <c r="N8" i="46"/>
  <c r="F9" i="46"/>
  <c r="F10" i="46"/>
  <c r="F11" i="46"/>
  <c r="E146" i="47"/>
  <c r="D18" i="48"/>
  <c r="G135" i="44"/>
  <c r="I135" i="44"/>
  <c r="H135" i="44"/>
  <c r="K137" i="44"/>
  <c r="N137" i="44"/>
  <c r="O137" i="44"/>
  <c r="L137" i="44"/>
  <c r="M137" i="44"/>
  <c r="F6" i="46"/>
  <c r="E16" i="46"/>
  <c r="F16" i="46" s="1"/>
  <c r="S8" i="46"/>
  <c r="R8" i="46"/>
  <c r="Q8" i="46"/>
  <c r="P8" i="46"/>
  <c r="T8" i="46"/>
  <c r="M9" i="46"/>
  <c r="L9" i="46"/>
  <c r="N9" i="46"/>
  <c r="M10" i="46"/>
  <c r="L10" i="46"/>
  <c r="N10" i="46"/>
  <c r="M11" i="46"/>
  <c r="L11" i="46"/>
  <c r="N11" i="46"/>
  <c r="S12" i="46"/>
  <c r="R12" i="46"/>
  <c r="Q12" i="46"/>
  <c r="P12" i="46"/>
  <c r="T12" i="46"/>
  <c r="H141" i="46"/>
  <c r="I141" i="46"/>
  <c r="G141" i="46"/>
  <c r="D12" i="49"/>
  <c r="F11" i="44"/>
  <c r="N11" i="44"/>
  <c r="L11" i="44"/>
  <c r="M11" i="44"/>
  <c r="F12" i="44"/>
  <c r="N12" i="44"/>
  <c r="L12" i="44"/>
  <c r="M12" i="44"/>
  <c r="I136" i="44"/>
  <c r="H136" i="44"/>
  <c r="G136" i="44"/>
  <c r="O138" i="44"/>
  <c r="M138" i="44"/>
  <c r="N138" i="44"/>
  <c r="K138" i="44"/>
  <c r="L138" i="44"/>
  <c r="I138" i="45"/>
  <c r="H138" i="45"/>
  <c r="K138" i="45" s="1"/>
  <c r="G138" i="45"/>
  <c r="H140" i="45"/>
  <c r="G140" i="45"/>
  <c r="I140" i="45"/>
  <c r="S9" i="46"/>
  <c r="R9" i="46"/>
  <c r="Q9" i="46"/>
  <c r="P9" i="46"/>
  <c r="T9" i="46"/>
  <c r="S10" i="46"/>
  <c r="R10" i="46"/>
  <c r="Q10" i="46"/>
  <c r="P10" i="46"/>
  <c r="T10" i="46"/>
  <c r="S11" i="46"/>
  <c r="R11" i="46"/>
  <c r="Q11" i="46"/>
  <c r="P11" i="46"/>
  <c r="T11" i="46"/>
  <c r="S14" i="46"/>
  <c r="R14" i="46"/>
  <c r="Q14" i="46"/>
  <c r="P14" i="46"/>
  <c r="T14" i="46"/>
  <c r="I139" i="46"/>
  <c r="H139" i="46"/>
  <c r="G139" i="46"/>
  <c r="G142" i="46"/>
  <c r="I142" i="46"/>
  <c r="H142" i="46"/>
  <c r="D16" i="47"/>
  <c r="D9" i="48"/>
  <c r="I138" i="46"/>
  <c r="H138" i="46"/>
  <c r="G138" i="46"/>
  <c r="H144" i="47"/>
  <c r="G144" i="47"/>
  <c r="I144" i="47"/>
  <c r="D21" i="49"/>
  <c r="G16" i="46"/>
  <c r="H6" i="46"/>
  <c r="I6" i="46"/>
  <c r="J6" i="46"/>
  <c r="S13" i="46"/>
  <c r="R13" i="46"/>
  <c r="Q13" i="46"/>
  <c r="P13" i="46"/>
  <c r="T13" i="46"/>
  <c r="S15" i="46"/>
  <c r="R15" i="46"/>
  <c r="Q15" i="46"/>
  <c r="P15" i="46"/>
  <c r="T15" i="46"/>
  <c r="F146" i="45"/>
  <c r="I136" i="45"/>
  <c r="H136" i="45"/>
  <c r="K136" i="45" s="1"/>
  <c r="G136" i="45"/>
  <c r="R6" i="46"/>
  <c r="O16" i="46"/>
  <c r="S6" i="46"/>
  <c r="Q6" i="46"/>
  <c r="P6" i="46"/>
  <c r="T6" i="46"/>
  <c r="L7" i="46"/>
  <c r="M7" i="46"/>
  <c r="N7" i="46"/>
  <c r="I145" i="46"/>
  <c r="H145" i="46"/>
  <c r="G145" i="46"/>
  <c r="L137" i="47"/>
  <c r="O137" i="47"/>
  <c r="N137" i="47"/>
  <c r="M137" i="47"/>
  <c r="D15" i="50"/>
  <c r="F12" i="46"/>
  <c r="M12" i="46"/>
  <c r="L12" i="46"/>
  <c r="N12" i="46"/>
  <c r="F13" i="46"/>
  <c r="M13" i="46"/>
  <c r="L13" i="46"/>
  <c r="N13" i="46"/>
  <c r="F14" i="46"/>
  <c r="M14" i="46"/>
  <c r="L14" i="46"/>
  <c r="N14" i="46"/>
  <c r="F15" i="46"/>
  <c r="M15" i="46"/>
  <c r="L15" i="46"/>
  <c r="N15" i="46"/>
  <c r="T7" i="47"/>
  <c r="S7" i="47"/>
  <c r="Q7" i="47"/>
  <c r="R7" i="47"/>
  <c r="P7" i="47"/>
  <c r="T9" i="47"/>
  <c r="S9" i="47"/>
  <c r="Q9" i="47"/>
  <c r="R9" i="47"/>
  <c r="P9" i="47"/>
  <c r="O140" i="47"/>
  <c r="N140" i="47"/>
  <c r="L140" i="47"/>
  <c r="M140" i="47"/>
  <c r="I143" i="46"/>
  <c r="H143" i="46"/>
  <c r="G143" i="46"/>
  <c r="E146" i="46"/>
  <c r="T10" i="47"/>
  <c r="S10" i="47"/>
  <c r="Q10" i="47"/>
  <c r="P10" i="47"/>
  <c r="R10" i="47"/>
  <c r="T11" i="47"/>
  <c r="S11" i="47"/>
  <c r="Q11" i="47"/>
  <c r="P11" i="47"/>
  <c r="R11" i="47"/>
  <c r="T12" i="47"/>
  <c r="S12" i="47"/>
  <c r="Q12" i="47"/>
  <c r="P12" i="47"/>
  <c r="R12" i="47"/>
  <c r="T13" i="47"/>
  <c r="S13" i="47"/>
  <c r="Q13" i="47"/>
  <c r="P13" i="47"/>
  <c r="R13" i="47"/>
  <c r="T14" i="47"/>
  <c r="S14" i="47"/>
  <c r="Q14" i="47"/>
  <c r="P14" i="47"/>
  <c r="R14" i="47"/>
  <c r="T15" i="47"/>
  <c r="S15" i="47"/>
  <c r="Q15" i="47"/>
  <c r="P15" i="47"/>
  <c r="R15" i="47"/>
  <c r="L143" i="47"/>
  <c r="O143" i="47"/>
  <c r="N143" i="47"/>
  <c r="M143" i="47"/>
  <c r="D12" i="48"/>
  <c r="D21" i="48"/>
  <c r="D15" i="49"/>
  <c r="D9" i="50"/>
  <c r="D18" i="50"/>
  <c r="I8" i="46"/>
  <c r="H8" i="46"/>
  <c r="J8" i="46"/>
  <c r="I9" i="46"/>
  <c r="H9" i="46"/>
  <c r="J9" i="46"/>
  <c r="I10" i="46"/>
  <c r="H10" i="46"/>
  <c r="J10" i="46"/>
  <c r="I11" i="46"/>
  <c r="H11" i="46"/>
  <c r="J11" i="46"/>
  <c r="J12" i="46"/>
  <c r="I12" i="46"/>
  <c r="H12" i="46"/>
  <c r="J13" i="46"/>
  <c r="I13" i="46"/>
  <c r="H13" i="46"/>
  <c r="J14" i="46"/>
  <c r="I14" i="46"/>
  <c r="H14" i="46"/>
  <c r="J15" i="46"/>
  <c r="I15" i="46"/>
  <c r="H15" i="46"/>
  <c r="O145" i="47"/>
  <c r="M145" i="47"/>
  <c r="L145" i="47"/>
  <c r="N145" i="47"/>
  <c r="I137" i="46"/>
  <c r="H137" i="46"/>
  <c r="G137" i="46"/>
  <c r="C16" i="47"/>
  <c r="T6" i="47"/>
  <c r="S6" i="47"/>
  <c r="Q6" i="47"/>
  <c r="O16" i="47"/>
  <c r="R6" i="47"/>
  <c r="P6" i="47"/>
  <c r="T8" i="47"/>
  <c r="S8" i="47"/>
  <c r="Q8" i="47"/>
  <c r="R8" i="47"/>
  <c r="P8" i="47"/>
  <c r="D15" i="48"/>
  <c r="D9" i="49"/>
  <c r="D18" i="49"/>
  <c r="D12" i="50"/>
  <c r="D21" i="50"/>
  <c r="D8" i="48"/>
  <c r="D11" i="48"/>
  <c r="D14" i="48"/>
  <c r="D17" i="48"/>
  <c r="D20" i="48"/>
  <c r="D8" i="49"/>
  <c r="D11" i="49"/>
  <c r="D14" i="49"/>
  <c r="D17" i="49"/>
  <c r="D20" i="49"/>
  <c r="D8" i="50"/>
  <c r="D11" i="50"/>
  <c r="D14" i="50"/>
  <c r="D17" i="50"/>
  <c r="D20" i="50"/>
  <c r="E16" i="47"/>
  <c r="F16" i="47" s="1"/>
  <c r="F6" i="47"/>
  <c r="N6" i="47"/>
  <c r="M6" i="47"/>
  <c r="K16" i="47"/>
  <c r="L6" i="47"/>
  <c r="F7" i="47"/>
  <c r="N7" i="47"/>
  <c r="M7" i="47"/>
  <c r="L7" i="47"/>
  <c r="F8" i="47"/>
  <c r="N8" i="47"/>
  <c r="M8" i="47"/>
  <c r="L8" i="47"/>
  <c r="F9" i="47"/>
  <c r="N9" i="47"/>
  <c r="M9" i="47"/>
  <c r="L9" i="47"/>
  <c r="F10" i="47"/>
  <c r="N10" i="47"/>
  <c r="M10" i="47"/>
  <c r="L10" i="47"/>
  <c r="F11" i="47"/>
  <c r="N11" i="47"/>
  <c r="M11" i="47"/>
  <c r="L11" i="47"/>
  <c r="F12" i="47"/>
  <c r="N12" i="47"/>
  <c r="M12" i="47"/>
  <c r="L12" i="47"/>
  <c r="F13" i="47"/>
  <c r="N13" i="47"/>
  <c r="M13" i="47"/>
  <c r="L13" i="47"/>
  <c r="F14" i="47"/>
  <c r="N14" i="47"/>
  <c r="M14" i="47"/>
  <c r="L14" i="47"/>
  <c r="F15" i="47"/>
  <c r="N15" i="47"/>
  <c r="M15" i="47"/>
  <c r="L15" i="47"/>
  <c r="H6" i="47"/>
  <c r="G16" i="47"/>
  <c r="J6" i="47"/>
  <c r="I6" i="47"/>
  <c r="H7" i="47"/>
  <c r="I7" i="47"/>
  <c r="J7" i="47"/>
  <c r="H8" i="47"/>
  <c r="J8" i="47"/>
  <c r="I8" i="47"/>
  <c r="H9" i="47"/>
  <c r="I9" i="47"/>
  <c r="J9" i="47"/>
  <c r="H10" i="47"/>
  <c r="J10" i="47"/>
  <c r="I10" i="47"/>
  <c r="H11" i="47"/>
  <c r="J11" i="47"/>
  <c r="I11" i="47"/>
  <c r="H12" i="47"/>
  <c r="J12" i="47"/>
  <c r="I12" i="47"/>
  <c r="H13" i="47"/>
  <c r="J13" i="47"/>
  <c r="I13" i="47"/>
  <c r="H14" i="47"/>
  <c r="J14" i="47"/>
  <c r="I14" i="47"/>
  <c r="H15" i="47"/>
  <c r="J15" i="47"/>
  <c r="I15" i="47"/>
  <c r="D10" i="48"/>
  <c r="D13" i="48"/>
  <c r="D16" i="48"/>
  <c r="D19" i="48"/>
  <c r="D10" i="49"/>
  <c r="D13" i="49"/>
  <c r="D16" i="49"/>
  <c r="D19" i="49"/>
  <c r="D10" i="50"/>
  <c r="D13" i="50"/>
  <c r="D16" i="50"/>
  <c r="D19" i="50"/>
  <c r="J285" i="8"/>
  <c r="J284" i="8"/>
  <c r="J283" i="8"/>
  <c r="J282" i="8"/>
  <c r="J281" i="8"/>
  <c r="J280" i="8"/>
  <c r="J279" i="8"/>
  <c r="J278" i="8"/>
  <c r="J277" i="8"/>
  <c r="J276" i="8"/>
  <c r="J275" i="8"/>
  <c r="J274" i="8"/>
  <c r="J273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G7" i="8"/>
  <c r="I227" i="8"/>
  <c r="J228" i="8" s="1"/>
  <c r="I161" i="8"/>
  <c r="J162" i="8" s="1"/>
  <c r="I95" i="8"/>
  <c r="J96" i="8" s="1"/>
  <c r="J263" i="8"/>
  <c r="J262" i="8"/>
  <c r="J261" i="8"/>
  <c r="J260" i="8"/>
  <c r="J259" i="8"/>
  <c r="J258" i="8"/>
  <c r="J257" i="8"/>
  <c r="J256" i="8"/>
  <c r="J255" i="8"/>
  <c r="J254" i="8"/>
  <c r="J253" i="8"/>
  <c r="J252" i="8"/>
  <c r="J251" i="8"/>
  <c r="J197" i="8"/>
  <c r="I271" i="8"/>
  <c r="J272" i="8" s="1"/>
  <c r="I205" i="8"/>
  <c r="J206" i="8" s="1"/>
  <c r="I139" i="8"/>
  <c r="J140" i="8" s="1"/>
  <c r="I51" i="8"/>
  <c r="J241" i="8"/>
  <c r="J240" i="8"/>
  <c r="J239" i="8"/>
  <c r="J238" i="8"/>
  <c r="J237" i="8"/>
  <c r="J236" i="8"/>
  <c r="J235" i="8"/>
  <c r="J234" i="8"/>
  <c r="J233" i="8"/>
  <c r="J232" i="8"/>
  <c r="J231" i="8"/>
  <c r="J230" i="8"/>
  <c r="J229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195" i="8"/>
  <c r="J192" i="8"/>
  <c r="J189" i="8"/>
  <c r="J186" i="8"/>
  <c r="J129" i="8"/>
  <c r="J126" i="8"/>
  <c r="J123" i="8"/>
  <c r="J120" i="8"/>
  <c r="J188" i="8"/>
  <c r="J128" i="8"/>
  <c r="I249" i="8"/>
  <c r="J250" i="8" s="1"/>
  <c r="J185" i="8"/>
  <c r="J131" i="8"/>
  <c r="J196" i="8"/>
  <c r="J193" i="8"/>
  <c r="J190" i="8"/>
  <c r="J187" i="8"/>
  <c r="J130" i="8"/>
  <c r="J127" i="8"/>
  <c r="J124" i="8"/>
  <c r="J121" i="8"/>
  <c r="I73" i="8"/>
  <c r="J194" i="8"/>
  <c r="J125" i="8"/>
  <c r="J119" i="8"/>
  <c r="I183" i="8"/>
  <c r="J184" i="8" s="1"/>
  <c r="I117" i="8"/>
  <c r="J118" i="8" s="1"/>
  <c r="J8" i="8"/>
  <c r="J191" i="8"/>
  <c r="J122" i="8"/>
  <c r="I29" i="8"/>
  <c r="J30" i="8" s="1"/>
  <c r="G7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D146" i="13"/>
  <c r="D118" i="13"/>
  <c r="D90" i="13"/>
  <c r="D62" i="13"/>
  <c r="D34" i="13"/>
  <c r="D132" i="13"/>
  <c r="D104" i="13"/>
  <c r="D76" i="13"/>
  <c r="D48" i="13"/>
  <c r="D20" i="13"/>
  <c r="J56" i="2"/>
  <c r="D160" i="13"/>
  <c r="J6" i="5"/>
  <c r="F18" i="2"/>
  <c r="K56" i="2"/>
  <c r="K79" i="3"/>
  <c r="L6" i="5"/>
  <c r="L97" i="8"/>
  <c r="L100" i="8"/>
  <c r="L103" i="8"/>
  <c r="L106" i="8"/>
  <c r="L109" i="8"/>
  <c r="L163" i="8"/>
  <c r="L166" i="8"/>
  <c r="L169" i="8"/>
  <c r="L172" i="8"/>
  <c r="L175" i="8"/>
  <c r="J8" i="10"/>
  <c r="S20" i="13"/>
  <c r="V6" i="13"/>
  <c r="E18" i="2"/>
  <c r="J79" i="3"/>
  <c r="G18" i="2"/>
  <c r="J31" i="2"/>
  <c r="L56" i="2"/>
  <c r="J6" i="3"/>
  <c r="L79" i="3"/>
  <c r="M6" i="5"/>
  <c r="S6" i="5"/>
  <c r="S6" i="6"/>
  <c r="Q6" i="6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K95" i="10"/>
  <c r="F147" i="15"/>
  <c r="F63" i="15"/>
  <c r="F21" i="15"/>
  <c r="F161" i="15"/>
  <c r="F77" i="15"/>
  <c r="F91" i="15"/>
  <c r="F105" i="15"/>
  <c r="F119" i="15"/>
  <c r="F35" i="15"/>
  <c r="F49" i="15"/>
  <c r="C161" i="16"/>
  <c r="C135" i="16"/>
  <c r="C133" i="16"/>
  <c r="C107" i="16"/>
  <c r="C105" i="16"/>
  <c r="C79" i="16"/>
  <c r="C77" i="16"/>
  <c r="C51" i="16"/>
  <c r="C49" i="16"/>
  <c r="C23" i="16"/>
  <c r="C149" i="16"/>
  <c r="C147" i="16"/>
  <c r="C121" i="16"/>
  <c r="C119" i="16"/>
  <c r="C93" i="16"/>
  <c r="C91" i="16"/>
  <c r="C65" i="16"/>
  <c r="C63" i="16"/>
  <c r="C37" i="16"/>
  <c r="C35" i="16"/>
  <c r="C21" i="16"/>
  <c r="C9" i="16"/>
  <c r="K6" i="3"/>
  <c r="T6" i="5"/>
  <c r="R6" i="6"/>
  <c r="L263" i="8"/>
  <c r="L262" i="8"/>
  <c r="L261" i="8"/>
  <c r="L260" i="8"/>
  <c r="L259" i="8"/>
  <c r="L258" i="8"/>
  <c r="L257" i="8"/>
  <c r="L256" i="8"/>
  <c r="L255" i="8"/>
  <c r="L254" i="8"/>
  <c r="L253" i="8"/>
  <c r="L252" i="8"/>
  <c r="L251" i="8"/>
  <c r="K227" i="8"/>
  <c r="L228" i="8" s="1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K161" i="8"/>
  <c r="L162" i="8" s="1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K95" i="8"/>
  <c r="L96" i="8" s="1"/>
  <c r="K73" i="8"/>
  <c r="K271" i="8"/>
  <c r="L272" i="8" s="1"/>
  <c r="L241" i="8"/>
  <c r="L240" i="8"/>
  <c r="L239" i="8"/>
  <c r="L238" i="8"/>
  <c r="L237" i="8"/>
  <c r="L236" i="8"/>
  <c r="L235" i="8"/>
  <c r="L234" i="8"/>
  <c r="L233" i="8"/>
  <c r="L232" i="8"/>
  <c r="L231" i="8"/>
  <c r="L230" i="8"/>
  <c r="L229" i="8"/>
  <c r="K205" i="8"/>
  <c r="L206" i="8" s="1"/>
  <c r="K29" i="8"/>
  <c r="L30" i="8" s="1"/>
  <c r="L285" i="8"/>
  <c r="L284" i="8"/>
  <c r="L283" i="8"/>
  <c r="L282" i="8"/>
  <c r="L281" i="8"/>
  <c r="L280" i="8"/>
  <c r="L279" i="8"/>
  <c r="L278" i="8"/>
  <c r="L277" i="8"/>
  <c r="L276" i="8"/>
  <c r="L275" i="8"/>
  <c r="L274" i="8"/>
  <c r="L273" i="8"/>
  <c r="K249" i="8"/>
  <c r="L250" i="8" s="1"/>
  <c r="L219" i="8"/>
  <c r="L218" i="8"/>
  <c r="L217" i="8"/>
  <c r="L216" i="8"/>
  <c r="L215" i="8"/>
  <c r="L214" i="8"/>
  <c r="L213" i="8"/>
  <c r="L212" i="8"/>
  <c r="L211" i="8"/>
  <c r="L210" i="8"/>
  <c r="L209" i="8"/>
  <c r="L208" i="8"/>
  <c r="L207" i="8"/>
  <c r="K183" i="8"/>
  <c r="L184" i="8" s="1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K117" i="8"/>
  <c r="L118" i="8" s="1"/>
  <c r="L52" i="8"/>
  <c r="L99" i="8"/>
  <c r="L102" i="8"/>
  <c r="L105" i="8"/>
  <c r="L108" i="8"/>
  <c r="L165" i="8"/>
  <c r="L168" i="8"/>
  <c r="L171" i="8"/>
  <c r="L174" i="8"/>
  <c r="C54" i="12"/>
  <c r="C56" i="12"/>
  <c r="C53" i="12"/>
  <c r="C149" i="14"/>
  <c r="C107" i="14"/>
  <c r="C65" i="14"/>
  <c r="C135" i="14"/>
  <c r="C93" i="14"/>
  <c r="C51" i="14"/>
  <c r="C163" i="14"/>
  <c r="C121" i="14"/>
  <c r="C79" i="14"/>
  <c r="C37" i="14"/>
  <c r="C23" i="14"/>
  <c r="N251" i="8"/>
  <c r="N252" i="8"/>
  <c r="N253" i="8"/>
  <c r="N254" i="8"/>
  <c r="N255" i="8"/>
  <c r="N256" i="8"/>
  <c r="N257" i="8"/>
  <c r="N258" i="8"/>
  <c r="N259" i="8"/>
  <c r="N260" i="8"/>
  <c r="N261" i="8"/>
  <c r="N262" i="8"/>
  <c r="L8" i="10"/>
  <c r="V5" i="12"/>
  <c r="F54" i="12"/>
  <c r="D55" i="12"/>
  <c r="U8" i="12"/>
  <c r="E160" i="13"/>
  <c r="E132" i="13"/>
  <c r="P20" i="13"/>
  <c r="C118" i="13"/>
  <c r="C146" i="13"/>
  <c r="F160" i="13"/>
  <c r="N23" i="14"/>
  <c r="Q9" i="16"/>
  <c r="O21" i="17"/>
  <c r="O9" i="17"/>
  <c r="K6" i="6"/>
  <c r="N8" i="8"/>
  <c r="M117" i="8"/>
  <c r="N118" i="8" s="1"/>
  <c r="M183" i="8"/>
  <c r="N184" i="8" s="1"/>
  <c r="M249" i="8"/>
  <c r="N250" i="8" s="1"/>
  <c r="N8" i="10"/>
  <c r="K29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I51" i="10"/>
  <c r="G73" i="10"/>
  <c r="G54" i="12"/>
  <c r="G57" i="12" s="1"/>
  <c r="E55" i="12"/>
  <c r="U11" i="12"/>
  <c r="A12" i="12"/>
  <c r="U13" i="12"/>
  <c r="A14" i="12"/>
  <c r="U15" i="12"/>
  <c r="U18" i="12"/>
  <c r="U21" i="12"/>
  <c r="U24" i="12"/>
  <c r="U27" i="12"/>
  <c r="U30" i="12"/>
  <c r="U33" i="12"/>
  <c r="U36" i="12"/>
  <c r="U39" i="12"/>
  <c r="U42" i="12"/>
  <c r="U45" i="12"/>
  <c r="U48" i="12"/>
  <c r="U51" i="12"/>
  <c r="U54" i="12"/>
  <c r="U57" i="12"/>
  <c r="F146" i="13"/>
  <c r="F118" i="13"/>
  <c r="F90" i="13"/>
  <c r="F62" i="13"/>
  <c r="F34" i="13"/>
  <c r="F20" i="13"/>
  <c r="O20" i="13"/>
  <c r="U6" i="13"/>
  <c r="E20" i="13"/>
  <c r="Q20" i="13"/>
  <c r="E34" i="13"/>
  <c r="E48" i="13"/>
  <c r="E62" i="13"/>
  <c r="E76" i="13"/>
  <c r="E90" i="13"/>
  <c r="E104" i="13"/>
  <c r="E118" i="13"/>
  <c r="E146" i="13"/>
  <c r="P23" i="14"/>
  <c r="S21" i="15"/>
  <c r="O21" i="16"/>
  <c r="O9" i="16"/>
  <c r="F161" i="17"/>
  <c r="F135" i="17"/>
  <c r="F133" i="17"/>
  <c r="F107" i="17"/>
  <c r="F105" i="17"/>
  <c r="F79" i="17"/>
  <c r="F77" i="17"/>
  <c r="F51" i="17"/>
  <c r="F49" i="17"/>
  <c r="F23" i="17"/>
  <c r="F149" i="17"/>
  <c r="F147" i="17"/>
  <c r="F121" i="17"/>
  <c r="F119" i="17"/>
  <c r="F93" i="17"/>
  <c r="F91" i="17"/>
  <c r="F65" i="17"/>
  <c r="F63" i="17"/>
  <c r="F37" i="17"/>
  <c r="F35" i="17"/>
  <c r="F21" i="17"/>
  <c r="F9" i="17"/>
  <c r="V132" i="18"/>
  <c r="V78" i="18"/>
  <c r="V146" i="18"/>
  <c r="V92" i="18"/>
  <c r="V62" i="18"/>
  <c r="V160" i="18"/>
  <c r="V106" i="18"/>
  <c r="V76" i="18"/>
  <c r="V120" i="18"/>
  <c r="V90" i="18"/>
  <c r="V36" i="18"/>
  <c r="V134" i="18"/>
  <c r="V104" i="18"/>
  <c r="V50" i="18"/>
  <c r="V34" i="18"/>
  <c r="V8" i="18"/>
  <c r="V64" i="18"/>
  <c r="V22" i="18"/>
  <c r="V148" i="18"/>
  <c r="V118" i="18"/>
  <c r="V48" i="18"/>
  <c r="V20" i="18"/>
  <c r="N30" i="10"/>
  <c r="N53" i="10"/>
  <c r="F55" i="12"/>
  <c r="G160" i="13"/>
  <c r="G132" i="13"/>
  <c r="G104" i="13"/>
  <c r="G76" i="13"/>
  <c r="G48" i="13"/>
  <c r="G20" i="13"/>
  <c r="G34" i="13"/>
  <c r="G62" i="13"/>
  <c r="G90" i="13"/>
  <c r="G118" i="13"/>
  <c r="G146" i="13"/>
  <c r="M51" i="8"/>
  <c r="M139" i="8"/>
  <c r="N140" i="8" s="1"/>
  <c r="M205" i="8"/>
  <c r="N206" i="8" s="1"/>
  <c r="M271" i="8"/>
  <c r="N272" i="8" s="1"/>
  <c r="N52" i="10"/>
  <c r="N75" i="10"/>
  <c r="S5" i="12"/>
  <c r="G55" i="12"/>
  <c r="U16" i="12"/>
  <c r="U19" i="12"/>
  <c r="U22" i="12"/>
  <c r="U25" i="12"/>
  <c r="U28" i="12"/>
  <c r="U31" i="12"/>
  <c r="U34" i="12"/>
  <c r="U37" i="12"/>
  <c r="U40" i="12"/>
  <c r="U43" i="12"/>
  <c r="U46" i="12"/>
  <c r="U49" i="12"/>
  <c r="U52" i="12"/>
  <c r="U55" i="12"/>
  <c r="W6" i="13"/>
  <c r="F132" i="13"/>
  <c r="D119" i="15"/>
  <c r="D35" i="15"/>
  <c r="D133" i="15"/>
  <c r="D49" i="15"/>
  <c r="D147" i="15"/>
  <c r="D63" i="15"/>
  <c r="D21" i="15"/>
  <c r="D161" i="15"/>
  <c r="D77" i="15"/>
  <c r="D91" i="15"/>
  <c r="L7" i="15"/>
  <c r="U21" i="15"/>
  <c r="R21" i="16"/>
  <c r="R9" i="16"/>
  <c r="R6" i="18"/>
  <c r="Q6" i="18"/>
  <c r="M73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N229" i="8"/>
  <c r="N230" i="8"/>
  <c r="N231" i="8"/>
  <c r="N232" i="8"/>
  <c r="N233" i="8"/>
  <c r="N234" i="8"/>
  <c r="N235" i="8"/>
  <c r="N236" i="8"/>
  <c r="N237" i="8"/>
  <c r="N238" i="8"/>
  <c r="N239" i="8"/>
  <c r="L9" i="10"/>
  <c r="L10" i="10"/>
  <c r="L11" i="10"/>
  <c r="L12" i="10"/>
  <c r="L13" i="10"/>
  <c r="L14" i="10"/>
  <c r="L15" i="10"/>
  <c r="L16" i="10"/>
  <c r="L17" i="10"/>
  <c r="L18" i="10"/>
  <c r="L19" i="10"/>
  <c r="L20" i="10"/>
  <c r="N74" i="10"/>
  <c r="N97" i="10"/>
  <c r="N98" i="10"/>
  <c r="N99" i="10"/>
  <c r="N100" i="10"/>
  <c r="N101" i="10"/>
  <c r="N102" i="10"/>
  <c r="N103" i="10"/>
  <c r="N104" i="10"/>
  <c r="N105" i="10"/>
  <c r="N106" i="10"/>
  <c r="N107" i="10"/>
  <c r="T5" i="12"/>
  <c r="F53" i="12"/>
  <c r="F57" i="12" s="1"/>
  <c r="D54" i="12"/>
  <c r="D57" i="12" s="1"/>
  <c r="U7" i="12"/>
  <c r="U10" i="12"/>
  <c r="A11" i="12"/>
  <c r="U12" i="12"/>
  <c r="A13" i="12"/>
  <c r="A15" i="12"/>
  <c r="C160" i="13"/>
  <c r="C132" i="13"/>
  <c r="C104" i="13"/>
  <c r="C76" i="13"/>
  <c r="C48" i="13"/>
  <c r="I6" i="13"/>
  <c r="X7" i="15"/>
  <c r="D132" i="18"/>
  <c r="D78" i="18"/>
  <c r="D146" i="18"/>
  <c r="D92" i="18"/>
  <c r="D62" i="18"/>
  <c r="D160" i="18"/>
  <c r="D106" i="18"/>
  <c r="D76" i="18"/>
  <c r="D120" i="18"/>
  <c r="D90" i="18"/>
  <c r="D36" i="18"/>
  <c r="D134" i="18"/>
  <c r="D104" i="18"/>
  <c r="D50" i="18"/>
  <c r="D148" i="18"/>
  <c r="D118" i="18"/>
  <c r="D8" i="18"/>
  <c r="D22" i="18"/>
  <c r="D48" i="18"/>
  <c r="D20" i="18"/>
  <c r="Q23" i="14"/>
  <c r="G49" i="15"/>
  <c r="C77" i="15"/>
  <c r="E105" i="15"/>
  <c r="G133" i="15"/>
  <c r="C161" i="15"/>
  <c r="J7" i="16"/>
  <c r="F23" i="16"/>
  <c r="F49" i="16"/>
  <c r="F51" i="16"/>
  <c r="F77" i="16"/>
  <c r="F79" i="16"/>
  <c r="F105" i="16"/>
  <c r="F107" i="16"/>
  <c r="F133" i="16"/>
  <c r="F135" i="16"/>
  <c r="F161" i="16"/>
  <c r="V7" i="17"/>
  <c r="C23" i="17"/>
  <c r="C49" i="17"/>
  <c r="C51" i="17"/>
  <c r="C77" i="17"/>
  <c r="C79" i="17"/>
  <c r="C105" i="17"/>
  <c r="C107" i="17"/>
  <c r="C133" i="17"/>
  <c r="C135" i="17"/>
  <c r="C161" i="17"/>
  <c r="E146" i="18"/>
  <c r="E92" i="18"/>
  <c r="E160" i="18"/>
  <c r="E106" i="18"/>
  <c r="E76" i="18"/>
  <c r="E120" i="18"/>
  <c r="E90" i="18"/>
  <c r="E36" i="18"/>
  <c r="E134" i="18"/>
  <c r="E104" i="18"/>
  <c r="E50" i="18"/>
  <c r="E148" i="18"/>
  <c r="E118" i="18"/>
  <c r="E64" i="18"/>
  <c r="K146" i="18"/>
  <c r="K92" i="18"/>
  <c r="K160" i="18"/>
  <c r="K106" i="18"/>
  <c r="K76" i="18"/>
  <c r="K120" i="18"/>
  <c r="K90" i="18"/>
  <c r="K36" i="18"/>
  <c r="K134" i="18"/>
  <c r="K104" i="18"/>
  <c r="K50" i="18"/>
  <c r="K148" i="18"/>
  <c r="K118" i="18"/>
  <c r="K64" i="18"/>
  <c r="K34" i="18"/>
  <c r="G8" i="18"/>
  <c r="M8" i="18"/>
  <c r="S8" i="18"/>
  <c r="N22" i="18"/>
  <c r="T22" i="18"/>
  <c r="E34" i="18"/>
  <c r="O34" i="18"/>
  <c r="S36" i="18"/>
  <c r="K62" i="18"/>
  <c r="M76" i="18"/>
  <c r="M106" i="18"/>
  <c r="E132" i="18"/>
  <c r="S160" i="18"/>
  <c r="N7" i="19"/>
  <c r="R7" i="19"/>
  <c r="P7" i="19"/>
  <c r="W7" i="15"/>
  <c r="C21" i="15"/>
  <c r="R21" i="15"/>
  <c r="G35" i="15"/>
  <c r="C63" i="15"/>
  <c r="E91" i="15"/>
  <c r="G119" i="15"/>
  <c r="C147" i="15"/>
  <c r="K7" i="16"/>
  <c r="D9" i="16"/>
  <c r="S9" i="16"/>
  <c r="D21" i="16"/>
  <c r="S21" i="16"/>
  <c r="G23" i="16"/>
  <c r="D35" i="16"/>
  <c r="D37" i="16"/>
  <c r="G49" i="16"/>
  <c r="G51" i="16"/>
  <c r="D63" i="16"/>
  <c r="D65" i="16"/>
  <c r="G77" i="16"/>
  <c r="G79" i="16"/>
  <c r="D91" i="16"/>
  <c r="D93" i="16"/>
  <c r="G105" i="16"/>
  <c r="G107" i="16"/>
  <c r="D119" i="16"/>
  <c r="D121" i="16"/>
  <c r="G133" i="16"/>
  <c r="G135" i="16"/>
  <c r="D147" i="16"/>
  <c r="D149" i="16"/>
  <c r="G161" i="16"/>
  <c r="G9" i="17"/>
  <c r="P9" i="17"/>
  <c r="G21" i="17"/>
  <c r="P21" i="17"/>
  <c r="D23" i="17"/>
  <c r="G35" i="17"/>
  <c r="G37" i="17"/>
  <c r="D49" i="17"/>
  <c r="D51" i="17"/>
  <c r="G63" i="17"/>
  <c r="G65" i="17"/>
  <c r="D77" i="17"/>
  <c r="D79" i="17"/>
  <c r="G91" i="17"/>
  <c r="G93" i="17"/>
  <c r="D105" i="17"/>
  <c r="D107" i="17"/>
  <c r="G119" i="17"/>
  <c r="G121" i="17"/>
  <c r="D133" i="17"/>
  <c r="D135" i="17"/>
  <c r="G147" i="17"/>
  <c r="G149" i="17"/>
  <c r="D161" i="17"/>
  <c r="F160" i="18"/>
  <c r="F106" i="18"/>
  <c r="F76" i="18"/>
  <c r="F120" i="18"/>
  <c r="F90" i="18"/>
  <c r="F36" i="18"/>
  <c r="F134" i="18"/>
  <c r="F104" i="18"/>
  <c r="F50" i="18"/>
  <c r="F148" i="18"/>
  <c r="F118" i="18"/>
  <c r="F64" i="18"/>
  <c r="F132" i="18"/>
  <c r="F78" i="18"/>
  <c r="F48" i="18"/>
  <c r="L160" i="18"/>
  <c r="L106" i="18"/>
  <c r="L76" i="18"/>
  <c r="L120" i="18"/>
  <c r="L90" i="18"/>
  <c r="L36" i="18"/>
  <c r="L134" i="18"/>
  <c r="L104" i="18"/>
  <c r="L50" i="18"/>
  <c r="L148" i="18"/>
  <c r="L118" i="18"/>
  <c r="L64" i="18"/>
  <c r="L34" i="18"/>
  <c r="L132" i="18"/>
  <c r="L78" i="18"/>
  <c r="L48" i="18"/>
  <c r="X6" i="18"/>
  <c r="N8" i="18"/>
  <c r="T8" i="18"/>
  <c r="E20" i="18"/>
  <c r="K20" i="18"/>
  <c r="C22" i="18"/>
  <c r="O22" i="18"/>
  <c r="U22" i="18"/>
  <c r="F34" i="18"/>
  <c r="T36" i="18"/>
  <c r="E48" i="18"/>
  <c r="L62" i="18"/>
  <c r="S76" i="18"/>
  <c r="E78" i="18"/>
  <c r="S106" i="18"/>
  <c r="K132" i="18"/>
  <c r="O22" i="21"/>
  <c r="I7" i="15"/>
  <c r="C49" i="15"/>
  <c r="E77" i="15"/>
  <c r="G105" i="15"/>
  <c r="C133" i="15"/>
  <c r="E161" i="15"/>
  <c r="U7" i="16"/>
  <c r="E9" i="16"/>
  <c r="E21" i="16"/>
  <c r="E35" i="16"/>
  <c r="E37" i="16"/>
  <c r="E63" i="16"/>
  <c r="E65" i="16"/>
  <c r="E91" i="16"/>
  <c r="E93" i="16"/>
  <c r="E119" i="16"/>
  <c r="E121" i="16"/>
  <c r="E147" i="16"/>
  <c r="E149" i="16"/>
  <c r="Q9" i="17"/>
  <c r="Q21" i="17"/>
  <c r="E23" i="17"/>
  <c r="E49" i="17"/>
  <c r="E51" i="17"/>
  <c r="E77" i="17"/>
  <c r="E79" i="17"/>
  <c r="E105" i="17"/>
  <c r="E107" i="17"/>
  <c r="E133" i="17"/>
  <c r="E135" i="17"/>
  <c r="E161" i="17"/>
  <c r="G120" i="18"/>
  <c r="G90" i="18"/>
  <c r="G134" i="18"/>
  <c r="G104" i="18"/>
  <c r="G50" i="18"/>
  <c r="G148" i="18"/>
  <c r="G118" i="18"/>
  <c r="G64" i="18"/>
  <c r="G132" i="18"/>
  <c r="G78" i="18"/>
  <c r="G48" i="18"/>
  <c r="G146" i="18"/>
  <c r="G92" i="18"/>
  <c r="G62" i="18"/>
  <c r="M120" i="18"/>
  <c r="M90" i="18"/>
  <c r="M134" i="18"/>
  <c r="M104" i="18"/>
  <c r="M50" i="18"/>
  <c r="M148" i="18"/>
  <c r="M118" i="18"/>
  <c r="M64" i="18"/>
  <c r="M34" i="18"/>
  <c r="M132" i="18"/>
  <c r="M78" i="18"/>
  <c r="M48" i="18"/>
  <c r="M146" i="18"/>
  <c r="M92" i="18"/>
  <c r="M62" i="18"/>
  <c r="S120" i="18"/>
  <c r="S90" i="18"/>
  <c r="S134" i="18"/>
  <c r="S104" i="18"/>
  <c r="S50" i="18"/>
  <c r="S148" i="18"/>
  <c r="S118" i="18"/>
  <c r="S64" i="18"/>
  <c r="S34" i="18"/>
  <c r="S132" i="18"/>
  <c r="S78" i="18"/>
  <c r="S48" i="18"/>
  <c r="S146" i="18"/>
  <c r="S92" i="18"/>
  <c r="S62" i="18"/>
  <c r="Y6" i="18"/>
  <c r="C8" i="18"/>
  <c r="O8" i="18"/>
  <c r="U8" i="18"/>
  <c r="F20" i="18"/>
  <c r="L20" i="18"/>
  <c r="G34" i="18"/>
  <c r="U34" i="18"/>
  <c r="G36" i="18"/>
  <c r="N50" i="18"/>
  <c r="K78" i="18"/>
  <c r="N90" i="18"/>
  <c r="C104" i="18"/>
  <c r="N120" i="18"/>
  <c r="C134" i="18"/>
  <c r="F146" i="18"/>
  <c r="C147" i="17"/>
  <c r="C149" i="17"/>
  <c r="N134" i="18"/>
  <c r="N104" i="18"/>
  <c r="N148" i="18"/>
  <c r="N118" i="18"/>
  <c r="N64" i="18"/>
  <c r="N34" i="18"/>
  <c r="N132" i="18"/>
  <c r="N78" i="18"/>
  <c r="N48" i="18"/>
  <c r="N146" i="18"/>
  <c r="N92" i="18"/>
  <c r="N62" i="18"/>
  <c r="N160" i="18"/>
  <c r="N106" i="18"/>
  <c r="N76" i="18"/>
  <c r="T134" i="18"/>
  <c r="T104" i="18"/>
  <c r="T148" i="18"/>
  <c r="T118" i="18"/>
  <c r="T64" i="18"/>
  <c r="T34" i="18"/>
  <c r="T132" i="18"/>
  <c r="T78" i="18"/>
  <c r="T48" i="18"/>
  <c r="T146" i="18"/>
  <c r="T92" i="18"/>
  <c r="T62" i="18"/>
  <c r="T160" i="18"/>
  <c r="T106" i="18"/>
  <c r="T76" i="18"/>
  <c r="O50" i="18"/>
  <c r="T90" i="18"/>
  <c r="T120" i="18"/>
  <c r="L146" i="18"/>
  <c r="C160" i="23"/>
  <c r="C146" i="23"/>
  <c r="C132" i="23"/>
  <c r="C118" i="23"/>
  <c r="C104" i="23"/>
  <c r="C90" i="23"/>
  <c r="C76" i="23"/>
  <c r="C62" i="23"/>
  <c r="C48" i="23"/>
  <c r="C34" i="23"/>
  <c r="C20" i="23"/>
  <c r="R20" i="23"/>
  <c r="O23" i="14"/>
  <c r="K7" i="15"/>
  <c r="E49" i="15"/>
  <c r="G77" i="15"/>
  <c r="C105" i="15"/>
  <c r="E133" i="15"/>
  <c r="G161" i="15"/>
  <c r="G9" i="16"/>
  <c r="P9" i="16"/>
  <c r="G21" i="16"/>
  <c r="P21" i="16"/>
  <c r="D23" i="16"/>
  <c r="G35" i="16"/>
  <c r="G37" i="16"/>
  <c r="D49" i="16"/>
  <c r="D51" i="16"/>
  <c r="G63" i="16"/>
  <c r="G65" i="16"/>
  <c r="D77" i="16"/>
  <c r="D79" i="16"/>
  <c r="G91" i="16"/>
  <c r="G93" i="16"/>
  <c r="D105" i="16"/>
  <c r="D107" i="16"/>
  <c r="G119" i="16"/>
  <c r="G121" i="16"/>
  <c r="D133" i="16"/>
  <c r="D135" i="16"/>
  <c r="G147" i="16"/>
  <c r="G149" i="16"/>
  <c r="D161" i="16"/>
  <c r="D9" i="17"/>
  <c r="S9" i="17"/>
  <c r="D21" i="17"/>
  <c r="S21" i="17"/>
  <c r="G23" i="17"/>
  <c r="D35" i="17"/>
  <c r="D37" i="17"/>
  <c r="G49" i="17"/>
  <c r="G51" i="17"/>
  <c r="D63" i="17"/>
  <c r="D65" i="17"/>
  <c r="G77" i="17"/>
  <c r="G79" i="17"/>
  <c r="D91" i="17"/>
  <c r="D93" i="17"/>
  <c r="G105" i="17"/>
  <c r="G107" i="17"/>
  <c r="D119" i="17"/>
  <c r="D121" i="17"/>
  <c r="G133" i="17"/>
  <c r="G135" i="17"/>
  <c r="D147" i="17"/>
  <c r="D149" i="17"/>
  <c r="G161" i="17"/>
  <c r="C148" i="18"/>
  <c r="C118" i="18"/>
  <c r="C64" i="18"/>
  <c r="C132" i="18"/>
  <c r="C78" i="18"/>
  <c r="C48" i="18"/>
  <c r="C146" i="18"/>
  <c r="C92" i="18"/>
  <c r="C62" i="18"/>
  <c r="C160" i="18"/>
  <c r="C106" i="18"/>
  <c r="C76" i="18"/>
  <c r="C120" i="18"/>
  <c r="C90" i="18"/>
  <c r="C36" i="18"/>
  <c r="I6" i="18"/>
  <c r="O148" i="18"/>
  <c r="O118" i="18"/>
  <c r="O64" i="18"/>
  <c r="O132" i="18"/>
  <c r="O78" i="18"/>
  <c r="O48" i="18"/>
  <c r="O146" i="18"/>
  <c r="O92" i="18"/>
  <c r="O62" i="18"/>
  <c r="O160" i="18"/>
  <c r="O106" i="18"/>
  <c r="O76" i="18"/>
  <c r="O120" i="18"/>
  <c r="O90" i="18"/>
  <c r="O36" i="18"/>
  <c r="U148" i="18"/>
  <c r="U118" i="18"/>
  <c r="U64" i="18"/>
  <c r="U132" i="18"/>
  <c r="U78" i="18"/>
  <c r="U48" i="18"/>
  <c r="U146" i="18"/>
  <c r="U92" i="18"/>
  <c r="U62" i="18"/>
  <c r="U160" i="18"/>
  <c r="U106" i="18"/>
  <c r="U76" i="18"/>
  <c r="U120" i="18"/>
  <c r="U90" i="18"/>
  <c r="U36" i="18"/>
  <c r="N20" i="18"/>
  <c r="T20" i="18"/>
  <c r="F22" i="18"/>
  <c r="L22" i="18"/>
  <c r="C34" i="18"/>
  <c r="M36" i="18"/>
  <c r="T50" i="18"/>
  <c r="E62" i="18"/>
  <c r="L92" i="18"/>
  <c r="O104" i="18"/>
  <c r="O134" i="18"/>
  <c r="G160" i="18"/>
  <c r="J7" i="19"/>
  <c r="V7" i="19"/>
  <c r="H49" i="22"/>
  <c r="M253" i="26"/>
  <c r="M227" i="26"/>
  <c r="M161" i="26"/>
  <c r="M95" i="26"/>
  <c r="M73" i="26"/>
  <c r="M205" i="26"/>
  <c r="M139" i="26"/>
  <c r="M51" i="26"/>
  <c r="K7" i="26"/>
  <c r="N8" i="26"/>
  <c r="M117" i="26"/>
  <c r="M183" i="26"/>
  <c r="I8" i="21"/>
  <c r="H8" i="21"/>
  <c r="H147" i="22"/>
  <c r="H161" i="22"/>
  <c r="H105" i="22"/>
  <c r="H63" i="22"/>
  <c r="H133" i="22"/>
  <c r="H77" i="22"/>
  <c r="H21" i="22"/>
  <c r="H91" i="22"/>
  <c r="H119" i="22"/>
  <c r="H35" i="22"/>
  <c r="F7" i="19"/>
  <c r="R8" i="21"/>
  <c r="F64" i="21"/>
  <c r="E78" i="21"/>
  <c r="C106" i="21"/>
  <c r="C148" i="21"/>
  <c r="C133" i="22"/>
  <c r="C105" i="22"/>
  <c r="C63" i="22"/>
  <c r="C161" i="22"/>
  <c r="C119" i="22"/>
  <c r="C77" i="22"/>
  <c r="C35" i="22"/>
  <c r="L7" i="22"/>
  <c r="K7" i="22"/>
  <c r="J7" i="22"/>
  <c r="Q21" i="22"/>
  <c r="G35" i="22"/>
  <c r="C91" i="22"/>
  <c r="G119" i="22"/>
  <c r="D160" i="23"/>
  <c r="D132" i="23"/>
  <c r="D104" i="23"/>
  <c r="D76" i="23"/>
  <c r="D48" i="23"/>
  <c r="S20" i="23"/>
  <c r="C92" i="21"/>
  <c r="C162" i="21"/>
  <c r="C78" i="21"/>
  <c r="Q8" i="21"/>
  <c r="F78" i="21"/>
  <c r="E92" i="21"/>
  <c r="C120" i="21"/>
  <c r="C21" i="22"/>
  <c r="R21" i="22"/>
  <c r="D20" i="23"/>
  <c r="D62" i="23"/>
  <c r="D146" i="23"/>
  <c r="L22" i="21"/>
  <c r="F92" i="21"/>
  <c r="E106" i="21"/>
  <c r="C134" i="21"/>
  <c r="G21" i="22"/>
  <c r="C147" i="22"/>
  <c r="G161" i="22"/>
  <c r="H131" i="26"/>
  <c r="N130" i="26"/>
  <c r="H130" i="26"/>
  <c r="N129" i="26"/>
  <c r="H129" i="26"/>
  <c r="N128" i="26"/>
  <c r="H128" i="26"/>
  <c r="N127" i="26"/>
  <c r="H127" i="26"/>
  <c r="N126" i="26"/>
  <c r="H126" i="26"/>
  <c r="N125" i="26"/>
  <c r="H125" i="26"/>
  <c r="N124" i="26"/>
  <c r="H124" i="26"/>
  <c r="N123" i="26"/>
  <c r="H123" i="26"/>
  <c r="N122" i="26"/>
  <c r="H122" i="26"/>
  <c r="N121" i="26"/>
  <c r="H121" i="26"/>
  <c r="N120" i="26"/>
  <c r="H120" i="26"/>
  <c r="N119" i="26"/>
  <c r="H119" i="26"/>
  <c r="L131" i="26"/>
  <c r="L130" i="26"/>
  <c r="L129" i="26"/>
  <c r="L128" i="26"/>
  <c r="L127" i="26"/>
  <c r="L126" i="26"/>
  <c r="L125" i="26"/>
  <c r="L124" i="26"/>
  <c r="L123" i="26"/>
  <c r="L122" i="26"/>
  <c r="L121" i="26"/>
  <c r="L120" i="26"/>
  <c r="L119" i="26"/>
  <c r="J131" i="26"/>
  <c r="J128" i="26"/>
  <c r="J125" i="26"/>
  <c r="J122" i="26"/>
  <c r="J119" i="26"/>
  <c r="J129" i="26"/>
  <c r="J126" i="26"/>
  <c r="J123" i="26"/>
  <c r="J120" i="26"/>
  <c r="J127" i="26"/>
  <c r="E162" i="21"/>
  <c r="E148" i="21"/>
  <c r="E64" i="21"/>
  <c r="E22" i="21"/>
  <c r="E134" i="21"/>
  <c r="E50" i="21"/>
  <c r="M22" i="21"/>
  <c r="N22" i="21"/>
  <c r="C36" i="21"/>
  <c r="F106" i="21"/>
  <c r="E120" i="21"/>
  <c r="C49" i="22"/>
  <c r="G77" i="22"/>
  <c r="D34" i="23"/>
  <c r="D118" i="23"/>
  <c r="F148" i="21"/>
  <c r="F134" i="21"/>
  <c r="F50" i="21"/>
  <c r="F120" i="21"/>
  <c r="F36" i="21"/>
  <c r="F22" i="21"/>
  <c r="F162" i="21"/>
  <c r="G91" i="22"/>
  <c r="G49" i="22"/>
  <c r="G147" i="22"/>
  <c r="G105" i="22"/>
  <c r="G63" i="22"/>
  <c r="G133" i="22"/>
  <c r="E146" i="23"/>
  <c r="E118" i="23"/>
  <c r="E90" i="23"/>
  <c r="E62" i="23"/>
  <c r="E34" i="23"/>
  <c r="E20" i="23"/>
  <c r="W6" i="23"/>
  <c r="U6" i="23"/>
  <c r="G132" i="23"/>
  <c r="G160" i="23"/>
  <c r="D64" i="21"/>
  <c r="D148" i="21"/>
  <c r="D161" i="22"/>
  <c r="D133" i="22"/>
  <c r="D21" i="22"/>
  <c r="S21" i="22"/>
  <c r="E49" i="22"/>
  <c r="E91" i="22"/>
  <c r="E147" i="22"/>
  <c r="V6" i="23"/>
  <c r="D78" i="21"/>
  <c r="D162" i="21"/>
  <c r="E21" i="22"/>
  <c r="T21" i="22"/>
  <c r="D35" i="22"/>
  <c r="F49" i="22"/>
  <c r="D77" i="22"/>
  <c r="F91" i="22"/>
  <c r="D119" i="22"/>
  <c r="G146" i="23"/>
  <c r="G118" i="23"/>
  <c r="G90" i="23"/>
  <c r="G62" i="23"/>
  <c r="G34" i="23"/>
  <c r="G20" i="23"/>
  <c r="P20" i="23"/>
  <c r="H197" i="26"/>
  <c r="N196" i="26"/>
  <c r="H196" i="26"/>
  <c r="N195" i="26"/>
  <c r="H195" i="26"/>
  <c r="N194" i="26"/>
  <c r="H194" i="26"/>
  <c r="N193" i="26"/>
  <c r="H193" i="26"/>
  <c r="N192" i="26"/>
  <c r="H192" i="26"/>
  <c r="N191" i="26"/>
  <c r="H191" i="26"/>
  <c r="N190" i="26"/>
  <c r="H190" i="26"/>
  <c r="N189" i="26"/>
  <c r="H189" i="26"/>
  <c r="N188" i="26"/>
  <c r="H188" i="26"/>
  <c r="N187" i="26"/>
  <c r="H187" i="26"/>
  <c r="N186" i="26"/>
  <c r="H186" i="26"/>
  <c r="N185" i="26"/>
  <c r="H185" i="26"/>
  <c r="L197" i="26"/>
  <c r="L196" i="26"/>
  <c r="L195" i="26"/>
  <c r="L194" i="26"/>
  <c r="L193" i="26"/>
  <c r="L192" i="26"/>
  <c r="L191" i="26"/>
  <c r="L190" i="26"/>
  <c r="L189" i="26"/>
  <c r="L188" i="26"/>
  <c r="L187" i="26"/>
  <c r="L186" i="26"/>
  <c r="L185" i="26"/>
  <c r="F133" i="22"/>
  <c r="F147" i="22"/>
  <c r="F21" i="22"/>
  <c r="E77" i="22"/>
  <c r="E119" i="22"/>
  <c r="N238" i="26"/>
  <c r="L241" i="26"/>
  <c r="H229" i="26"/>
  <c r="N229" i="26"/>
  <c r="H230" i="26"/>
  <c r="N230" i="26"/>
  <c r="H231" i="26"/>
  <c r="N231" i="26"/>
  <c r="H232" i="26"/>
  <c r="N232" i="26"/>
  <c r="H233" i="26"/>
  <c r="N233" i="26"/>
  <c r="H234" i="26"/>
  <c r="N234" i="26"/>
  <c r="H235" i="26"/>
  <c r="N235" i="26"/>
  <c r="H236" i="26"/>
  <c r="N236" i="26"/>
  <c r="H237" i="26"/>
  <c r="N237" i="26"/>
  <c r="H238" i="26"/>
  <c r="J239" i="26"/>
  <c r="J241" i="26"/>
  <c r="J240" i="26"/>
  <c r="L239" i="26"/>
  <c r="M29" i="27"/>
  <c r="K7" i="27"/>
  <c r="M95" i="27"/>
  <c r="M73" i="27"/>
  <c r="M51" i="27"/>
  <c r="E146" i="28"/>
  <c r="E160" i="28"/>
  <c r="E132" i="28"/>
  <c r="E104" i="28"/>
  <c r="E76" i="28"/>
  <c r="E48" i="28"/>
  <c r="E20" i="28"/>
  <c r="E118" i="28"/>
  <c r="E90" i="28"/>
  <c r="E62" i="28"/>
  <c r="E146" i="29"/>
  <c r="E104" i="29"/>
  <c r="E76" i="29"/>
  <c r="E160" i="29"/>
  <c r="E118" i="29"/>
  <c r="E62" i="29"/>
  <c r="E48" i="29"/>
  <c r="E20" i="29"/>
  <c r="E132" i="29"/>
  <c r="E34" i="29"/>
  <c r="C20" i="28"/>
  <c r="F34" i="28"/>
  <c r="C48" i="28"/>
  <c r="D62" i="28"/>
  <c r="C76" i="28"/>
  <c r="D90" i="28"/>
  <c r="C104" i="28"/>
  <c r="D118" i="28"/>
  <c r="C132" i="28"/>
  <c r="D146" i="28"/>
  <c r="G160" i="28"/>
  <c r="H255" i="26"/>
  <c r="N255" i="26"/>
  <c r="H256" i="26"/>
  <c r="N256" i="26"/>
  <c r="H257" i="26"/>
  <c r="N257" i="26"/>
  <c r="H258" i="26"/>
  <c r="N258" i="26"/>
  <c r="H259" i="26"/>
  <c r="N259" i="26"/>
  <c r="H260" i="26"/>
  <c r="N260" i="26"/>
  <c r="H261" i="26"/>
  <c r="N261" i="26"/>
  <c r="H262" i="26"/>
  <c r="N262" i="26"/>
  <c r="H263" i="26"/>
  <c r="N263" i="26"/>
  <c r="H264" i="26"/>
  <c r="N264" i="26"/>
  <c r="H265" i="26"/>
  <c r="N265" i="26"/>
  <c r="H266" i="26"/>
  <c r="N266" i="26"/>
  <c r="H267" i="26"/>
  <c r="G146" i="28"/>
  <c r="G118" i="28"/>
  <c r="G90" i="28"/>
  <c r="G62" i="28"/>
  <c r="D20" i="28"/>
  <c r="G34" i="28"/>
  <c r="F48" i="28"/>
  <c r="F76" i="28"/>
  <c r="F104" i="28"/>
  <c r="F132" i="28"/>
  <c r="F146" i="28"/>
  <c r="C34" i="29"/>
  <c r="G48" i="28"/>
  <c r="F62" i="28"/>
  <c r="G76" i="28"/>
  <c r="F90" i="28"/>
  <c r="G104" i="28"/>
  <c r="F118" i="28"/>
  <c r="G132" i="28"/>
  <c r="C34" i="28"/>
  <c r="C146" i="29"/>
  <c r="C118" i="29"/>
  <c r="C90" i="29"/>
  <c r="C62" i="29"/>
  <c r="C104" i="29"/>
  <c r="C160" i="29"/>
  <c r="C76" i="29"/>
  <c r="C132" i="29"/>
  <c r="C48" i="29"/>
  <c r="C20" i="29"/>
  <c r="D160" i="28"/>
  <c r="D132" i="28"/>
  <c r="D104" i="28"/>
  <c r="D76" i="28"/>
  <c r="D48" i="28"/>
  <c r="D34" i="28"/>
  <c r="C160" i="28"/>
  <c r="F160" i="29"/>
  <c r="F132" i="29"/>
  <c r="F104" i="29"/>
  <c r="F76" i="29"/>
  <c r="F34" i="29"/>
  <c r="F90" i="29"/>
  <c r="K6" i="30"/>
  <c r="G146" i="29"/>
  <c r="G118" i="29"/>
  <c r="G90" i="29"/>
  <c r="G160" i="29"/>
  <c r="G132" i="29"/>
  <c r="G104" i="29"/>
  <c r="G76" i="29"/>
  <c r="D20" i="29"/>
  <c r="G34" i="29"/>
  <c r="D48" i="29"/>
  <c r="D76" i="29"/>
  <c r="E118" i="30"/>
  <c r="E132" i="30"/>
  <c r="E146" i="30"/>
  <c r="E160" i="30"/>
  <c r="E76" i="30"/>
  <c r="E20" i="30"/>
  <c r="L6" i="30"/>
  <c r="E104" i="30"/>
  <c r="E34" i="30"/>
  <c r="E62" i="30"/>
  <c r="E48" i="30"/>
  <c r="J6" i="30"/>
  <c r="E90" i="30"/>
  <c r="D160" i="29"/>
  <c r="D132" i="29"/>
  <c r="D104" i="29"/>
  <c r="D146" i="29"/>
  <c r="D118" i="29"/>
  <c r="D90" i="29"/>
  <c r="D62" i="29"/>
  <c r="J6" i="29"/>
  <c r="D34" i="29"/>
  <c r="G146" i="30"/>
  <c r="G62" i="30"/>
  <c r="G160" i="30"/>
  <c r="G76" i="30"/>
  <c r="G104" i="30"/>
  <c r="G118" i="30"/>
  <c r="G48" i="30"/>
  <c r="G132" i="30"/>
  <c r="G90" i="30"/>
  <c r="I6" i="30"/>
  <c r="G20" i="30"/>
  <c r="G34" i="30"/>
  <c r="C48" i="30"/>
  <c r="C76" i="30"/>
  <c r="D90" i="30"/>
  <c r="C90" i="30"/>
  <c r="C104" i="30"/>
  <c r="C118" i="30"/>
  <c r="C132" i="30"/>
  <c r="C34" i="30"/>
  <c r="D48" i="30"/>
  <c r="C62" i="30"/>
  <c r="D76" i="30"/>
  <c r="C160" i="30"/>
  <c r="D104" i="30"/>
  <c r="D118" i="30"/>
  <c r="D132" i="30"/>
  <c r="D146" i="30"/>
  <c r="D62" i="30"/>
  <c r="D34" i="30"/>
  <c r="F76" i="30"/>
  <c r="C146" i="30"/>
  <c r="D160" i="30"/>
  <c r="F118" i="30"/>
  <c r="F132" i="30"/>
  <c r="F146" i="30"/>
  <c r="F62" i="30"/>
  <c r="F160" i="30"/>
  <c r="F90" i="30"/>
  <c r="F34" i="30"/>
  <c r="F104" i="30"/>
  <c r="N30" i="32"/>
  <c r="D52" i="32"/>
  <c r="F168" i="32"/>
  <c r="J173" i="32"/>
  <c r="H175" i="32"/>
  <c r="F211" i="32"/>
  <c r="N214" i="32"/>
  <c r="J241" i="32"/>
  <c r="H240" i="32"/>
  <c r="F239" i="32"/>
  <c r="J238" i="32"/>
  <c r="H237" i="32"/>
  <c r="F236" i="32"/>
  <c r="J235" i="32"/>
  <c r="H234" i="32"/>
  <c r="F233" i="32"/>
  <c r="J232" i="32"/>
  <c r="H231" i="32"/>
  <c r="F230" i="32"/>
  <c r="J229" i="32"/>
  <c r="N240" i="32"/>
  <c r="L239" i="32"/>
  <c r="N237" i="32"/>
  <c r="L236" i="32"/>
  <c r="N234" i="32"/>
  <c r="L233" i="32"/>
  <c r="N231" i="32"/>
  <c r="L230" i="32"/>
  <c r="H241" i="32"/>
  <c r="F240" i="32"/>
  <c r="J239" i="32"/>
  <c r="H238" i="32"/>
  <c r="F237" i="32"/>
  <c r="J236" i="32"/>
  <c r="H235" i="32"/>
  <c r="F234" i="32"/>
  <c r="J233" i="32"/>
  <c r="H232" i="32"/>
  <c r="F231" i="32"/>
  <c r="J230" i="32"/>
  <c r="H229" i="32"/>
  <c r="L240" i="32"/>
  <c r="N238" i="32"/>
  <c r="L237" i="32"/>
  <c r="N235" i="32"/>
  <c r="L234" i="32"/>
  <c r="N232" i="32"/>
  <c r="L231" i="32"/>
  <c r="N229" i="32"/>
  <c r="N233" i="32"/>
  <c r="L235" i="32"/>
  <c r="H272" i="32"/>
  <c r="N100" i="33"/>
  <c r="F87" i="32"/>
  <c r="F86" i="32"/>
  <c r="F85" i="32"/>
  <c r="F84" i="32"/>
  <c r="F83" i="32"/>
  <c r="F82" i="32"/>
  <c r="F81" i="32"/>
  <c r="F80" i="32"/>
  <c r="F79" i="32"/>
  <c r="F78" i="32"/>
  <c r="F77" i="32"/>
  <c r="F76" i="32"/>
  <c r="F75" i="32"/>
  <c r="F52" i="32"/>
  <c r="H53" i="32"/>
  <c r="H56" i="32"/>
  <c r="H59" i="32"/>
  <c r="H62" i="32"/>
  <c r="J163" i="32"/>
  <c r="J166" i="32"/>
  <c r="N171" i="32"/>
  <c r="L211" i="32"/>
  <c r="J213" i="32"/>
  <c r="H215" i="32"/>
  <c r="F232" i="32"/>
  <c r="J237" i="32"/>
  <c r="H239" i="32"/>
  <c r="F241" i="32"/>
  <c r="H87" i="32"/>
  <c r="H86" i="32"/>
  <c r="H85" i="32"/>
  <c r="H84" i="32"/>
  <c r="H83" i="32"/>
  <c r="H82" i="32"/>
  <c r="H81" i="32"/>
  <c r="H80" i="32"/>
  <c r="H79" i="32"/>
  <c r="H78" i="32"/>
  <c r="H77" i="32"/>
  <c r="H76" i="32"/>
  <c r="H75" i="32"/>
  <c r="H52" i="32"/>
  <c r="L174" i="32"/>
  <c r="N172" i="32"/>
  <c r="L171" i="32"/>
  <c r="N169" i="32"/>
  <c r="L168" i="32"/>
  <c r="N166" i="32"/>
  <c r="H166" i="32"/>
  <c r="N165" i="32"/>
  <c r="H165" i="32"/>
  <c r="N164" i="32"/>
  <c r="H164" i="32"/>
  <c r="N163" i="32"/>
  <c r="H163" i="32"/>
  <c r="F175" i="32"/>
  <c r="J174" i="32"/>
  <c r="H173" i="32"/>
  <c r="F172" i="32"/>
  <c r="J171" i="32"/>
  <c r="H170" i="32"/>
  <c r="F169" i="32"/>
  <c r="J168" i="32"/>
  <c r="H167" i="32"/>
  <c r="L175" i="32"/>
  <c r="N173" i="32"/>
  <c r="L172" i="32"/>
  <c r="N170" i="32"/>
  <c r="L169" i="32"/>
  <c r="N167" i="32"/>
  <c r="L166" i="32"/>
  <c r="F166" i="32"/>
  <c r="L165" i="32"/>
  <c r="F165" i="32"/>
  <c r="L164" i="32"/>
  <c r="F164" i="32"/>
  <c r="L163" i="32"/>
  <c r="F163" i="32"/>
  <c r="J175" i="32"/>
  <c r="H174" i="32"/>
  <c r="F173" i="32"/>
  <c r="J172" i="32"/>
  <c r="H171" i="32"/>
  <c r="F170" i="32"/>
  <c r="J169" i="32"/>
  <c r="H168" i="32"/>
  <c r="F167" i="32"/>
  <c r="J170" i="32"/>
  <c r="H172" i="32"/>
  <c r="F174" i="32"/>
  <c r="N218" i="32"/>
  <c r="F218" i="32"/>
  <c r="N215" i="32"/>
  <c r="F215" i="32"/>
  <c r="N212" i="32"/>
  <c r="F212" i="32"/>
  <c r="N209" i="32"/>
  <c r="F209" i="32"/>
  <c r="H219" i="32"/>
  <c r="L218" i="32"/>
  <c r="J217" i="32"/>
  <c r="H216" i="32"/>
  <c r="L215" i="32"/>
  <c r="J214" i="32"/>
  <c r="H213" i="32"/>
  <c r="L212" i="32"/>
  <c r="J211" i="32"/>
  <c r="H210" i="32"/>
  <c r="L209" i="32"/>
  <c r="J208" i="32"/>
  <c r="H207" i="32"/>
  <c r="F219" i="32"/>
  <c r="N216" i="32"/>
  <c r="F216" i="32"/>
  <c r="N213" i="32"/>
  <c r="F213" i="32"/>
  <c r="N210" i="32"/>
  <c r="F210" i="32"/>
  <c r="N207" i="32"/>
  <c r="F207" i="32"/>
  <c r="L219" i="32"/>
  <c r="J218" i="32"/>
  <c r="H217" i="32"/>
  <c r="L216" i="32"/>
  <c r="J215" i="32"/>
  <c r="H214" i="32"/>
  <c r="L213" i="32"/>
  <c r="J212" i="32"/>
  <c r="H211" i="32"/>
  <c r="L210" i="32"/>
  <c r="J209" i="32"/>
  <c r="H208" i="32"/>
  <c r="L207" i="32"/>
  <c r="F208" i="32"/>
  <c r="N211" i="32"/>
  <c r="F217" i="32"/>
  <c r="J52" i="32"/>
  <c r="H54" i="32"/>
  <c r="H57" i="32"/>
  <c r="H60" i="32"/>
  <c r="H63" i="32"/>
  <c r="J140" i="32"/>
  <c r="J165" i="32"/>
  <c r="N168" i="32"/>
  <c r="L170" i="32"/>
  <c r="L208" i="32"/>
  <c r="J210" i="32"/>
  <c r="H212" i="32"/>
  <c r="L217" i="32"/>
  <c r="J219" i="32"/>
  <c r="L87" i="32"/>
  <c r="L86" i="32"/>
  <c r="L85" i="32"/>
  <c r="L84" i="32"/>
  <c r="L83" i="32"/>
  <c r="L82" i="32"/>
  <c r="L81" i="32"/>
  <c r="L80" i="32"/>
  <c r="L79" i="32"/>
  <c r="L78" i="32"/>
  <c r="L77" i="32"/>
  <c r="L76" i="32"/>
  <c r="L75" i="32"/>
  <c r="L53" i="32"/>
  <c r="F55" i="32"/>
  <c r="L56" i="32"/>
  <c r="F58" i="32"/>
  <c r="L59" i="32"/>
  <c r="F61" i="32"/>
  <c r="L62" i="32"/>
  <c r="F64" i="32"/>
  <c r="L65" i="32"/>
  <c r="N74" i="32"/>
  <c r="F162" i="32"/>
  <c r="J167" i="32"/>
  <c r="H169" i="32"/>
  <c r="F171" i="32"/>
  <c r="N208" i="32"/>
  <c r="F214" i="32"/>
  <c r="N217" i="32"/>
  <c r="N86" i="33"/>
  <c r="N85" i="33"/>
  <c r="N84" i="33"/>
  <c r="N83" i="33"/>
  <c r="N82" i="33"/>
  <c r="N81" i="33"/>
  <c r="N108" i="33"/>
  <c r="N105" i="33"/>
  <c r="N102" i="33"/>
  <c r="N99" i="33"/>
  <c r="N103" i="33"/>
  <c r="N98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104" i="33"/>
  <c r="N97" i="33"/>
  <c r="N106" i="33"/>
  <c r="N107" i="33"/>
  <c r="N79" i="33"/>
  <c r="N78" i="33"/>
  <c r="N77" i="33"/>
  <c r="N76" i="33"/>
  <c r="N75" i="33"/>
  <c r="N80" i="33"/>
  <c r="N62" i="33"/>
  <c r="N59" i="33"/>
  <c r="N56" i="33"/>
  <c r="N53" i="33"/>
  <c r="N30" i="33"/>
  <c r="N101" i="33"/>
  <c r="N64" i="33"/>
  <c r="N61" i="33"/>
  <c r="N58" i="33"/>
  <c r="N55" i="33"/>
  <c r="N184" i="32"/>
  <c r="F228" i="32"/>
  <c r="H228" i="32"/>
  <c r="N8" i="33"/>
  <c r="H30" i="33"/>
  <c r="J107" i="35"/>
  <c r="J101" i="35"/>
  <c r="J85" i="35"/>
  <c r="J79" i="35"/>
  <c r="J63" i="35"/>
  <c r="J57" i="35"/>
  <c r="J41" i="35"/>
  <c r="J35" i="35"/>
  <c r="J103" i="35"/>
  <c r="J81" i="35"/>
  <c r="J59" i="35"/>
  <c r="J53" i="35"/>
  <c r="J37" i="35"/>
  <c r="J31" i="35"/>
  <c r="J21" i="35"/>
  <c r="J20" i="35"/>
  <c r="J19" i="35"/>
  <c r="J18" i="35"/>
  <c r="J17" i="35"/>
  <c r="J16" i="35"/>
  <c r="J15" i="35"/>
  <c r="J14" i="35"/>
  <c r="J13" i="35"/>
  <c r="J12" i="35"/>
  <c r="J11" i="35"/>
  <c r="J10" i="35"/>
  <c r="J9" i="35"/>
  <c r="J102" i="35"/>
  <c r="J82" i="35"/>
  <c r="J78" i="35"/>
  <c r="J58" i="35"/>
  <c r="J38" i="35"/>
  <c r="J34" i="35"/>
  <c r="J108" i="35"/>
  <c r="J106" i="35"/>
  <c r="J86" i="35"/>
  <c r="J77" i="35"/>
  <c r="I73" i="35"/>
  <c r="J74" i="35" s="1"/>
  <c r="J62" i="35"/>
  <c r="J42" i="35"/>
  <c r="J105" i="35"/>
  <c r="J76" i="35"/>
  <c r="J61" i="35"/>
  <c r="J104" i="35"/>
  <c r="J100" i="35"/>
  <c r="J80" i="35"/>
  <c r="J60" i="35"/>
  <c r="J56" i="35"/>
  <c r="J36" i="35"/>
  <c r="J8" i="35"/>
  <c r="J32" i="35"/>
  <c r="J98" i="35"/>
  <c r="I95" i="35"/>
  <c r="J96" i="35" s="1"/>
  <c r="J84" i="35"/>
  <c r="J55" i="35"/>
  <c r="J33" i="35"/>
  <c r="L8" i="35"/>
  <c r="J64" i="35"/>
  <c r="J39" i="35"/>
  <c r="J99" i="35"/>
  <c r="J83" i="35"/>
  <c r="J54" i="35"/>
  <c r="I51" i="35"/>
  <c r="N273" i="32"/>
  <c r="J274" i="32"/>
  <c r="H275" i="32"/>
  <c r="N276" i="32"/>
  <c r="J277" i="32"/>
  <c r="H278" i="32"/>
  <c r="H279" i="32"/>
  <c r="H280" i="32"/>
  <c r="H281" i="32"/>
  <c r="H282" i="32"/>
  <c r="H283" i="32"/>
  <c r="H284" i="32"/>
  <c r="H53" i="33"/>
  <c r="H56" i="33"/>
  <c r="H59" i="33"/>
  <c r="H62" i="33"/>
  <c r="H30" i="35"/>
  <c r="N52" i="32"/>
  <c r="N75" i="32"/>
  <c r="N76" i="32"/>
  <c r="N77" i="32"/>
  <c r="N78" i="32"/>
  <c r="N79" i="32"/>
  <c r="N80" i="32"/>
  <c r="N81" i="32"/>
  <c r="N82" i="32"/>
  <c r="N83" i="32"/>
  <c r="N84" i="32"/>
  <c r="N85" i="32"/>
  <c r="J285" i="32"/>
  <c r="J284" i="32"/>
  <c r="J283" i="32"/>
  <c r="J282" i="32"/>
  <c r="J281" i="32"/>
  <c r="J280" i="32"/>
  <c r="J279" i="32"/>
  <c r="J278" i="32"/>
  <c r="L285" i="32"/>
  <c r="F285" i="32"/>
  <c r="L284" i="32"/>
  <c r="F284" i="32"/>
  <c r="L283" i="32"/>
  <c r="F283" i="32"/>
  <c r="L282" i="32"/>
  <c r="F282" i="32"/>
  <c r="L281" i="32"/>
  <c r="F281" i="32"/>
  <c r="L280" i="32"/>
  <c r="F280" i="32"/>
  <c r="L279" i="32"/>
  <c r="F279" i="32"/>
  <c r="L278" i="32"/>
  <c r="F278" i="32"/>
  <c r="L277" i="32"/>
  <c r="F277" i="32"/>
  <c r="L276" i="32"/>
  <c r="F276" i="32"/>
  <c r="L275" i="32"/>
  <c r="F275" i="32"/>
  <c r="L274" i="32"/>
  <c r="F274" i="32"/>
  <c r="L273" i="32"/>
  <c r="F273" i="32"/>
  <c r="H87" i="33"/>
  <c r="H86" i="33"/>
  <c r="H85" i="33"/>
  <c r="H84" i="33"/>
  <c r="H83" i="33"/>
  <c r="H82" i="33"/>
  <c r="H107" i="33"/>
  <c r="H104" i="33"/>
  <c r="H101" i="33"/>
  <c r="H98" i="33"/>
  <c r="H108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109" i="33"/>
  <c r="H81" i="33"/>
  <c r="H102" i="33"/>
  <c r="H100" i="33"/>
  <c r="H103" i="33"/>
  <c r="H99" i="33"/>
  <c r="H105" i="33"/>
  <c r="H97" i="33"/>
  <c r="H80" i="33"/>
  <c r="H79" i="33"/>
  <c r="H78" i="33"/>
  <c r="H77" i="33"/>
  <c r="H76" i="33"/>
  <c r="H75" i="33"/>
  <c r="J43" i="35"/>
  <c r="J30" i="35"/>
  <c r="H52" i="35"/>
  <c r="H65" i="35"/>
  <c r="H273" i="32"/>
  <c r="N274" i="32"/>
  <c r="J275" i="32"/>
  <c r="H276" i="32"/>
  <c r="N277" i="32"/>
  <c r="H54" i="33"/>
  <c r="H57" i="33"/>
  <c r="H60" i="33"/>
  <c r="H63" i="33"/>
  <c r="D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M51" i="33"/>
  <c r="N52" i="33" s="1"/>
  <c r="J83" i="33"/>
  <c r="M95" i="33"/>
  <c r="N96" i="33" s="1"/>
  <c r="F98" i="33"/>
  <c r="F99" i="33"/>
  <c r="J107" i="33"/>
  <c r="L108" i="33"/>
  <c r="F87" i="33"/>
  <c r="F86" i="33"/>
  <c r="F85" i="33"/>
  <c r="F84" i="33"/>
  <c r="F83" i="33"/>
  <c r="F82" i="33"/>
  <c r="F81" i="33"/>
  <c r="F109" i="33"/>
  <c r="F106" i="33"/>
  <c r="F103" i="33"/>
  <c r="F30" i="33"/>
  <c r="J53" i="33"/>
  <c r="J54" i="33"/>
  <c r="J55" i="33"/>
  <c r="J56" i="33"/>
  <c r="J57" i="33"/>
  <c r="J58" i="33"/>
  <c r="J59" i="33"/>
  <c r="J60" i="33"/>
  <c r="J61" i="33"/>
  <c r="J62" i="33"/>
  <c r="J63" i="33"/>
  <c r="J64" i="33"/>
  <c r="J65" i="33"/>
  <c r="M73" i="33"/>
  <c r="N74" i="33" s="1"/>
  <c r="J84" i="33"/>
  <c r="J85" i="33"/>
  <c r="F100" i="33"/>
  <c r="F102" i="33"/>
  <c r="J105" i="33"/>
  <c r="L106" i="33"/>
  <c r="N105" i="35"/>
  <c r="N99" i="35"/>
  <c r="N107" i="35"/>
  <c r="N101" i="35"/>
  <c r="M95" i="35"/>
  <c r="M73" i="35"/>
  <c r="M51" i="35"/>
  <c r="M29" i="35"/>
  <c r="N100" i="35"/>
  <c r="N21" i="35"/>
  <c r="N18" i="35"/>
  <c r="N15" i="35"/>
  <c r="N12" i="35"/>
  <c r="N9" i="35"/>
  <c r="N104" i="35"/>
  <c r="N103" i="35"/>
  <c r="N102" i="35"/>
  <c r="N98" i="35"/>
  <c r="N11" i="35"/>
  <c r="N20" i="35"/>
  <c r="L38" i="33"/>
  <c r="L39" i="33"/>
  <c r="L40" i="33"/>
  <c r="L41" i="33"/>
  <c r="L42" i="33"/>
  <c r="L43" i="33"/>
  <c r="J75" i="33"/>
  <c r="J76" i="33"/>
  <c r="J77" i="33"/>
  <c r="J78" i="33"/>
  <c r="J79" i="33"/>
  <c r="J86" i="33"/>
  <c r="L97" i="33"/>
  <c r="J98" i="33"/>
  <c r="L105" i="33"/>
  <c r="J109" i="33"/>
  <c r="J106" i="33"/>
  <c r="J103" i="33"/>
  <c r="J100" i="33"/>
  <c r="J97" i="33"/>
  <c r="J80" i="33"/>
  <c r="J30" i="33"/>
  <c r="L53" i="33"/>
  <c r="L54" i="33"/>
  <c r="L55" i="33"/>
  <c r="L56" i="33"/>
  <c r="L57" i="33"/>
  <c r="L58" i="33"/>
  <c r="L59" i="33"/>
  <c r="L60" i="33"/>
  <c r="L61" i="33"/>
  <c r="L62" i="33"/>
  <c r="L63" i="33"/>
  <c r="L64" i="33"/>
  <c r="L65" i="33"/>
  <c r="L80" i="33"/>
  <c r="J87" i="33"/>
  <c r="L98" i="33"/>
  <c r="J99" i="33"/>
  <c r="J102" i="33"/>
  <c r="L87" i="33"/>
  <c r="L86" i="33"/>
  <c r="L85" i="33"/>
  <c r="L84" i="33"/>
  <c r="L83" i="33"/>
  <c r="L82" i="33"/>
  <c r="L81" i="33"/>
  <c r="L107" i="33"/>
  <c r="L104" i="33"/>
  <c r="L101" i="33"/>
  <c r="L30" i="33"/>
  <c r="L75" i="33"/>
  <c r="L76" i="33"/>
  <c r="L77" i="33"/>
  <c r="L78" i="33"/>
  <c r="L79" i="33"/>
  <c r="L99" i="33"/>
  <c r="L100" i="33"/>
  <c r="J101" i="33"/>
  <c r="L102" i="33"/>
  <c r="F108" i="35"/>
  <c r="F103" i="35"/>
  <c r="E95" i="35"/>
  <c r="F96" i="35" s="1"/>
  <c r="F81" i="35"/>
  <c r="E73" i="35"/>
  <c r="F59" i="35"/>
  <c r="F53" i="35"/>
  <c r="E51" i="35"/>
  <c r="F37" i="35"/>
  <c r="F31" i="35"/>
  <c r="E29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105" i="35"/>
  <c r="F99" i="35"/>
  <c r="F83" i="35"/>
  <c r="F77" i="35"/>
  <c r="F61" i="35"/>
  <c r="F55" i="35"/>
  <c r="F39" i="35"/>
  <c r="F33" i="35"/>
  <c r="L35" i="35"/>
  <c r="F38" i="35"/>
  <c r="K51" i="35"/>
  <c r="F58" i="35"/>
  <c r="F62" i="35"/>
  <c r="L64" i="35"/>
  <c r="L79" i="35"/>
  <c r="F82" i="35"/>
  <c r="K95" i="35"/>
  <c r="F102" i="35"/>
  <c r="F106" i="35"/>
  <c r="F107" i="35"/>
  <c r="L40" i="35"/>
  <c r="F54" i="35"/>
  <c r="L60" i="35"/>
  <c r="F63" i="35"/>
  <c r="F78" i="35"/>
  <c r="L80" i="35"/>
  <c r="L84" i="35"/>
  <c r="F98" i="35"/>
  <c r="L104" i="35"/>
  <c r="N8" i="37"/>
  <c r="AB8" i="37"/>
  <c r="H9" i="37"/>
  <c r="V9" i="37"/>
  <c r="N10" i="37"/>
  <c r="AB10" i="37"/>
  <c r="V11" i="37"/>
  <c r="N12" i="37"/>
  <c r="H13" i="37"/>
  <c r="AB13" i="37"/>
  <c r="V14" i="37"/>
  <c r="H16" i="37"/>
  <c r="L56" i="35"/>
  <c r="L76" i="35"/>
  <c r="F79" i="35"/>
  <c r="L85" i="35"/>
  <c r="L108" i="35"/>
  <c r="L103" i="35"/>
  <c r="L81" i="35"/>
  <c r="L59" i="35"/>
  <c r="L53" i="35"/>
  <c r="L37" i="35"/>
  <c r="L31" i="35"/>
  <c r="L21" i="35"/>
  <c r="L20" i="35"/>
  <c r="L19" i="35"/>
  <c r="L18" i="35"/>
  <c r="L17" i="35"/>
  <c r="L16" i="35"/>
  <c r="L15" i="35"/>
  <c r="L14" i="35"/>
  <c r="L13" i="35"/>
  <c r="L12" i="35"/>
  <c r="L11" i="35"/>
  <c r="L10" i="35"/>
  <c r="L9" i="35"/>
  <c r="L105" i="35"/>
  <c r="L99" i="35"/>
  <c r="L83" i="35"/>
  <c r="L77" i="35"/>
  <c r="L61" i="35"/>
  <c r="L55" i="35"/>
  <c r="L39" i="35"/>
  <c r="L33" i="35"/>
  <c r="K29" i="35"/>
  <c r="F36" i="35"/>
  <c r="F40" i="35"/>
  <c r="L42" i="35"/>
  <c r="L57" i="35"/>
  <c r="F60" i="35"/>
  <c r="K73" i="35"/>
  <c r="F80" i="35"/>
  <c r="F84" i="35"/>
  <c r="L86" i="35"/>
  <c r="L101" i="35"/>
  <c r="F104" i="35"/>
  <c r="L107" i="35"/>
  <c r="AK7" i="37"/>
  <c r="AS7" i="37"/>
  <c r="H11" i="37"/>
  <c r="AB11" i="37"/>
  <c r="V12" i="37"/>
  <c r="N13" i="37"/>
  <c r="H14" i="37"/>
  <c r="AB14" i="37"/>
  <c r="V15" i="37"/>
  <c r="N16" i="37"/>
  <c r="AB17" i="37"/>
  <c r="D8" i="35"/>
  <c r="H35" i="35"/>
  <c r="H41" i="35"/>
  <c r="H57" i="35"/>
  <c r="H63" i="35"/>
  <c r="H79" i="35"/>
  <c r="H85" i="35"/>
  <c r="H101" i="35"/>
  <c r="H107" i="35"/>
  <c r="AK29" i="37"/>
  <c r="I5" i="38"/>
  <c r="H8" i="35"/>
  <c r="H33" i="35"/>
  <c r="H39" i="35"/>
  <c r="H55" i="35"/>
  <c r="H61" i="35"/>
  <c r="H77" i="35"/>
  <c r="H83" i="35"/>
  <c r="H99" i="35"/>
  <c r="V29" i="37"/>
  <c r="AL29" i="37"/>
  <c r="J5" i="38"/>
  <c r="T5" i="42"/>
  <c r="S5" i="42"/>
  <c r="Q5" i="42"/>
  <c r="M5" i="43"/>
  <c r="I5" i="43"/>
  <c r="H5" i="41"/>
  <c r="N123" i="41"/>
  <c r="M123" i="41"/>
  <c r="K123" i="41"/>
  <c r="P5" i="42"/>
  <c r="H5" i="43"/>
  <c r="M133" i="43"/>
  <c r="G133" i="43"/>
  <c r="H133" i="43"/>
  <c r="D16" i="45"/>
  <c r="I5" i="39"/>
  <c r="G5" i="41"/>
  <c r="L123" i="41"/>
  <c r="R5" i="42"/>
  <c r="L133" i="42"/>
  <c r="K133" i="42"/>
  <c r="O133" i="42"/>
  <c r="J5" i="43"/>
  <c r="I133" i="43"/>
  <c r="J5" i="39"/>
  <c r="O123" i="41"/>
  <c r="F10" i="44"/>
  <c r="F9" i="44"/>
  <c r="F5" i="44"/>
  <c r="F8" i="44"/>
  <c r="F6" i="44"/>
  <c r="Q5" i="39"/>
  <c r="Q5" i="41"/>
  <c r="N133" i="42"/>
  <c r="K5" i="41"/>
  <c r="H123" i="41"/>
  <c r="G123" i="41"/>
  <c r="D129" i="41"/>
  <c r="R5" i="43"/>
  <c r="T5" i="43"/>
  <c r="S5" i="43"/>
  <c r="P5" i="43"/>
  <c r="L133" i="43"/>
  <c r="H5" i="44"/>
  <c r="T5" i="41"/>
  <c r="F6" i="42"/>
  <c r="F7" i="42"/>
  <c r="F8" i="42"/>
  <c r="F9" i="42"/>
  <c r="F6" i="43"/>
  <c r="F8" i="43"/>
  <c r="F10" i="43"/>
  <c r="I5" i="44"/>
  <c r="L5" i="43"/>
  <c r="J5" i="44"/>
  <c r="O133" i="44"/>
  <c r="N133" i="44"/>
  <c r="L133" i="44"/>
  <c r="M133" i="44"/>
  <c r="C146" i="45"/>
  <c r="M135" i="45"/>
  <c r="L135" i="45"/>
  <c r="N135" i="45"/>
  <c r="O135" i="45"/>
  <c r="K135" i="45"/>
  <c r="F7" i="43"/>
  <c r="F9" i="43"/>
  <c r="L5" i="44"/>
  <c r="F15" i="45"/>
  <c r="F14" i="45"/>
  <c r="F13" i="45"/>
  <c r="F12" i="45"/>
  <c r="F5" i="45"/>
  <c r="F8" i="45"/>
  <c r="D146" i="45"/>
  <c r="H133" i="44"/>
  <c r="I5" i="45"/>
  <c r="H5" i="45"/>
  <c r="I5" i="47"/>
  <c r="F5" i="47"/>
  <c r="N5" i="45"/>
  <c r="L5" i="45"/>
  <c r="F7" i="45"/>
  <c r="C146" i="46"/>
  <c r="N135" i="46"/>
  <c r="M135" i="46"/>
  <c r="L135" i="46"/>
  <c r="K135" i="46"/>
  <c r="O135" i="46"/>
  <c r="G135" i="45"/>
  <c r="E146" i="45"/>
  <c r="C16" i="45"/>
  <c r="R5" i="46"/>
  <c r="S5" i="46"/>
  <c r="Q5" i="46"/>
  <c r="T5" i="47"/>
  <c r="S5" i="47"/>
  <c r="R5" i="47"/>
  <c r="Q5" i="47"/>
  <c r="P5" i="47"/>
  <c r="D146" i="46"/>
  <c r="L5" i="46"/>
  <c r="H5" i="47"/>
  <c r="H135" i="47"/>
  <c r="G135" i="47"/>
  <c r="I135" i="47"/>
  <c r="G135" i="46"/>
  <c r="N5" i="47"/>
  <c r="M5" i="47"/>
  <c r="C146" i="47"/>
  <c r="L135" i="47"/>
  <c r="K135" i="47"/>
  <c r="D146" i="47"/>
  <c r="M135" i="47"/>
  <c r="N135" i="47"/>
  <c r="K96" i="16" l="1"/>
  <c r="K44" i="16"/>
  <c r="K109" i="16"/>
  <c r="L96" i="35"/>
  <c r="K145" i="45"/>
  <c r="R45" i="19"/>
  <c r="R39" i="19"/>
  <c r="R29" i="19"/>
  <c r="R19" i="19"/>
  <c r="Y23" i="18"/>
  <c r="R28" i="19"/>
  <c r="W13" i="17"/>
  <c r="K111" i="16"/>
  <c r="K98" i="16"/>
  <c r="K33" i="16"/>
  <c r="K25" i="16"/>
  <c r="K17" i="16"/>
  <c r="K156" i="16"/>
  <c r="K104" i="16"/>
  <c r="K139" i="16"/>
  <c r="K117" i="16"/>
  <c r="K16" i="16"/>
  <c r="K83" i="16"/>
  <c r="K40" i="16"/>
  <c r="K154" i="16"/>
  <c r="K81" i="16"/>
  <c r="K59" i="16"/>
  <c r="W18" i="17"/>
  <c r="K74" i="16"/>
  <c r="H96" i="35"/>
  <c r="K140" i="45"/>
  <c r="K139" i="45"/>
  <c r="K144" i="45"/>
  <c r="W19" i="17"/>
  <c r="W15" i="17"/>
  <c r="R44" i="19"/>
  <c r="R25" i="19"/>
  <c r="K145" i="16"/>
  <c r="K137" i="16"/>
  <c r="K128" i="16"/>
  <c r="K115" i="16"/>
  <c r="K46" i="16"/>
  <c r="W10" i="17"/>
  <c r="R41" i="19"/>
  <c r="R12" i="19"/>
  <c r="K10" i="16"/>
  <c r="Y111" i="18"/>
  <c r="K122" i="16"/>
  <c r="K70" i="16"/>
  <c r="K20" i="16"/>
  <c r="K160" i="16"/>
  <c r="K31" i="16"/>
  <c r="K144" i="47"/>
  <c r="K89" i="16"/>
  <c r="K72" i="16"/>
  <c r="K13" i="16"/>
  <c r="W14" i="17"/>
  <c r="K27" i="16"/>
  <c r="K126" i="16"/>
  <c r="L74" i="35"/>
  <c r="N96" i="35"/>
  <c r="C57" i="12"/>
  <c r="K143" i="45"/>
  <c r="R54" i="19"/>
  <c r="R42" i="19"/>
  <c r="R32" i="19"/>
  <c r="R26" i="19"/>
  <c r="R16" i="19"/>
  <c r="Y53" i="18"/>
  <c r="R38" i="19"/>
  <c r="K102" i="16"/>
  <c r="K38" i="16"/>
  <c r="K29" i="16"/>
  <c r="K19" i="16"/>
  <c r="K15" i="16"/>
  <c r="K130" i="16"/>
  <c r="K53" i="16"/>
  <c r="K61" i="16"/>
  <c r="K87" i="16"/>
  <c r="K143" i="16"/>
  <c r="O139" i="47"/>
  <c r="M139" i="47"/>
  <c r="L139" i="47"/>
  <c r="N139" i="47"/>
  <c r="N144" i="47"/>
  <c r="M144" i="47"/>
  <c r="O144" i="47"/>
  <c r="L144" i="47"/>
  <c r="N138" i="47"/>
  <c r="M138" i="47"/>
  <c r="O138" i="47"/>
  <c r="L138" i="47"/>
  <c r="M142" i="47"/>
  <c r="L142" i="47"/>
  <c r="O142" i="47"/>
  <c r="N142" i="47"/>
  <c r="M136" i="47"/>
  <c r="L136" i="47"/>
  <c r="O136" i="47"/>
  <c r="J146" i="47"/>
  <c r="N136" i="47"/>
  <c r="N141" i="47"/>
  <c r="M141" i="47"/>
  <c r="O141" i="47"/>
  <c r="L141" i="47"/>
  <c r="H141" i="47"/>
  <c r="G141" i="47"/>
  <c r="I141" i="47"/>
  <c r="H138" i="47"/>
  <c r="G138" i="47"/>
  <c r="I138" i="47"/>
  <c r="G144" i="46"/>
  <c r="H144" i="46"/>
  <c r="K144" i="46" s="1"/>
  <c r="I144" i="46"/>
  <c r="G136" i="46"/>
  <c r="F146" i="46"/>
  <c r="I136" i="46"/>
  <c r="H136" i="46"/>
  <c r="K136" i="46" s="1"/>
  <c r="I139" i="47"/>
  <c r="G139" i="47"/>
  <c r="H139" i="47"/>
  <c r="I145" i="47"/>
  <c r="G145" i="47"/>
  <c r="H145" i="47"/>
  <c r="I140" i="47"/>
  <c r="H140" i="47"/>
  <c r="G140" i="47"/>
  <c r="G136" i="47"/>
  <c r="F146" i="47"/>
  <c r="I136" i="47"/>
  <c r="H136" i="47"/>
  <c r="K136" i="47" s="1"/>
  <c r="G142" i="47"/>
  <c r="I142" i="47"/>
  <c r="H142" i="47"/>
  <c r="K142" i="47" s="1"/>
  <c r="I137" i="47"/>
  <c r="H137" i="47"/>
  <c r="G137" i="47"/>
  <c r="I143" i="47"/>
  <c r="H143" i="47"/>
  <c r="G143" i="47"/>
  <c r="I140" i="46"/>
  <c r="H140" i="46"/>
  <c r="K140" i="46" s="1"/>
  <c r="G140" i="46"/>
  <c r="G141" i="45"/>
  <c r="H141" i="45"/>
  <c r="K141" i="45" s="1"/>
  <c r="I141" i="45"/>
  <c r="R8" i="45"/>
  <c r="S8" i="45"/>
  <c r="T8" i="45"/>
  <c r="Q8" i="45"/>
  <c r="P8" i="45"/>
  <c r="T7" i="45"/>
  <c r="R7" i="45"/>
  <c r="S7" i="45"/>
  <c r="Q7" i="45"/>
  <c r="P7" i="45"/>
  <c r="T6" i="45"/>
  <c r="O16" i="45"/>
  <c r="R6" i="45"/>
  <c r="S6" i="45"/>
  <c r="Q6" i="45"/>
  <c r="P6" i="45"/>
  <c r="S15" i="45"/>
  <c r="R15" i="45"/>
  <c r="T15" i="45"/>
  <c r="Q15" i="45"/>
  <c r="P15" i="45"/>
  <c r="S14" i="45"/>
  <c r="R14" i="45"/>
  <c r="T14" i="45"/>
  <c r="Q14" i="45"/>
  <c r="P14" i="45"/>
  <c r="O140" i="46"/>
  <c r="N140" i="46"/>
  <c r="M140" i="46"/>
  <c r="L140" i="46"/>
  <c r="M136" i="46"/>
  <c r="L136" i="46"/>
  <c r="J146" i="46"/>
  <c r="N136" i="46"/>
  <c r="O136" i="46"/>
  <c r="L137" i="46"/>
  <c r="O137" i="46"/>
  <c r="N137" i="46"/>
  <c r="M137" i="46"/>
  <c r="L143" i="46"/>
  <c r="M143" i="46"/>
  <c r="O143" i="46"/>
  <c r="N143" i="46"/>
  <c r="O138" i="46"/>
  <c r="N138" i="46"/>
  <c r="M138" i="46"/>
  <c r="L138" i="46"/>
  <c r="M142" i="46"/>
  <c r="O142" i="46"/>
  <c r="L142" i="46"/>
  <c r="N142" i="46"/>
  <c r="O139" i="46"/>
  <c r="N139" i="46"/>
  <c r="M139" i="46"/>
  <c r="L139" i="46"/>
  <c r="N141" i="46"/>
  <c r="O141" i="46"/>
  <c r="M141" i="46"/>
  <c r="L141" i="46"/>
  <c r="O144" i="46"/>
  <c r="N144" i="46"/>
  <c r="M144" i="46"/>
  <c r="L144" i="46"/>
  <c r="O145" i="46"/>
  <c r="L145" i="46"/>
  <c r="N145" i="46"/>
  <c r="M145" i="46"/>
  <c r="J9" i="45"/>
  <c r="H9" i="45"/>
  <c r="I9" i="45"/>
  <c r="N8" i="45"/>
  <c r="L8" i="45"/>
  <c r="M8" i="45"/>
  <c r="N6" i="45"/>
  <c r="L6" i="45"/>
  <c r="M6" i="45"/>
  <c r="K16" i="45"/>
  <c r="L10" i="45"/>
  <c r="N10" i="45"/>
  <c r="M10" i="45"/>
  <c r="L9" i="45"/>
  <c r="N9" i="45"/>
  <c r="M9" i="45"/>
  <c r="L11" i="45"/>
  <c r="N11" i="45"/>
  <c r="M11" i="45"/>
  <c r="I8" i="45"/>
  <c r="H8" i="45"/>
  <c r="J8" i="45"/>
  <c r="G16" i="45"/>
  <c r="I6" i="45"/>
  <c r="H6" i="45"/>
  <c r="J6" i="45"/>
  <c r="H10" i="45"/>
  <c r="J10" i="45"/>
  <c r="I10" i="45"/>
  <c r="J12" i="45"/>
  <c r="I12" i="45"/>
  <c r="H12" i="45"/>
  <c r="J13" i="45"/>
  <c r="I13" i="45"/>
  <c r="H13" i="45"/>
  <c r="J14" i="45"/>
  <c r="I14" i="45"/>
  <c r="H14" i="45"/>
  <c r="J15" i="45"/>
  <c r="I15" i="45"/>
  <c r="H15" i="45"/>
  <c r="E16" i="45"/>
  <c r="F16" i="45" s="1"/>
  <c r="F6" i="45"/>
  <c r="R6" i="44"/>
  <c r="P6" i="44"/>
  <c r="T6" i="44"/>
  <c r="S6" i="44"/>
  <c r="Q6" i="44"/>
  <c r="N8" i="44"/>
  <c r="L8" i="44"/>
  <c r="N10" i="44"/>
  <c r="L10" i="44"/>
  <c r="M10" i="44"/>
  <c r="L142" i="45"/>
  <c r="O142" i="45"/>
  <c r="M142" i="45"/>
  <c r="N142" i="45"/>
  <c r="N140" i="45"/>
  <c r="M140" i="45"/>
  <c r="O140" i="45"/>
  <c r="L140" i="45"/>
  <c r="J146" i="45"/>
  <c r="L136" i="45"/>
  <c r="N136" i="45"/>
  <c r="M136" i="45"/>
  <c r="O136" i="45"/>
  <c r="N145" i="45"/>
  <c r="O145" i="45"/>
  <c r="M145" i="45"/>
  <c r="L145" i="45"/>
  <c r="O139" i="45"/>
  <c r="N139" i="45"/>
  <c r="M139" i="45"/>
  <c r="L139" i="45"/>
  <c r="M141" i="45"/>
  <c r="L141" i="45"/>
  <c r="O141" i="45"/>
  <c r="N141" i="45"/>
  <c r="N137" i="45"/>
  <c r="O137" i="45"/>
  <c r="M137" i="45"/>
  <c r="L137" i="45"/>
  <c r="M143" i="45"/>
  <c r="L143" i="45"/>
  <c r="O143" i="45"/>
  <c r="N143" i="45"/>
  <c r="O138" i="45"/>
  <c r="N138" i="45"/>
  <c r="M138" i="45"/>
  <c r="L138" i="45"/>
  <c r="O144" i="45"/>
  <c r="M144" i="45"/>
  <c r="N144" i="45"/>
  <c r="L144" i="45"/>
  <c r="L9" i="43"/>
  <c r="N9" i="43"/>
  <c r="L7" i="43"/>
  <c r="M7" i="43"/>
  <c r="N7" i="43"/>
  <c r="H9" i="42"/>
  <c r="M9" i="42"/>
  <c r="J9" i="42"/>
  <c r="I9" i="42"/>
  <c r="H8" i="42"/>
  <c r="M8" i="42"/>
  <c r="J8" i="42"/>
  <c r="I8" i="42"/>
  <c r="H7" i="42"/>
  <c r="J7" i="42"/>
  <c r="I7" i="42"/>
  <c r="H6" i="42"/>
  <c r="J6" i="42"/>
  <c r="I6" i="42"/>
  <c r="H10" i="44"/>
  <c r="I10" i="44"/>
  <c r="J10" i="44"/>
  <c r="N10" i="42"/>
  <c r="M10" i="42"/>
  <c r="L10" i="42"/>
  <c r="N9" i="42"/>
  <c r="L9" i="42"/>
  <c r="N8" i="42"/>
  <c r="L8" i="42"/>
  <c r="N7" i="42"/>
  <c r="M7" i="42"/>
  <c r="L7" i="42"/>
  <c r="N6" i="42"/>
  <c r="M6" i="42"/>
  <c r="L6" i="42"/>
  <c r="R9" i="43"/>
  <c r="T9" i="43"/>
  <c r="S9" i="43"/>
  <c r="P9" i="43"/>
  <c r="Q9" i="43"/>
  <c r="R6" i="43"/>
  <c r="P6" i="43"/>
  <c r="T6" i="43"/>
  <c r="S6" i="43"/>
  <c r="Q6" i="43"/>
  <c r="R8" i="43"/>
  <c r="P8" i="43"/>
  <c r="T8" i="43"/>
  <c r="S8" i="43"/>
  <c r="Q8" i="43"/>
  <c r="R10" i="43"/>
  <c r="P10" i="43"/>
  <c r="T10" i="43"/>
  <c r="AA20" i="43" s="1"/>
  <c r="S10" i="43"/>
  <c r="Q10" i="43"/>
  <c r="H125" i="41"/>
  <c r="G125" i="41"/>
  <c r="I125" i="41"/>
  <c r="G124" i="41"/>
  <c r="H124" i="41"/>
  <c r="G126" i="41"/>
  <c r="I126" i="41"/>
  <c r="H126" i="41"/>
  <c r="I127" i="41"/>
  <c r="F129" i="41"/>
  <c r="H127" i="41"/>
  <c r="G127" i="41"/>
  <c r="J46" i="39"/>
  <c r="I46" i="39"/>
  <c r="I43" i="39"/>
  <c r="J43" i="39"/>
  <c r="J40" i="39"/>
  <c r="I40" i="39"/>
  <c r="I37" i="39"/>
  <c r="J37" i="39"/>
  <c r="J34" i="39"/>
  <c r="I34" i="39"/>
  <c r="I31" i="39"/>
  <c r="J31" i="39"/>
  <c r="J26" i="39"/>
  <c r="I26" i="39"/>
  <c r="J24" i="39"/>
  <c r="I24" i="39"/>
  <c r="J22" i="39"/>
  <c r="I22" i="39"/>
  <c r="J20" i="39"/>
  <c r="I20" i="39"/>
  <c r="J18" i="39"/>
  <c r="I18" i="39"/>
  <c r="J16" i="39"/>
  <c r="I16" i="39"/>
  <c r="Q14" i="39"/>
  <c r="P14" i="39"/>
  <c r="Q12" i="39"/>
  <c r="P12" i="39"/>
  <c r="Q10" i="39"/>
  <c r="P10" i="39"/>
  <c r="Q8" i="39"/>
  <c r="P8" i="39"/>
  <c r="Q6" i="39"/>
  <c r="P6" i="39"/>
  <c r="I7" i="43"/>
  <c r="H7" i="43"/>
  <c r="J7" i="43"/>
  <c r="P46" i="39"/>
  <c r="Q46" i="39"/>
  <c r="P40" i="39"/>
  <c r="Q40" i="39"/>
  <c r="P34" i="39"/>
  <c r="Q34" i="39"/>
  <c r="P28" i="39"/>
  <c r="Q28" i="39"/>
  <c r="J28" i="39"/>
  <c r="I28" i="39"/>
  <c r="I14" i="39"/>
  <c r="J14" i="39"/>
  <c r="I12" i="39"/>
  <c r="J12" i="39"/>
  <c r="I10" i="39"/>
  <c r="J10" i="39"/>
  <c r="I8" i="39"/>
  <c r="J8" i="39"/>
  <c r="I6" i="39"/>
  <c r="J6" i="39"/>
  <c r="I10" i="43"/>
  <c r="H10" i="43"/>
  <c r="J10" i="43"/>
  <c r="I6" i="43"/>
  <c r="H6" i="43"/>
  <c r="J6" i="43"/>
  <c r="T10" i="42"/>
  <c r="S10" i="42"/>
  <c r="Q10" i="42"/>
  <c r="R10" i="42"/>
  <c r="P10" i="42"/>
  <c r="AA20" i="42"/>
  <c r="T8" i="42"/>
  <c r="S8" i="42"/>
  <c r="Q8" i="42"/>
  <c r="R8" i="42"/>
  <c r="P8" i="42"/>
  <c r="T6" i="42"/>
  <c r="S6" i="42"/>
  <c r="Q6" i="42"/>
  <c r="R6" i="42"/>
  <c r="P6" i="42"/>
  <c r="J50" i="39"/>
  <c r="I50" i="39"/>
  <c r="I47" i="39"/>
  <c r="J47" i="39"/>
  <c r="J44" i="39"/>
  <c r="I44" i="39"/>
  <c r="I41" i="39"/>
  <c r="J41" i="39"/>
  <c r="J38" i="39"/>
  <c r="I38" i="39"/>
  <c r="I35" i="39"/>
  <c r="J35" i="39"/>
  <c r="J32" i="39"/>
  <c r="I32" i="39"/>
  <c r="I29" i="39"/>
  <c r="J29" i="39"/>
  <c r="K134" i="42"/>
  <c r="N134" i="42"/>
  <c r="O134" i="42"/>
  <c r="M134" i="42"/>
  <c r="L134" i="42"/>
  <c r="J129" i="41"/>
  <c r="L127" i="41"/>
  <c r="K127" i="41"/>
  <c r="O127" i="41"/>
  <c r="N127" i="41"/>
  <c r="M127" i="41"/>
  <c r="P50" i="39"/>
  <c r="Q50" i="39"/>
  <c r="P44" i="39"/>
  <c r="Q44" i="39"/>
  <c r="P38" i="39"/>
  <c r="Q38" i="39"/>
  <c r="P32" i="39"/>
  <c r="Q32" i="39"/>
  <c r="J27" i="39"/>
  <c r="I27" i="39"/>
  <c r="J25" i="39"/>
  <c r="I25" i="39"/>
  <c r="J23" i="39"/>
  <c r="I23" i="39"/>
  <c r="J21" i="39"/>
  <c r="I21" i="39"/>
  <c r="J19" i="39"/>
  <c r="I19" i="39"/>
  <c r="J17" i="39"/>
  <c r="I17" i="39"/>
  <c r="Q15" i="39"/>
  <c r="P15" i="39"/>
  <c r="Q13" i="39"/>
  <c r="P13" i="39"/>
  <c r="Q11" i="39"/>
  <c r="P11" i="39"/>
  <c r="Q9" i="39"/>
  <c r="P9" i="39"/>
  <c r="Q7" i="39"/>
  <c r="P7" i="39"/>
  <c r="Q29" i="39"/>
  <c r="P29" i="39"/>
  <c r="Q31" i="39"/>
  <c r="P31" i="39"/>
  <c r="Q33" i="39"/>
  <c r="P33" i="39"/>
  <c r="Q35" i="39"/>
  <c r="P35" i="39"/>
  <c r="Q37" i="39"/>
  <c r="P37" i="39"/>
  <c r="Q39" i="39"/>
  <c r="P39" i="39"/>
  <c r="Q41" i="39"/>
  <c r="P41" i="39"/>
  <c r="Q43" i="39"/>
  <c r="P43" i="39"/>
  <c r="Q45" i="39"/>
  <c r="P45" i="39"/>
  <c r="Q47" i="39"/>
  <c r="P47" i="39"/>
  <c r="Q49" i="39"/>
  <c r="P49" i="39"/>
  <c r="Q51" i="39"/>
  <c r="P51" i="39"/>
  <c r="I134" i="43"/>
  <c r="G134" i="43"/>
  <c r="H134" i="43"/>
  <c r="M9" i="43"/>
  <c r="I9" i="43"/>
  <c r="J9" i="43"/>
  <c r="H9" i="43"/>
  <c r="N125" i="41"/>
  <c r="M125" i="41"/>
  <c r="K125" i="41"/>
  <c r="O125" i="41"/>
  <c r="L125" i="41"/>
  <c r="O124" i="41"/>
  <c r="N124" i="41"/>
  <c r="L124" i="41"/>
  <c r="M124" i="41"/>
  <c r="M126" i="41"/>
  <c r="L126" i="41"/>
  <c r="O126" i="41"/>
  <c r="N126" i="41"/>
  <c r="K126" i="41"/>
  <c r="K128" i="41"/>
  <c r="N128" i="41"/>
  <c r="O128" i="41"/>
  <c r="M128" i="41"/>
  <c r="L128" i="41"/>
  <c r="I51" i="39"/>
  <c r="J51" i="39"/>
  <c r="J48" i="39"/>
  <c r="I48" i="39"/>
  <c r="I45" i="39"/>
  <c r="J45" i="39"/>
  <c r="J42" i="39"/>
  <c r="I42" i="39"/>
  <c r="I39" i="39"/>
  <c r="J39" i="39"/>
  <c r="J36" i="39"/>
  <c r="I36" i="39"/>
  <c r="I33" i="39"/>
  <c r="J33" i="39"/>
  <c r="J30" i="39"/>
  <c r="I30" i="39"/>
  <c r="J15" i="39"/>
  <c r="I15" i="39"/>
  <c r="J13" i="39"/>
  <c r="I13" i="39"/>
  <c r="J11" i="39"/>
  <c r="I11" i="39"/>
  <c r="J9" i="39"/>
  <c r="I9" i="39"/>
  <c r="J7" i="39"/>
  <c r="I7" i="39"/>
  <c r="I8" i="43"/>
  <c r="H8" i="43"/>
  <c r="M8" i="43"/>
  <c r="J8" i="43"/>
  <c r="T9" i="42"/>
  <c r="S9" i="42"/>
  <c r="Q9" i="42"/>
  <c r="R9" i="42"/>
  <c r="P9" i="42"/>
  <c r="T7" i="42"/>
  <c r="S7" i="42"/>
  <c r="Q7" i="42"/>
  <c r="R7" i="42"/>
  <c r="P7" i="42"/>
  <c r="AA19" i="42"/>
  <c r="Q15" i="38"/>
  <c r="P15" i="38"/>
  <c r="Q13" i="38"/>
  <c r="P13" i="38"/>
  <c r="Q11" i="38"/>
  <c r="P11" i="38"/>
  <c r="Q9" i="38"/>
  <c r="P9" i="38"/>
  <c r="Q7" i="38"/>
  <c r="P7" i="38"/>
  <c r="I26" i="38"/>
  <c r="J26" i="38"/>
  <c r="J20" i="38"/>
  <c r="I20" i="38"/>
  <c r="I11" i="38"/>
  <c r="J11" i="38"/>
  <c r="AK39" i="37"/>
  <c r="AL39" i="37"/>
  <c r="AK33" i="37"/>
  <c r="AL33" i="37"/>
  <c r="Q20" i="38"/>
  <c r="P20" i="38"/>
  <c r="P17" i="38"/>
  <c r="Q17" i="38"/>
  <c r="V38" i="37"/>
  <c r="W38" i="37"/>
  <c r="W35" i="37"/>
  <c r="V35" i="37"/>
  <c r="V32" i="37"/>
  <c r="W32" i="37"/>
  <c r="J24" i="38"/>
  <c r="I24" i="38"/>
  <c r="J18" i="38"/>
  <c r="I18" i="38"/>
  <c r="I15" i="38"/>
  <c r="J15" i="38"/>
  <c r="I9" i="38"/>
  <c r="J9" i="38"/>
  <c r="J17" i="38"/>
  <c r="I17" i="38"/>
  <c r="J19" i="38"/>
  <c r="I19" i="38"/>
  <c r="J21" i="38"/>
  <c r="I21" i="38"/>
  <c r="J23" i="38"/>
  <c r="I23" i="38"/>
  <c r="J25" i="38"/>
  <c r="I25" i="38"/>
  <c r="J27" i="38"/>
  <c r="I27" i="38"/>
  <c r="J29" i="38"/>
  <c r="I29" i="38"/>
  <c r="J31" i="38"/>
  <c r="I31" i="38"/>
  <c r="J33" i="38"/>
  <c r="I33" i="38"/>
  <c r="J35" i="38"/>
  <c r="I35" i="38"/>
  <c r="J37" i="38"/>
  <c r="I37" i="38"/>
  <c r="J39" i="38"/>
  <c r="I39" i="38"/>
  <c r="J41" i="38"/>
  <c r="I41" i="38"/>
  <c r="J43" i="38"/>
  <c r="I43" i="38"/>
  <c r="J45" i="38"/>
  <c r="I45" i="38"/>
  <c r="J47" i="38"/>
  <c r="I47" i="38"/>
  <c r="J49" i="38"/>
  <c r="I49" i="38"/>
  <c r="J51" i="38"/>
  <c r="I51" i="38"/>
  <c r="J6" i="38"/>
  <c r="I6" i="38"/>
  <c r="I8" i="38"/>
  <c r="J8" i="38"/>
  <c r="J10" i="38"/>
  <c r="I10" i="38"/>
  <c r="J12" i="38"/>
  <c r="I12" i="38"/>
  <c r="I14" i="38"/>
  <c r="J14" i="38"/>
  <c r="J28" i="38"/>
  <c r="I28" i="38"/>
  <c r="J30" i="38"/>
  <c r="I30" i="38"/>
  <c r="J32" i="38"/>
  <c r="I32" i="38"/>
  <c r="J34" i="38"/>
  <c r="I34" i="38"/>
  <c r="J36" i="38"/>
  <c r="I36" i="38"/>
  <c r="J38" i="38"/>
  <c r="I38" i="38"/>
  <c r="J40" i="38"/>
  <c r="I40" i="38"/>
  <c r="J42" i="38"/>
  <c r="I42" i="38"/>
  <c r="J44" i="38"/>
  <c r="I44" i="38"/>
  <c r="I46" i="38"/>
  <c r="J46" i="38"/>
  <c r="J48" i="38"/>
  <c r="I48" i="38"/>
  <c r="J50" i="38"/>
  <c r="I50" i="38"/>
  <c r="AK35" i="37"/>
  <c r="AL35" i="37"/>
  <c r="AK30" i="37"/>
  <c r="AL30" i="37"/>
  <c r="AL32" i="37"/>
  <c r="AK32" i="37"/>
  <c r="AL34" i="37"/>
  <c r="AK34" i="37"/>
  <c r="AK36" i="37"/>
  <c r="AL36" i="37"/>
  <c r="AL38" i="37"/>
  <c r="AK38" i="37"/>
  <c r="AL40" i="37"/>
  <c r="AK40" i="37"/>
  <c r="Q18" i="38"/>
  <c r="P18" i="38"/>
  <c r="V40" i="37"/>
  <c r="W40" i="37"/>
  <c r="W37" i="37"/>
  <c r="V37" i="37"/>
  <c r="V34" i="37"/>
  <c r="W34" i="37"/>
  <c r="W31" i="37"/>
  <c r="V31" i="37"/>
  <c r="I30" i="37"/>
  <c r="H30" i="37"/>
  <c r="I32" i="37"/>
  <c r="H32" i="37"/>
  <c r="I34" i="37"/>
  <c r="H34" i="37"/>
  <c r="I36" i="37"/>
  <c r="H36" i="37"/>
  <c r="I38" i="37"/>
  <c r="H38" i="37"/>
  <c r="I40" i="37"/>
  <c r="H40" i="37"/>
  <c r="AT16" i="37"/>
  <c r="AS16" i="37"/>
  <c r="AR16" i="37"/>
  <c r="AV16" i="37"/>
  <c r="AU16" i="37"/>
  <c r="AT15" i="37"/>
  <c r="AS15" i="37"/>
  <c r="AR15" i="37"/>
  <c r="AV15" i="37"/>
  <c r="AU15" i="37"/>
  <c r="AT14" i="37"/>
  <c r="AS14" i="37"/>
  <c r="AR14" i="37"/>
  <c r="AV14" i="37"/>
  <c r="AU14" i="37"/>
  <c r="AT13" i="37"/>
  <c r="AS13" i="37"/>
  <c r="AR13" i="37"/>
  <c r="AV13" i="37"/>
  <c r="AU13" i="37"/>
  <c r="AT12" i="37"/>
  <c r="AS12" i="37"/>
  <c r="AR12" i="37"/>
  <c r="AV12" i="37"/>
  <c r="AU12" i="37"/>
  <c r="AT11" i="37"/>
  <c r="AS11" i="37"/>
  <c r="AQ22" i="37"/>
  <c r="AR11" i="37"/>
  <c r="AV11" i="37"/>
  <c r="AU11" i="37"/>
  <c r="AT10" i="37"/>
  <c r="AS10" i="37"/>
  <c r="AR10" i="37"/>
  <c r="AV10" i="37"/>
  <c r="AU10" i="37"/>
  <c r="AT9" i="37"/>
  <c r="AS9" i="37"/>
  <c r="AV9" i="37"/>
  <c r="AU9" i="37"/>
  <c r="AR9" i="37"/>
  <c r="AT8" i="37"/>
  <c r="AS8" i="37"/>
  <c r="AU8" i="37"/>
  <c r="AR8" i="37"/>
  <c r="AV8" i="37"/>
  <c r="AL16" i="37"/>
  <c r="AK16" i="37"/>
  <c r="AJ16" i="37"/>
  <c r="AL13" i="37"/>
  <c r="AK13" i="37"/>
  <c r="AJ13" i="37"/>
  <c r="AL10" i="37"/>
  <c r="AK10" i="37"/>
  <c r="AJ10" i="37"/>
  <c r="AL18" i="37"/>
  <c r="AK18" i="37"/>
  <c r="AJ18" i="37"/>
  <c r="L43" i="35"/>
  <c r="L30" i="35"/>
  <c r="K87" i="35"/>
  <c r="L75" i="35"/>
  <c r="K109" i="35"/>
  <c r="L109" i="35" s="1"/>
  <c r="L97" i="35"/>
  <c r="AL12" i="37"/>
  <c r="AK12" i="37"/>
  <c r="AJ12" i="37"/>
  <c r="AK9" i="37"/>
  <c r="AL9" i="37"/>
  <c r="AJ9" i="37"/>
  <c r="L65" i="35"/>
  <c r="L52" i="35"/>
  <c r="F43" i="35"/>
  <c r="F30" i="35"/>
  <c r="F65" i="35"/>
  <c r="F52" i="35"/>
  <c r="F74" i="35"/>
  <c r="H74" i="35"/>
  <c r="E87" i="35"/>
  <c r="F87" i="35" s="1"/>
  <c r="F75" i="35"/>
  <c r="E109" i="35"/>
  <c r="F109" i="35" s="1"/>
  <c r="F97" i="35"/>
  <c r="N39" i="35"/>
  <c r="N33" i="35"/>
  <c r="N41" i="35"/>
  <c r="N35" i="35"/>
  <c r="N30" i="35"/>
  <c r="N36" i="35"/>
  <c r="N32" i="35"/>
  <c r="N43" i="35"/>
  <c r="N34" i="35"/>
  <c r="N37" i="35"/>
  <c r="N31" i="35"/>
  <c r="N42" i="35"/>
  <c r="N40" i="35"/>
  <c r="N38" i="35"/>
  <c r="N61" i="35"/>
  <c r="N55" i="35"/>
  <c r="N63" i="35"/>
  <c r="N57" i="35"/>
  <c r="N52" i="35"/>
  <c r="N65" i="35"/>
  <c r="N56" i="35"/>
  <c r="N64" i="35"/>
  <c r="N60" i="35"/>
  <c r="N59" i="35"/>
  <c r="N58" i="35"/>
  <c r="N54" i="35"/>
  <c r="N62" i="35"/>
  <c r="N53" i="35"/>
  <c r="N83" i="35"/>
  <c r="N77" i="35"/>
  <c r="N85" i="35"/>
  <c r="N79" i="35"/>
  <c r="N74" i="35"/>
  <c r="N80" i="35"/>
  <c r="N76" i="35"/>
  <c r="N84" i="35"/>
  <c r="N78" i="35"/>
  <c r="N86" i="35"/>
  <c r="N81" i="35"/>
  <c r="N82" i="35"/>
  <c r="J65" i="35"/>
  <c r="J52" i="35"/>
  <c r="I87" i="35"/>
  <c r="J87" i="35" s="1"/>
  <c r="J75" i="35"/>
  <c r="I109" i="35"/>
  <c r="J109" i="35" s="1"/>
  <c r="J97" i="35"/>
  <c r="L143" i="30"/>
  <c r="K143" i="30"/>
  <c r="J143" i="30"/>
  <c r="I143" i="30"/>
  <c r="M143" i="30"/>
  <c r="H132" i="30"/>
  <c r="L124" i="30"/>
  <c r="K124" i="30"/>
  <c r="J124" i="30"/>
  <c r="I124" i="30"/>
  <c r="M124" i="30"/>
  <c r="L92" i="30"/>
  <c r="K92" i="30"/>
  <c r="I92" i="30"/>
  <c r="M92" i="30"/>
  <c r="J92" i="30"/>
  <c r="L79" i="30"/>
  <c r="K79" i="30"/>
  <c r="I79" i="30"/>
  <c r="M79" i="30"/>
  <c r="J79" i="30"/>
  <c r="L150" i="30"/>
  <c r="K150" i="30"/>
  <c r="J150" i="30"/>
  <c r="I150" i="30"/>
  <c r="M150" i="30"/>
  <c r="L130" i="30"/>
  <c r="K130" i="30"/>
  <c r="J130" i="30"/>
  <c r="I130" i="30"/>
  <c r="M130" i="30"/>
  <c r="M144" i="30"/>
  <c r="L144" i="30"/>
  <c r="K144" i="30"/>
  <c r="J144" i="30"/>
  <c r="I144" i="30"/>
  <c r="M125" i="30"/>
  <c r="L125" i="30"/>
  <c r="K125" i="30"/>
  <c r="J125" i="30"/>
  <c r="I125" i="30"/>
  <c r="M106" i="30"/>
  <c r="L106" i="30"/>
  <c r="K106" i="30"/>
  <c r="J106" i="30"/>
  <c r="I106" i="30"/>
  <c r="L85" i="30"/>
  <c r="K85" i="30"/>
  <c r="I85" i="30"/>
  <c r="M85" i="30"/>
  <c r="J85" i="30"/>
  <c r="L72" i="30"/>
  <c r="K72" i="30"/>
  <c r="I72" i="30"/>
  <c r="M72" i="30"/>
  <c r="J72" i="30"/>
  <c r="L59" i="30"/>
  <c r="K59" i="30"/>
  <c r="I59" i="30"/>
  <c r="M59" i="30"/>
  <c r="J59" i="30"/>
  <c r="K51" i="30"/>
  <c r="J51" i="30"/>
  <c r="I51" i="30"/>
  <c r="M51" i="30"/>
  <c r="L51" i="30"/>
  <c r="K44" i="30"/>
  <c r="J44" i="30"/>
  <c r="I44" i="30"/>
  <c r="M44" i="30"/>
  <c r="L44" i="30"/>
  <c r="K38" i="30"/>
  <c r="J38" i="30"/>
  <c r="I38" i="30"/>
  <c r="M38" i="30"/>
  <c r="L38" i="30"/>
  <c r="K31" i="30"/>
  <c r="J31" i="30"/>
  <c r="I31" i="30"/>
  <c r="M31" i="30"/>
  <c r="L31" i="30"/>
  <c r="K25" i="30"/>
  <c r="J25" i="30"/>
  <c r="I25" i="30"/>
  <c r="M25" i="30"/>
  <c r="L25" i="30"/>
  <c r="K18" i="30"/>
  <c r="J18" i="30"/>
  <c r="I18" i="30"/>
  <c r="M18" i="30"/>
  <c r="L18" i="30"/>
  <c r="K12" i="30"/>
  <c r="J12" i="30"/>
  <c r="I12" i="30"/>
  <c r="M12" i="30"/>
  <c r="H20" i="30"/>
  <c r="L12" i="30"/>
  <c r="L156" i="30"/>
  <c r="K156" i="30"/>
  <c r="J156" i="30"/>
  <c r="I156" i="30"/>
  <c r="M156" i="30"/>
  <c r="L137" i="30"/>
  <c r="K137" i="30"/>
  <c r="J137" i="30"/>
  <c r="I137" i="30"/>
  <c r="M137" i="30"/>
  <c r="L117" i="30"/>
  <c r="K117" i="30"/>
  <c r="J117" i="30"/>
  <c r="I117" i="30"/>
  <c r="M117" i="30"/>
  <c r="L98" i="30"/>
  <c r="K98" i="30"/>
  <c r="J98" i="30"/>
  <c r="I98" i="30"/>
  <c r="M98" i="30"/>
  <c r="M86" i="30"/>
  <c r="L86" i="30"/>
  <c r="J86" i="30"/>
  <c r="K86" i="30"/>
  <c r="I86" i="30"/>
  <c r="M73" i="30"/>
  <c r="L73" i="30"/>
  <c r="J73" i="30"/>
  <c r="K73" i="30"/>
  <c r="I73" i="30"/>
  <c r="M60" i="30"/>
  <c r="L60" i="30"/>
  <c r="J60" i="30"/>
  <c r="K60" i="30"/>
  <c r="I60" i="30"/>
  <c r="L52" i="30"/>
  <c r="K52" i="30"/>
  <c r="J52" i="30"/>
  <c r="I52" i="30"/>
  <c r="M52" i="30"/>
  <c r="L45" i="30"/>
  <c r="K45" i="30"/>
  <c r="J45" i="30"/>
  <c r="I45" i="30"/>
  <c r="M45" i="30"/>
  <c r="L39" i="30"/>
  <c r="K39" i="30"/>
  <c r="J39" i="30"/>
  <c r="I39" i="30"/>
  <c r="M39" i="30"/>
  <c r="L32" i="30"/>
  <c r="K32" i="30"/>
  <c r="J32" i="30"/>
  <c r="I32" i="30"/>
  <c r="M32" i="30"/>
  <c r="H34" i="30"/>
  <c r="L26" i="30"/>
  <c r="K26" i="30"/>
  <c r="J26" i="30"/>
  <c r="I26" i="30"/>
  <c r="M26" i="30"/>
  <c r="L19" i="30"/>
  <c r="K19" i="30"/>
  <c r="J19" i="30"/>
  <c r="I19" i="30"/>
  <c r="M19" i="30"/>
  <c r="L13" i="30"/>
  <c r="K13" i="30"/>
  <c r="J13" i="30"/>
  <c r="I13" i="30"/>
  <c r="M13" i="30"/>
  <c r="K58" i="30"/>
  <c r="J58" i="30"/>
  <c r="M58" i="30"/>
  <c r="L58" i="30"/>
  <c r="I58" i="30"/>
  <c r="K65" i="30"/>
  <c r="J65" i="30"/>
  <c r="M65" i="30"/>
  <c r="L65" i="30"/>
  <c r="I65" i="30"/>
  <c r="K71" i="30"/>
  <c r="J71" i="30"/>
  <c r="M71" i="30"/>
  <c r="L71" i="30"/>
  <c r="I71" i="30"/>
  <c r="K78" i="30"/>
  <c r="J78" i="30"/>
  <c r="M78" i="30"/>
  <c r="L78" i="30"/>
  <c r="I78" i="30"/>
  <c r="K84" i="30"/>
  <c r="J84" i="30"/>
  <c r="M84" i="30"/>
  <c r="L84" i="30"/>
  <c r="I84" i="30"/>
  <c r="K97" i="30"/>
  <c r="J97" i="30"/>
  <c r="I97" i="30"/>
  <c r="M97" i="30"/>
  <c r="L97" i="30"/>
  <c r="K103" i="30"/>
  <c r="J103" i="30"/>
  <c r="I103" i="30"/>
  <c r="M103" i="30"/>
  <c r="L103" i="30"/>
  <c r="K110" i="30"/>
  <c r="J110" i="30"/>
  <c r="I110" i="30"/>
  <c r="H118" i="30"/>
  <c r="M110" i="30"/>
  <c r="L110" i="30"/>
  <c r="K116" i="30"/>
  <c r="J116" i="30"/>
  <c r="I116" i="30"/>
  <c r="M116" i="30"/>
  <c r="L116" i="30"/>
  <c r="K123" i="30"/>
  <c r="J123" i="30"/>
  <c r="I123" i="30"/>
  <c r="M123" i="30"/>
  <c r="L123" i="30"/>
  <c r="K129" i="30"/>
  <c r="J129" i="30"/>
  <c r="I129" i="30"/>
  <c r="M129" i="30"/>
  <c r="L129" i="30"/>
  <c r="K136" i="30"/>
  <c r="J136" i="30"/>
  <c r="I136" i="30"/>
  <c r="M136" i="30"/>
  <c r="L136" i="30"/>
  <c r="K142" i="30"/>
  <c r="J142" i="30"/>
  <c r="I142" i="30"/>
  <c r="M142" i="30"/>
  <c r="L142" i="30"/>
  <c r="K149" i="30"/>
  <c r="J149" i="30"/>
  <c r="I149" i="30"/>
  <c r="M149" i="30"/>
  <c r="L149" i="30"/>
  <c r="K155" i="30"/>
  <c r="J155" i="30"/>
  <c r="I155" i="30"/>
  <c r="M155" i="30"/>
  <c r="L155" i="30"/>
  <c r="J96" i="30"/>
  <c r="I96" i="30"/>
  <c r="M96" i="30"/>
  <c r="H104" i="30"/>
  <c r="L96" i="30"/>
  <c r="K96" i="30"/>
  <c r="J102" i="30"/>
  <c r="I102" i="30"/>
  <c r="M102" i="30"/>
  <c r="L102" i="30"/>
  <c r="K102" i="30"/>
  <c r="J109" i="30"/>
  <c r="I109" i="30"/>
  <c r="M109" i="30"/>
  <c r="L109" i="30"/>
  <c r="K109" i="30"/>
  <c r="J115" i="30"/>
  <c r="I115" i="30"/>
  <c r="M115" i="30"/>
  <c r="L115" i="30"/>
  <c r="K115" i="30"/>
  <c r="J122" i="30"/>
  <c r="I122" i="30"/>
  <c r="M122" i="30"/>
  <c r="L122" i="30"/>
  <c r="K122" i="30"/>
  <c r="J128" i="30"/>
  <c r="I128" i="30"/>
  <c r="M128" i="30"/>
  <c r="L128" i="30"/>
  <c r="K128" i="30"/>
  <c r="J135" i="30"/>
  <c r="I135" i="30"/>
  <c r="M135" i="30"/>
  <c r="L135" i="30"/>
  <c r="K135" i="30"/>
  <c r="J141" i="30"/>
  <c r="I141" i="30"/>
  <c r="M141" i="30"/>
  <c r="L141" i="30"/>
  <c r="K141" i="30"/>
  <c r="J148" i="30"/>
  <c r="I148" i="30"/>
  <c r="M148" i="30"/>
  <c r="L148" i="30"/>
  <c r="K148" i="30"/>
  <c r="J154" i="30"/>
  <c r="I154" i="30"/>
  <c r="M154" i="30"/>
  <c r="L154" i="30"/>
  <c r="K154" i="30"/>
  <c r="I56" i="30"/>
  <c r="L56" i="30"/>
  <c r="K56" i="30"/>
  <c r="J56" i="30"/>
  <c r="M56" i="30"/>
  <c r="I69" i="30"/>
  <c r="L69" i="30"/>
  <c r="K69" i="30"/>
  <c r="J69" i="30"/>
  <c r="M69" i="30"/>
  <c r="I75" i="30"/>
  <c r="L75" i="30"/>
  <c r="M75" i="30"/>
  <c r="K75" i="30"/>
  <c r="J75" i="30"/>
  <c r="I82" i="30"/>
  <c r="H90" i="30"/>
  <c r="L82" i="30"/>
  <c r="K82" i="30"/>
  <c r="J82" i="30"/>
  <c r="M82" i="30"/>
  <c r="I88" i="30"/>
  <c r="L88" i="30"/>
  <c r="M88" i="30"/>
  <c r="K88" i="30"/>
  <c r="J88" i="30"/>
  <c r="I95" i="30"/>
  <c r="M95" i="30"/>
  <c r="L95" i="30"/>
  <c r="K95" i="30"/>
  <c r="J95" i="30"/>
  <c r="I101" i="30"/>
  <c r="M101" i="30"/>
  <c r="L101" i="30"/>
  <c r="K101" i="30"/>
  <c r="J101" i="30"/>
  <c r="I108" i="30"/>
  <c r="M108" i="30"/>
  <c r="L108" i="30"/>
  <c r="K108" i="30"/>
  <c r="J108" i="30"/>
  <c r="I114" i="30"/>
  <c r="M114" i="30"/>
  <c r="L114" i="30"/>
  <c r="K114" i="30"/>
  <c r="J114" i="30"/>
  <c r="I121" i="30"/>
  <c r="M121" i="30"/>
  <c r="L121" i="30"/>
  <c r="K121" i="30"/>
  <c r="J121" i="30"/>
  <c r="I127" i="30"/>
  <c r="M127" i="30"/>
  <c r="L127" i="30"/>
  <c r="K127" i="30"/>
  <c r="J127" i="30"/>
  <c r="I134" i="30"/>
  <c r="M134" i="30"/>
  <c r="L134" i="30"/>
  <c r="K134" i="30"/>
  <c r="J134" i="30"/>
  <c r="I140" i="30"/>
  <c r="M140" i="30"/>
  <c r="L140" i="30"/>
  <c r="K140" i="30"/>
  <c r="J140" i="30"/>
  <c r="I153" i="30"/>
  <c r="M153" i="30"/>
  <c r="L153" i="30"/>
  <c r="K153" i="30"/>
  <c r="J153" i="30"/>
  <c r="I159" i="30"/>
  <c r="M159" i="30"/>
  <c r="L159" i="30"/>
  <c r="K159" i="30"/>
  <c r="J159" i="30"/>
  <c r="M55" i="30"/>
  <c r="K55" i="30"/>
  <c r="J55" i="30"/>
  <c r="I55" i="30"/>
  <c r="L55" i="30"/>
  <c r="M61" i="30"/>
  <c r="K61" i="30"/>
  <c r="L61" i="30"/>
  <c r="J61" i="30"/>
  <c r="I61" i="30"/>
  <c r="M68" i="30"/>
  <c r="K68" i="30"/>
  <c r="J68" i="30"/>
  <c r="I68" i="30"/>
  <c r="H76" i="30"/>
  <c r="L68" i="30"/>
  <c r="M74" i="30"/>
  <c r="K74" i="30"/>
  <c r="L74" i="30"/>
  <c r="J74" i="30"/>
  <c r="I74" i="30"/>
  <c r="M81" i="30"/>
  <c r="K81" i="30"/>
  <c r="J81" i="30"/>
  <c r="I81" i="30"/>
  <c r="L81" i="30"/>
  <c r="M87" i="30"/>
  <c r="K87" i="30"/>
  <c r="L87" i="30"/>
  <c r="J87" i="30"/>
  <c r="I87" i="30"/>
  <c r="M94" i="30"/>
  <c r="L94" i="30"/>
  <c r="K94" i="30"/>
  <c r="J94" i="30"/>
  <c r="I94" i="30"/>
  <c r="M100" i="30"/>
  <c r="L100" i="30"/>
  <c r="K100" i="30"/>
  <c r="J100" i="30"/>
  <c r="I100" i="30"/>
  <c r="M107" i="30"/>
  <c r="L107" i="30"/>
  <c r="K107" i="30"/>
  <c r="J107" i="30"/>
  <c r="I107" i="30"/>
  <c r="M113" i="30"/>
  <c r="L113" i="30"/>
  <c r="K113" i="30"/>
  <c r="J113" i="30"/>
  <c r="I113" i="30"/>
  <c r="M120" i="30"/>
  <c r="L120" i="30"/>
  <c r="K120" i="30"/>
  <c r="J120" i="30"/>
  <c r="I120" i="30"/>
  <c r="M126" i="30"/>
  <c r="L126" i="30"/>
  <c r="K126" i="30"/>
  <c r="J126" i="30"/>
  <c r="I126" i="30"/>
  <c r="M139" i="30"/>
  <c r="L139" i="30"/>
  <c r="K139" i="30"/>
  <c r="J139" i="30"/>
  <c r="I139" i="30"/>
  <c r="M145" i="30"/>
  <c r="L145" i="30"/>
  <c r="K145" i="30"/>
  <c r="J145" i="30"/>
  <c r="I145" i="30"/>
  <c r="M152" i="30"/>
  <c r="H160" i="30"/>
  <c r="L152" i="30"/>
  <c r="K152" i="30"/>
  <c r="J152" i="30"/>
  <c r="I152" i="30"/>
  <c r="M158" i="30"/>
  <c r="L158" i="30"/>
  <c r="K158" i="30"/>
  <c r="J158" i="30"/>
  <c r="I158" i="30"/>
  <c r="J127" i="29"/>
  <c r="I127" i="29"/>
  <c r="K127" i="29"/>
  <c r="J123" i="29"/>
  <c r="I123" i="29"/>
  <c r="K123" i="29"/>
  <c r="J114" i="29"/>
  <c r="I114" i="29"/>
  <c r="K114" i="29"/>
  <c r="J110" i="29"/>
  <c r="I110" i="29"/>
  <c r="H118" i="29"/>
  <c r="K110" i="29"/>
  <c r="J106" i="29"/>
  <c r="I106" i="29"/>
  <c r="K106" i="29"/>
  <c r="J101" i="29"/>
  <c r="I101" i="29"/>
  <c r="K101" i="29"/>
  <c r="J97" i="29"/>
  <c r="I97" i="29"/>
  <c r="K97" i="29"/>
  <c r="J93" i="29"/>
  <c r="I93" i="29"/>
  <c r="K93" i="29"/>
  <c r="J88" i="29"/>
  <c r="I88" i="29"/>
  <c r="K88" i="29"/>
  <c r="J84" i="29"/>
  <c r="I84" i="29"/>
  <c r="K84" i="29"/>
  <c r="J80" i="29"/>
  <c r="I80" i="29"/>
  <c r="K80" i="29"/>
  <c r="J75" i="29"/>
  <c r="I75" i="29"/>
  <c r="K75" i="29"/>
  <c r="K74" i="29"/>
  <c r="J74" i="29"/>
  <c r="I74" i="29"/>
  <c r="K72" i="29"/>
  <c r="J72" i="29"/>
  <c r="I72" i="29"/>
  <c r="K70" i="29"/>
  <c r="J70" i="29"/>
  <c r="I70" i="29"/>
  <c r="H76" i="29"/>
  <c r="K68" i="29"/>
  <c r="J68" i="29"/>
  <c r="I68" i="29"/>
  <c r="K66" i="29"/>
  <c r="J66" i="29"/>
  <c r="I66" i="29"/>
  <c r="K64" i="29"/>
  <c r="J64" i="29"/>
  <c r="I64" i="29"/>
  <c r="K61" i="29"/>
  <c r="J61" i="29"/>
  <c r="I61" i="29"/>
  <c r="K59" i="29"/>
  <c r="J59" i="29"/>
  <c r="I59" i="29"/>
  <c r="K57" i="29"/>
  <c r="J57" i="29"/>
  <c r="I57" i="29"/>
  <c r="K55" i="29"/>
  <c r="J55" i="29"/>
  <c r="I55" i="29"/>
  <c r="K53" i="29"/>
  <c r="J53" i="29"/>
  <c r="I53" i="29"/>
  <c r="K51" i="29"/>
  <c r="J51" i="29"/>
  <c r="I51" i="29"/>
  <c r="K46" i="29"/>
  <c r="J46" i="29"/>
  <c r="I46" i="29"/>
  <c r="K44" i="29"/>
  <c r="J44" i="29"/>
  <c r="I44" i="29"/>
  <c r="J128" i="29"/>
  <c r="K128" i="29"/>
  <c r="I128" i="29"/>
  <c r="J124" i="29"/>
  <c r="H132" i="29"/>
  <c r="K124" i="29"/>
  <c r="I124" i="29"/>
  <c r="J120" i="29"/>
  <c r="K120" i="29"/>
  <c r="I120" i="29"/>
  <c r="J115" i="29"/>
  <c r="K115" i="29"/>
  <c r="I115" i="29"/>
  <c r="J111" i="29"/>
  <c r="K111" i="29"/>
  <c r="I111" i="29"/>
  <c r="J107" i="29"/>
  <c r="K107" i="29"/>
  <c r="I107" i="29"/>
  <c r="J102" i="29"/>
  <c r="K102" i="29"/>
  <c r="I102" i="29"/>
  <c r="J98" i="29"/>
  <c r="K98" i="29"/>
  <c r="I98" i="29"/>
  <c r="J94" i="29"/>
  <c r="K94" i="29"/>
  <c r="I94" i="29"/>
  <c r="J89" i="29"/>
  <c r="K89" i="29"/>
  <c r="I89" i="29"/>
  <c r="J85" i="29"/>
  <c r="K85" i="29"/>
  <c r="I85" i="29"/>
  <c r="J81" i="29"/>
  <c r="K81" i="29"/>
  <c r="I81" i="29"/>
  <c r="J43" i="29"/>
  <c r="I43" i="29"/>
  <c r="K43" i="29"/>
  <c r="J41" i="29"/>
  <c r="I41" i="29"/>
  <c r="K41" i="29"/>
  <c r="J39" i="29"/>
  <c r="I39" i="29"/>
  <c r="K39" i="29"/>
  <c r="J37" i="29"/>
  <c r="I37" i="29"/>
  <c r="K37" i="29"/>
  <c r="J32" i="29"/>
  <c r="K32" i="29"/>
  <c r="I32" i="29"/>
  <c r="J30" i="29"/>
  <c r="K30" i="29"/>
  <c r="I30" i="29"/>
  <c r="J28" i="29"/>
  <c r="K28" i="29"/>
  <c r="I28" i="29"/>
  <c r="J26" i="29"/>
  <c r="H34" i="29"/>
  <c r="K26" i="29"/>
  <c r="I26" i="29"/>
  <c r="J24" i="29"/>
  <c r="K24" i="29"/>
  <c r="I24" i="29"/>
  <c r="J22" i="29"/>
  <c r="K22" i="29"/>
  <c r="I22" i="29"/>
  <c r="J19" i="29"/>
  <c r="K19" i="29"/>
  <c r="I19" i="29"/>
  <c r="J17" i="29"/>
  <c r="K17" i="29"/>
  <c r="I17" i="29"/>
  <c r="J15" i="29"/>
  <c r="K15" i="29"/>
  <c r="I15" i="29"/>
  <c r="J13" i="29"/>
  <c r="K13" i="29"/>
  <c r="I13" i="29"/>
  <c r="J11" i="29"/>
  <c r="K11" i="29"/>
  <c r="I11" i="29"/>
  <c r="J9" i="29"/>
  <c r="K9" i="29"/>
  <c r="I9" i="29"/>
  <c r="J130" i="29"/>
  <c r="K130" i="29"/>
  <c r="I130" i="29"/>
  <c r="J135" i="29"/>
  <c r="K135" i="29"/>
  <c r="I135" i="29"/>
  <c r="J137" i="29"/>
  <c r="K137" i="29"/>
  <c r="I137" i="29"/>
  <c r="J139" i="29"/>
  <c r="K139" i="29"/>
  <c r="I139" i="29"/>
  <c r="J141" i="29"/>
  <c r="K141" i="29"/>
  <c r="I141" i="29"/>
  <c r="J143" i="29"/>
  <c r="K143" i="29"/>
  <c r="I143" i="29"/>
  <c r="J145" i="29"/>
  <c r="K145" i="29"/>
  <c r="I145" i="29"/>
  <c r="J148" i="29"/>
  <c r="K148" i="29"/>
  <c r="I148" i="29"/>
  <c r="J150" i="29"/>
  <c r="K150" i="29"/>
  <c r="I150" i="29"/>
  <c r="J152" i="29"/>
  <c r="H160" i="29"/>
  <c r="K152" i="29"/>
  <c r="I152" i="29"/>
  <c r="J154" i="29"/>
  <c r="K154" i="29"/>
  <c r="I154" i="29"/>
  <c r="J156" i="29"/>
  <c r="K156" i="29"/>
  <c r="I156" i="29"/>
  <c r="J158" i="29"/>
  <c r="K158" i="29"/>
  <c r="I158" i="29"/>
  <c r="J121" i="29"/>
  <c r="I121" i="29"/>
  <c r="K121" i="29"/>
  <c r="J116" i="29"/>
  <c r="I116" i="29"/>
  <c r="K116" i="29"/>
  <c r="J112" i="29"/>
  <c r="I112" i="29"/>
  <c r="K112" i="29"/>
  <c r="J108" i="29"/>
  <c r="I108" i="29"/>
  <c r="K108" i="29"/>
  <c r="J103" i="29"/>
  <c r="I103" i="29"/>
  <c r="K103" i="29"/>
  <c r="J99" i="29"/>
  <c r="I99" i="29"/>
  <c r="K99" i="29"/>
  <c r="J95" i="29"/>
  <c r="I95" i="29"/>
  <c r="K95" i="29"/>
  <c r="J86" i="29"/>
  <c r="I86" i="29"/>
  <c r="K86" i="29"/>
  <c r="J82" i="29"/>
  <c r="I82" i="29"/>
  <c r="K82" i="29"/>
  <c r="H90" i="29"/>
  <c r="J78" i="29"/>
  <c r="I78" i="29"/>
  <c r="K78" i="29"/>
  <c r="K159" i="29"/>
  <c r="J159" i="29"/>
  <c r="I159" i="29"/>
  <c r="K157" i="29"/>
  <c r="J157" i="29"/>
  <c r="I157" i="29"/>
  <c r="K155" i="29"/>
  <c r="J155" i="29"/>
  <c r="I155" i="29"/>
  <c r="K153" i="29"/>
  <c r="J153" i="29"/>
  <c r="I153" i="29"/>
  <c r="K151" i="29"/>
  <c r="J151" i="29"/>
  <c r="I151" i="29"/>
  <c r="K149" i="29"/>
  <c r="J149" i="29"/>
  <c r="I149" i="29"/>
  <c r="K144" i="29"/>
  <c r="J144" i="29"/>
  <c r="I144" i="29"/>
  <c r="K142" i="29"/>
  <c r="J142" i="29"/>
  <c r="I142" i="29"/>
  <c r="K140" i="29"/>
  <c r="J140" i="29"/>
  <c r="I140" i="29"/>
  <c r="K138" i="29"/>
  <c r="J138" i="29"/>
  <c r="I138" i="29"/>
  <c r="H146" i="29"/>
  <c r="K136" i="29"/>
  <c r="J136" i="29"/>
  <c r="I136" i="29"/>
  <c r="K134" i="29"/>
  <c r="J134" i="29"/>
  <c r="I134" i="29"/>
  <c r="K131" i="29"/>
  <c r="J131" i="29"/>
  <c r="I131" i="29"/>
  <c r="K129" i="29"/>
  <c r="J129" i="29"/>
  <c r="I129" i="29"/>
  <c r="J32" i="28"/>
  <c r="I32" i="28"/>
  <c r="K32" i="28"/>
  <c r="J30" i="28"/>
  <c r="I30" i="28"/>
  <c r="K30" i="28"/>
  <c r="J28" i="28"/>
  <c r="I28" i="28"/>
  <c r="K28" i="28"/>
  <c r="H34" i="28"/>
  <c r="J26" i="28"/>
  <c r="I26" i="28"/>
  <c r="K26" i="28"/>
  <c r="J24" i="28"/>
  <c r="I24" i="28"/>
  <c r="K24" i="28"/>
  <c r="J22" i="28"/>
  <c r="I22" i="28"/>
  <c r="K22" i="28"/>
  <c r="J19" i="28"/>
  <c r="I19" i="28"/>
  <c r="K19" i="28"/>
  <c r="J17" i="28"/>
  <c r="I17" i="28"/>
  <c r="K17" i="28"/>
  <c r="J15" i="28"/>
  <c r="I15" i="28"/>
  <c r="K15" i="28"/>
  <c r="J13" i="28"/>
  <c r="I13" i="28"/>
  <c r="K13" i="28"/>
  <c r="J11" i="28"/>
  <c r="I11" i="28"/>
  <c r="K11" i="28"/>
  <c r="J9" i="28"/>
  <c r="I9" i="28"/>
  <c r="K9" i="28"/>
  <c r="J37" i="28"/>
  <c r="I37" i="28"/>
  <c r="K37" i="28"/>
  <c r="J39" i="28"/>
  <c r="I39" i="28"/>
  <c r="K39" i="28"/>
  <c r="J41" i="28"/>
  <c r="I41" i="28"/>
  <c r="K41" i="28"/>
  <c r="J43" i="28"/>
  <c r="I43" i="28"/>
  <c r="K43" i="28"/>
  <c r="J45" i="28"/>
  <c r="I45" i="28"/>
  <c r="K45" i="28"/>
  <c r="J47" i="28"/>
  <c r="I47" i="28"/>
  <c r="K47" i="28"/>
  <c r="J50" i="28"/>
  <c r="I50" i="28"/>
  <c r="K50" i="28"/>
  <c r="J52" i="28"/>
  <c r="I52" i="28"/>
  <c r="K52" i="28"/>
  <c r="H62" i="28"/>
  <c r="J54" i="28"/>
  <c r="I54" i="28"/>
  <c r="K54" i="28"/>
  <c r="J56" i="28"/>
  <c r="I56" i="28"/>
  <c r="K56" i="28"/>
  <c r="J58" i="28"/>
  <c r="I58" i="28"/>
  <c r="K58" i="28"/>
  <c r="J60" i="28"/>
  <c r="I60" i="28"/>
  <c r="K60" i="28"/>
  <c r="J65" i="28"/>
  <c r="I65" i="28"/>
  <c r="K65" i="28"/>
  <c r="J67" i="28"/>
  <c r="I67" i="28"/>
  <c r="K67" i="28"/>
  <c r="J69" i="28"/>
  <c r="I69" i="28"/>
  <c r="K69" i="28"/>
  <c r="J71" i="28"/>
  <c r="I71" i="28"/>
  <c r="K71" i="28"/>
  <c r="J73" i="28"/>
  <c r="I73" i="28"/>
  <c r="K73" i="28"/>
  <c r="J75" i="28"/>
  <c r="I75" i="28"/>
  <c r="K75" i="28"/>
  <c r="J78" i="28"/>
  <c r="I78" i="28"/>
  <c r="K78" i="28"/>
  <c r="J80" i="28"/>
  <c r="I80" i="28"/>
  <c r="K80" i="28"/>
  <c r="H90" i="28"/>
  <c r="J82" i="28"/>
  <c r="I82" i="28"/>
  <c r="K82" i="28"/>
  <c r="J84" i="28"/>
  <c r="I84" i="28"/>
  <c r="K84" i="28"/>
  <c r="J86" i="28"/>
  <c r="I86" i="28"/>
  <c r="K86" i="28"/>
  <c r="J88" i="28"/>
  <c r="I88" i="28"/>
  <c r="K88" i="28"/>
  <c r="J93" i="28"/>
  <c r="I93" i="28"/>
  <c r="K93" i="28"/>
  <c r="J95" i="28"/>
  <c r="I95" i="28"/>
  <c r="K95" i="28"/>
  <c r="J97" i="28"/>
  <c r="I97" i="28"/>
  <c r="K97" i="28"/>
  <c r="J99" i="28"/>
  <c r="I99" i="28"/>
  <c r="K99" i="28"/>
  <c r="J101" i="28"/>
  <c r="I101" i="28"/>
  <c r="K101" i="28"/>
  <c r="J103" i="28"/>
  <c r="I103" i="28"/>
  <c r="K103" i="28"/>
  <c r="J106" i="28"/>
  <c r="I106" i="28"/>
  <c r="K106" i="28"/>
  <c r="J108" i="28"/>
  <c r="I108" i="28"/>
  <c r="K108" i="28"/>
  <c r="H118" i="28"/>
  <c r="J110" i="28"/>
  <c r="I110" i="28"/>
  <c r="K110" i="28"/>
  <c r="J112" i="28"/>
  <c r="I112" i="28"/>
  <c r="K112" i="28"/>
  <c r="J114" i="28"/>
  <c r="I114" i="28"/>
  <c r="K114" i="28"/>
  <c r="J116" i="28"/>
  <c r="I116" i="28"/>
  <c r="K116" i="28"/>
  <c r="J121" i="28"/>
  <c r="I121" i="28"/>
  <c r="K121" i="28"/>
  <c r="J123" i="28"/>
  <c r="I123" i="28"/>
  <c r="K123" i="28"/>
  <c r="J125" i="28"/>
  <c r="I125" i="28"/>
  <c r="K125" i="28"/>
  <c r="J127" i="28"/>
  <c r="I127" i="28"/>
  <c r="K127" i="28"/>
  <c r="K129" i="28"/>
  <c r="J129" i="28"/>
  <c r="I129" i="28"/>
  <c r="K131" i="28"/>
  <c r="J131" i="28"/>
  <c r="I131" i="28"/>
  <c r="K134" i="28"/>
  <c r="J134" i="28"/>
  <c r="I134" i="28"/>
  <c r="K136" i="28"/>
  <c r="J136" i="28"/>
  <c r="I136" i="28"/>
  <c r="K138" i="28"/>
  <c r="H146" i="28"/>
  <c r="J138" i="28"/>
  <c r="I138" i="28"/>
  <c r="K140" i="28"/>
  <c r="J140" i="28"/>
  <c r="I140" i="28"/>
  <c r="K142" i="28"/>
  <c r="J142" i="28"/>
  <c r="I142" i="28"/>
  <c r="K144" i="28"/>
  <c r="J144" i="28"/>
  <c r="I144" i="28"/>
  <c r="K149" i="28"/>
  <c r="J149" i="28"/>
  <c r="I149" i="28"/>
  <c r="K151" i="28"/>
  <c r="J151" i="28"/>
  <c r="I151" i="28"/>
  <c r="K153" i="28"/>
  <c r="J153" i="28"/>
  <c r="I153" i="28"/>
  <c r="K155" i="28"/>
  <c r="J155" i="28"/>
  <c r="I155" i="28"/>
  <c r="K157" i="28"/>
  <c r="J157" i="28"/>
  <c r="I157" i="28"/>
  <c r="K159" i="28"/>
  <c r="J159" i="28"/>
  <c r="I159" i="28"/>
  <c r="K130" i="28"/>
  <c r="J130" i="28"/>
  <c r="I130" i="28"/>
  <c r="K135" i="28"/>
  <c r="J135" i="28"/>
  <c r="I135" i="28"/>
  <c r="K137" i="28"/>
  <c r="J137" i="28"/>
  <c r="I137" i="28"/>
  <c r="K139" i="28"/>
  <c r="J139" i="28"/>
  <c r="I139" i="28"/>
  <c r="K141" i="28"/>
  <c r="J141" i="28"/>
  <c r="I141" i="28"/>
  <c r="K143" i="28"/>
  <c r="J143" i="28"/>
  <c r="I143" i="28"/>
  <c r="K145" i="28"/>
  <c r="J145" i="28"/>
  <c r="I145" i="28"/>
  <c r="K148" i="28"/>
  <c r="J148" i="28"/>
  <c r="I148" i="28"/>
  <c r="K150" i="28"/>
  <c r="J150" i="28"/>
  <c r="I150" i="28"/>
  <c r="H160" i="28"/>
  <c r="K152" i="28"/>
  <c r="J152" i="28"/>
  <c r="I152" i="28"/>
  <c r="K154" i="28"/>
  <c r="J154" i="28"/>
  <c r="I154" i="28"/>
  <c r="K156" i="28"/>
  <c r="J156" i="28"/>
  <c r="I156" i="28"/>
  <c r="K158" i="28"/>
  <c r="J158" i="28"/>
  <c r="I158" i="28"/>
  <c r="K51" i="27"/>
  <c r="I7" i="27"/>
  <c r="L8" i="27" s="1"/>
  <c r="K95" i="27"/>
  <c r="K29" i="27"/>
  <c r="N8" i="27"/>
  <c r="K73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30" i="27"/>
  <c r="N108" i="27"/>
  <c r="N107" i="27"/>
  <c r="N106" i="27"/>
  <c r="N105" i="27"/>
  <c r="N104" i="27"/>
  <c r="N103" i="27"/>
  <c r="N102" i="27"/>
  <c r="N101" i="27"/>
  <c r="N100" i="27"/>
  <c r="N99" i="27"/>
  <c r="N98" i="27"/>
  <c r="N97" i="27"/>
  <c r="N86" i="27"/>
  <c r="N82" i="27"/>
  <c r="N79" i="27"/>
  <c r="N76" i="27"/>
  <c r="N41" i="27"/>
  <c r="N38" i="27"/>
  <c r="N35" i="27"/>
  <c r="N32" i="27"/>
  <c r="N85" i="27"/>
  <c r="N83" i="27"/>
  <c r="N80" i="27"/>
  <c r="N77" i="27"/>
  <c r="N42" i="27"/>
  <c r="N39" i="27"/>
  <c r="N36" i="27"/>
  <c r="N33" i="27"/>
  <c r="N81" i="27"/>
  <c r="N40" i="27"/>
  <c r="N31" i="27"/>
  <c r="N84" i="27"/>
  <c r="N75" i="27"/>
  <c r="N34" i="27"/>
  <c r="N78" i="27"/>
  <c r="N37" i="27"/>
  <c r="J156" i="23"/>
  <c r="K156" i="23"/>
  <c r="I156" i="23"/>
  <c r="J154" i="23"/>
  <c r="K154" i="23"/>
  <c r="I154" i="23"/>
  <c r="J152" i="23"/>
  <c r="H160" i="23"/>
  <c r="K152" i="23"/>
  <c r="I152" i="23"/>
  <c r="J150" i="23"/>
  <c r="K150" i="23"/>
  <c r="I150" i="23"/>
  <c r="J148" i="23"/>
  <c r="K148" i="23"/>
  <c r="I148" i="23"/>
  <c r="J145" i="23"/>
  <c r="K145" i="23"/>
  <c r="I145" i="23"/>
  <c r="J143" i="23"/>
  <c r="K143" i="23"/>
  <c r="I143" i="23"/>
  <c r="J141" i="23"/>
  <c r="K141" i="23"/>
  <c r="I141" i="23"/>
  <c r="J139" i="23"/>
  <c r="K139" i="23"/>
  <c r="I139" i="23"/>
  <c r="J137" i="23"/>
  <c r="K137" i="23"/>
  <c r="I137" i="23"/>
  <c r="J135" i="23"/>
  <c r="K135" i="23"/>
  <c r="I135" i="23"/>
  <c r="J130" i="23"/>
  <c r="K130" i="23"/>
  <c r="I130" i="23"/>
  <c r="J128" i="23"/>
  <c r="K128" i="23"/>
  <c r="I128" i="23"/>
  <c r="J126" i="23"/>
  <c r="K126" i="23"/>
  <c r="I126" i="23"/>
  <c r="J124" i="23"/>
  <c r="H132" i="23"/>
  <c r="K124" i="23"/>
  <c r="I124" i="23"/>
  <c r="J122" i="23"/>
  <c r="K122" i="23"/>
  <c r="I122" i="23"/>
  <c r="J120" i="23"/>
  <c r="K120" i="23"/>
  <c r="I120" i="23"/>
  <c r="J117" i="23"/>
  <c r="K117" i="23"/>
  <c r="I117" i="23"/>
  <c r="J115" i="23"/>
  <c r="K115" i="23"/>
  <c r="I115" i="23"/>
  <c r="J113" i="23"/>
  <c r="K113" i="23"/>
  <c r="I113" i="23"/>
  <c r="J111" i="23"/>
  <c r="K111" i="23"/>
  <c r="I111" i="23"/>
  <c r="J109" i="23"/>
  <c r="K109" i="23"/>
  <c r="I109" i="23"/>
  <c r="J107" i="23"/>
  <c r="K107" i="23"/>
  <c r="I107" i="23"/>
  <c r="J102" i="23"/>
  <c r="K102" i="23"/>
  <c r="I102" i="23"/>
  <c r="J100" i="23"/>
  <c r="K100" i="23"/>
  <c r="I100" i="23"/>
  <c r="J98" i="23"/>
  <c r="K98" i="23"/>
  <c r="I98" i="23"/>
  <c r="J96" i="23"/>
  <c r="H104" i="23"/>
  <c r="K96" i="23"/>
  <c r="I96" i="23"/>
  <c r="J94" i="23"/>
  <c r="K94" i="23"/>
  <c r="I94" i="23"/>
  <c r="J92" i="23"/>
  <c r="K92" i="23"/>
  <c r="I92" i="23"/>
  <c r="J89" i="23"/>
  <c r="K89" i="23"/>
  <c r="I89" i="23"/>
  <c r="J87" i="23"/>
  <c r="K87" i="23"/>
  <c r="I87" i="23"/>
  <c r="J85" i="23"/>
  <c r="K85" i="23"/>
  <c r="I85" i="23"/>
  <c r="J83" i="23"/>
  <c r="K83" i="23"/>
  <c r="I83" i="23"/>
  <c r="J81" i="23"/>
  <c r="K81" i="23"/>
  <c r="I81" i="23"/>
  <c r="J79" i="23"/>
  <c r="K79" i="23"/>
  <c r="I79" i="23"/>
  <c r="J74" i="23"/>
  <c r="K74" i="23"/>
  <c r="I74" i="23"/>
  <c r="J72" i="23"/>
  <c r="K72" i="23"/>
  <c r="I72" i="23"/>
  <c r="J70" i="23"/>
  <c r="K70" i="23"/>
  <c r="I70" i="23"/>
  <c r="J68" i="23"/>
  <c r="H76" i="23"/>
  <c r="K68" i="23"/>
  <c r="I68" i="23"/>
  <c r="J66" i="23"/>
  <c r="K66" i="23"/>
  <c r="I66" i="23"/>
  <c r="J64" i="23"/>
  <c r="K64" i="23"/>
  <c r="I64" i="23"/>
  <c r="J61" i="23"/>
  <c r="K61" i="23"/>
  <c r="I61" i="23"/>
  <c r="J59" i="23"/>
  <c r="K59" i="23"/>
  <c r="I59" i="23"/>
  <c r="J57" i="23"/>
  <c r="K57" i="23"/>
  <c r="I57" i="23"/>
  <c r="J55" i="23"/>
  <c r="K55" i="23"/>
  <c r="I55" i="23"/>
  <c r="J53" i="23"/>
  <c r="K53" i="23"/>
  <c r="I53" i="23"/>
  <c r="J51" i="23"/>
  <c r="K51" i="23"/>
  <c r="I51" i="23"/>
  <c r="J46" i="23"/>
  <c r="K46" i="23"/>
  <c r="I46" i="23"/>
  <c r="J44" i="23"/>
  <c r="K44" i="23"/>
  <c r="I44" i="23"/>
  <c r="J42" i="23"/>
  <c r="K42" i="23"/>
  <c r="I42" i="23"/>
  <c r="J40" i="23"/>
  <c r="H48" i="23"/>
  <c r="K40" i="23"/>
  <c r="I40" i="23"/>
  <c r="J38" i="23"/>
  <c r="K38" i="23"/>
  <c r="I38" i="23"/>
  <c r="J36" i="23"/>
  <c r="K36" i="23"/>
  <c r="I36" i="23"/>
  <c r="J33" i="23"/>
  <c r="K33" i="23"/>
  <c r="I33" i="23"/>
  <c r="J31" i="23"/>
  <c r="K31" i="23"/>
  <c r="I31" i="23"/>
  <c r="J29" i="23"/>
  <c r="K29" i="23"/>
  <c r="I29" i="23"/>
  <c r="J27" i="23"/>
  <c r="K27" i="23"/>
  <c r="I27" i="23"/>
  <c r="J25" i="23"/>
  <c r="K25" i="23"/>
  <c r="I25" i="23"/>
  <c r="J23" i="23"/>
  <c r="K23" i="23"/>
  <c r="I23" i="23"/>
  <c r="X13" i="22"/>
  <c r="W13" i="22"/>
  <c r="V13" i="22"/>
  <c r="U21" i="22"/>
  <c r="V18" i="22"/>
  <c r="X18" i="22"/>
  <c r="W18" i="22"/>
  <c r="V12" i="22"/>
  <c r="X12" i="22"/>
  <c r="W12" i="22"/>
  <c r="W17" i="22"/>
  <c r="V17" i="22"/>
  <c r="X17" i="22"/>
  <c r="W11" i="22"/>
  <c r="V11" i="22"/>
  <c r="X11" i="22"/>
  <c r="V8" i="23"/>
  <c r="W8" i="23"/>
  <c r="U8" i="23"/>
  <c r="V9" i="23"/>
  <c r="W9" i="23"/>
  <c r="U9" i="23"/>
  <c r="V10" i="23"/>
  <c r="W10" i="23"/>
  <c r="U10" i="23"/>
  <c r="V11" i="23"/>
  <c r="W11" i="23"/>
  <c r="U11" i="23"/>
  <c r="V12" i="23"/>
  <c r="T20" i="23"/>
  <c r="W12" i="23"/>
  <c r="U12" i="23"/>
  <c r="V13" i="23"/>
  <c r="W13" i="23"/>
  <c r="U13" i="23"/>
  <c r="V14" i="23"/>
  <c r="W14" i="23"/>
  <c r="U14" i="23"/>
  <c r="V15" i="23"/>
  <c r="W15" i="23"/>
  <c r="U15" i="23"/>
  <c r="V16" i="23"/>
  <c r="W16" i="23"/>
  <c r="U16" i="23"/>
  <c r="V17" i="23"/>
  <c r="W17" i="23"/>
  <c r="U17" i="23"/>
  <c r="V18" i="23"/>
  <c r="W18" i="23"/>
  <c r="U18" i="23"/>
  <c r="V19" i="23"/>
  <c r="W19" i="23"/>
  <c r="U19" i="23"/>
  <c r="L151" i="22"/>
  <c r="J151" i="22"/>
  <c r="K151" i="22"/>
  <c r="L142" i="22"/>
  <c r="K142" i="22"/>
  <c r="J142" i="22"/>
  <c r="L122" i="22"/>
  <c r="J122" i="22"/>
  <c r="K122" i="22"/>
  <c r="L13" i="22"/>
  <c r="I21" i="22"/>
  <c r="K13" i="22"/>
  <c r="J13" i="22"/>
  <c r="J159" i="22"/>
  <c r="L159" i="22"/>
  <c r="K159" i="22"/>
  <c r="J130" i="22"/>
  <c r="L130" i="22"/>
  <c r="K130" i="22"/>
  <c r="L109" i="22"/>
  <c r="K109" i="22"/>
  <c r="J109" i="22"/>
  <c r="L102" i="22"/>
  <c r="K102" i="22"/>
  <c r="J102" i="22"/>
  <c r="L96" i="22"/>
  <c r="K96" i="22"/>
  <c r="J96" i="22"/>
  <c r="L89" i="22"/>
  <c r="K89" i="22"/>
  <c r="J89" i="22"/>
  <c r="L83" i="22"/>
  <c r="I91" i="22"/>
  <c r="K83" i="22"/>
  <c r="J83" i="22"/>
  <c r="L76" i="22"/>
  <c r="K76" i="22"/>
  <c r="J76" i="22"/>
  <c r="L70" i="22"/>
  <c r="K70" i="22"/>
  <c r="J70" i="22"/>
  <c r="L57" i="22"/>
  <c r="K57" i="22"/>
  <c r="J57" i="22"/>
  <c r="L51" i="22"/>
  <c r="K51" i="22"/>
  <c r="J51" i="22"/>
  <c r="L44" i="22"/>
  <c r="K44" i="22"/>
  <c r="J44" i="22"/>
  <c r="L38" i="22"/>
  <c r="K38" i="22"/>
  <c r="J38" i="22"/>
  <c r="L31" i="22"/>
  <c r="K31" i="22"/>
  <c r="J31" i="22"/>
  <c r="L25" i="22"/>
  <c r="K25" i="22"/>
  <c r="J25" i="22"/>
  <c r="L18" i="22"/>
  <c r="K18" i="22"/>
  <c r="J18" i="22"/>
  <c r="L141" i="22"/>
  <c r="J141" i="22"/>
  <c r="K141" i="22"/>
  <c r="L132" i="22"/>
  <c r="K132" i="22"/>
  <c r="J132" i="22"/>
  <c r="L115" i="22"/>
  <c r="K115" i="22"/>
  <c r="J115" i="22"/>
  <c r="L11" i="22"/>
  <c r="K11" i="22"/>
  <c r="J11" i="22"/>
  <c r="R19" i="21"/>
  <c r="Q19" i="21"/>
  <c r="J150" i="22"/>
  <c r="L150" i="22"/>
  <c r="K150" i="22"/>
  <c r="L19" i="22"/>
  <c r="K19" i="22"/>
  <c r="J19" i="22"/>
  <c r="L160" i="22"/>
  <c r="J160" i="22"/>
  <c r="K160" i="22"/>
  <c r="L152" i="22"/>
  <c r="K152" i="22"/>
  <c r="J152" i="22"/>
  <c r="L131" i="22"/>
  <c r="J131" i="22"/>
  <c r="K131" i="22"/>
  <c r="L123" i="22"/>
  <c r="K123" i="22"/>
  <c r="J123" i="22"/>
  <c r="L118" i="22"/>
  <c r="K118" i="22"/>
  <c r="J118" i="22"/>
  <c r="L112" i="22"/>
  <c r="K112" i="22"/>
  <c r="J112" i="22"/>
  <c r="L99" i="22"/>
  <c r="K99" i="22"/>
  <c r="J99" i="22"/>
  <c r="L93" i="22"/>
  <c r="K93" i="22"/>
  <c r="J93" i="22"/>
  <c r="L86" i="22"/>
  <c r="K86" i="22"/>
  <c r="J86" i="22"/>
  <c r="L80" i="22"/>
  <c r="K80" i="22"/>
  <c r="J80" i="22"/>
  <c r="L73" i="22"/>
  <c r="K73" i="22"/>
  <c r="J73" i="22"/>
  <c r="L67" i="22"/>
  <c r="K67" i="22"/>
  <c r="J67" i="22"/>
  <c r="L60" i="22"/>
  <c r="K60" i="22"/>
  <c r="J60" i="22"/>
  <c r="L54" i="22"/>
  <c r="K54" i="22"/>
  <c r="J54" i="22"/>
  <c r="L47" i="22"/>
  <c r="K47" i="22"/>
  <c r="J47" i="22"/>
  <c r="L41" i="22"/>
  <c r="I49" i="22"/>
  <c r="K41" i="22"/>
  <c r="J41" i="22"/>
  <c r="L34" i="22"/>
  <c r="K34" i="22"/>
  <c r="J34" i="22"/>
  <c r="L28" i="22"/>
  <c r="K28" i="22"/>
  <c r="J28" i="22"/>
  <c r="L12" i="22"/>
  <c r="K12" i="22"/>
  <c r="J12" i="22"/>
  <c r="J124" i="22"/>
  <c r="L124" i="22"/>
  <c r="K124" i="22"/>
  <c r="J143" i="22"/>
  <c r="L143" i="22"/>
  <c r="K143" i="22"/>
  <c r="J153" i="22"/>
  <c r="L153" i="22"/>
  <c r="K153" i="22"/>
  <c r="I161" i="22"/>
  <c r="K14" i="22"/>
  <c r="J14" i="22"/>
  <c r="L14" i="22"/>
  <c r="K20" i="22"/>
  <c r="J20" i="22"/>
  <c r="L20" i="22"/>
  <c r="K24" i="22"/>
  <c r="J24" i="22"/>
  <c r="L24" i="22"/>
  <c r="I35" i="22"/>
  <c r="K27" i="22"/>
  <c r="J27" i="22"/>
  <c r="L27" i="22"/>
  <c r="K30" i="22"/>
  <c r="J30" i="22"/>
  <c r="L30" i="22"/>
  <c r="K33" i="22"/>
  <c r="J33" i="22"/>
  <c r="L33" i="22"/>
  <c r="K37" i="22"/>
  <c r="J37" i="22"/>
  <c r="L37" i="22"/>
  <c r="K40" i="22"/>
  <c r="J40" i="22"/>
  <c r="L40" i="22"/>
  <c r="K43" i="22"/>
  <c r="J43" i="22"/>
  <c r="L43" i="22"/>
  <c r="K46" i="22"/>
  <c r="J46" i="22"/>
  <c r="L46" i="22"/>
  <c r="K53" i="22"/>
  <c r="J53" i="22"/>
  <c r="L53" i="22"/>
  <c r="K56" i="22"/>
  <c r="J56" i="22"/>
  <c r="L56" i="22"/>
  <c r="K59" i="22"/>
  <c r="J59" i="22"/>
  <c r="L59" i="22"/>
  <c r="K62" i="22"/>
  <c r="J62" i="22"/>
  <c r="L62" i="22"/>
  <c r="K66" i="22"/>
  <c r="J66" i="22"/>
  <c r="L66" i="22"/>
  <c r="I77" i="22"/>
  <c r="K69" i="22"/>
  <c r="J69" i="22"/>
  <c r="L69" i="22"/>
  <c r="K72" i="22"/>
  <c r="J72" i="22"/>
  <c r="L72" i="22"/>
  <c r="K75" i="22"/>
  <c r="J75" i="22"/>
  <c r="L75" i="22"/>
  <c r="K79" i="22"/>
  <c r="J79" i="22"/>
  <c r="L79" i="22"/>
  <c r="K82" i="22"/>
  <c r="J82" i="22"/>
  <c r="L82" i="22"/>
  <c r="K85" i="22"/>
  <c r="J85" i="22"/>
  <c r="L85" i="22"/>
  <c r="K88" i="22"/>
  <c r="J88" i="22"/>
  <c r="L88" i="22"/>
  <c r="K95" i="22"/>
  <c r="J95" i="22"/>
  <c r="L95" i="22"/>
  <c r="K98" i="22"/>
  <c r="J98" i="22"/>
  <c r="L98" i="22"/>
  <c r="K101" i="22"/>
  <c r="J101" i="22"/>
  <c r="L101" i="22"/>
  <c r="K104" i="22"/>
  <c r="J104" i="22"/>
  <c r="L104" i="22"/>
  <c r="K108" i="22"/>
  <c r="J108" i="22"/>
  <c r="L108" i="22"/>
  <c r="I119" i="22"/>
  <c r="K111" i="22"/>
  <c r="J111" i="22"/>
  <c r="L111" i="22"/>
  <c r="K114" i="22"/>
  <c r="J114" i="22"/>
  <c r="L114" i="22"/>
  <c r="K117" i="22"/>
  <c r="J117" i="22"/>
  <c r="L117" i="22"/>
  <c r="K121" i="22"/>
  <c r="J121" i="22"/>
  <c r="L121" i="22"/>
  <c r="L125" i="22"/>
  <c r="J125" i="22"/>
  <c r="K125" i="22"/>
  <c r="I133" i="22"/>
  <c r="L126" i="22"/>
  <c r="K126" i="22"/>
  <c r="J126" i="22"/>
  <c r="L135" i="22"/>
  <c r="J135" i="22"/>
  <c r="K135" i="22"/>
  <c r="L136" i="22"/>
  <c r="K136" i="22"/>
  <c r="J136" i="22"/>
  <c r="L144" i="22"/>
  <c r="J144" i="22"/>
  <c r="K144" i="22"/>
  <c r="L145" i="22"/>
  <c r="K145" i="22"/>
  <c r="J145" i="22"/>
  <c r="L154" i="22"/>
  <c r="J154" i="22"/>
  <c r="K154" i="22"/>
  <c r="L155" i="22"/>
  <c r="K155" i="22"/>
  <c r="J155" i="22"/>
  <c r="J9" i="22"/>
  <c r="L9" i="22"/>
  <c r="K9" i="22"/>
  <c r="J15" i="22"/>
  <c r="L15" i="22"/>
  <c r="K15" i="22"/>
  <c r="J127" i="22"/>
  <c r="K127" i="22"/>
  <c r="L127" i="22"/>
  <c r="J137" i="22"/>
  <c r="K137" i="22"/>
  <c r="L137" i="22"/>
  <c r="J146" i="22"/>
  <c r="K146" i="22"/>
  <c r="L146" i="22"/>
  <c r="J156" i="22"/>
  <c r="K156" i="22"/>
  <c r="L156" i="22"/>
  <c r="L10" i="22"/>
  <c r="K10" i="22"/>
  <c r="J10" i="22"/>
  <c r="L16" i="22"/>
  <c r="K16" i="22"/>
  <c r="J16" i="22"/>
  <c r="L23" i="22"/>
  <c r="K23" i="22"/>
  <c r="J23" i="22"/>
  <c r="L26" i="22"/>
  <c r="K26" i="22"/>
  <c r="J26" i="22"/>
  <c r="L29" i="22"/>
  <c r="K29" i="22"/>
  <c r="J29" i="22"/>
  <c r="L32" i="22"/>
  <c r="K32" i="22"/>
  <c r="J32" i="22"/>
  <c r="L39" i="22"/>
  <c r="K39" i="22"/>
  <c r="J39" i="22"/>
  <c r="L42" i="22"/>
  <c r="K42" i="22"/>
  <c r="J42" i="22"/>
  <c r="L45" i="22"/>
  <c r="K45" i="22"/>
  <c r="J45" i="22"/>
  <c r="L48" i="22"/>
  <c r="K48" i="22"/>
  <c r="J48" i="22"/>
  <c r="L52" i="22"/>
  <c r="K52" i="22"/>
  <c r="J52" i="22"/>
  <c r="I63" i="22"/>
  <c r="L55" i="22"/>
  <c r="K55" i="22"/>
  <c r="J55" i="22"/>
  <c r="L58" i="22"/>
  <c r="K58" i="22"/>
  <c r="J58" i="22"/>
  <c r="L61" i="22"/>
  <c r="K61" i="22"/>
  <c r="J61" i="22"/>
  <c r="L65" i="22"/>
  <c r="K65" i="22"/>
  <c r="J65" i="22"/>
  <c r="L68" i="22"/>
  <c r="K68" i="22"/>
  <c r="J68" i="22"/>
  <c r="L71" i="22"/>
  <c r="K71" i="22"/>
  <c r="J71" i="22"/>
  <c r="L74" i="22"/>
  <c r="K74" i="22"/>
  <c r="J74" i="22"/>
  <c r="L81" i="22"/>
  <c r="K81" i="22"/>
  <c r="J81" i="22"/>
  <c r="L84" i="22"/>
  <c r="K84" i="22"/>
  <c r="J84" i="22"/>
  <c r="L87" i="22"/>
  <c r="K87" i="22"/>
  <c r="J87" i="22"/>
  <c r="L90" i="22"/>
  <c r="K90" i="22"/>
  <c r="J90" i="22"/>
  <c r="L94" i="22"/>
  <c r="K94" i="22"/>
  <c r="J94" i="22"/>
  <c r="L97" i="22"/>
  <c r="K97" i="22"/>
  <c r="J97" i="22"/>
  <c r="I105" i="22"/>
  <c r="L100" i="22"/>
  <c r="K100" i="22"/>
  <c r="J100" i="22"/>
  <c r="L103" i="22"/>
  <c r="K103" i="22"/>
  <c r="J103" i="22"/>
  <c r="L107" i="22"/>
  <c r="K107" i="22"/>
  <c r="J107" i="22"/>
  <c r="L110" i="22"/>
  <c r="K110" i="22"/>
  <c r="J110" i="22"/>
  <c r="L113" i="22"/>
  <c r="K113" i="22"/>
  <c r="J113" i="22"/>
  <c r="L116" i="22"/>
  <c r="K116" i="22"/>
  <c r="J116" i="22"/>
  <c r="L128" i="22"/>
  <c r="J128" i="22"/>
  <c r="K128" i="22"/>
  <c r="L129" i="22"/>
  <c r="K129" i="22"/>
  <c r="J129" i="22"/>
  <c r="L138" i="22"/>
  <c r="J138" i="22"/>
  <c r="K138" i="22"/>
  <c r="L139" i="22"/>
  <c r="I147" i="22"/>
  <c r="K139" i="22"/>
  <c r="J139" i="22"/>
  <c r="L149" i="22"/>
  <c r="K149" i="22"/>
  <c r="J149" i="22"/>
  <c r="L157" i="22"/>
  <c r="J157" i="22"/>
  <c r="K157" i="22"/>
  <c r="L158" i="22"/>
  <c r="K158" i="22"/>
  <c r="J158" i="22"/>
  <c r="R20" i="21"/>
  <c r="Q20" i="21"/>
  <c r="Q12" i="21"/>
  <c r="R12" i="21"/>
  <c r="R11" i="21"/>
  <c r="Q11" i="21"/>
  <c r="R10" i="21"/>
  <c r="Q10" i="21"/>
  <c r="Q21" i="21"/>
  <c r="R21" i="21"/>
  <c r="I75" i="19"/>
  <c r="H75" i="19"/>
  <c r="X72" i="19"/>
  <c r="Y72" i="19"/>
  <c r="X71" i="19"/>
  <c r="Y71" i="19"/>
  <c r="X70" i="19"/>
  <c r="Y70" i="19"/>
  <c r="X69" i="19"/>
  <c r="W77" i="19"/>
  <c r="Y69" i="19"/>
  <c r="X68" i="19"/>
  <c r="Y68" i="19"/>
  <c r="X67" i="19"/>
  <c r="Y67" i="19"/>
  <c r="X66" i="19"/>
  <c r="Y66" i="19"/>
  <c r="W65" i="19"/>
  <c r="X62" i="19"/>
  <c r="Y62" i="19"/>
  <c r="X61" i="19"/>
  <c r="Y61" i="19"/>
  <c r="X60" i="19"/>
  <c r="Y60" i="19"/>
  <c r="X59" i="19"/>
  <c r="Y59" i="19"/>
  <c r="J58" i="19"/>
  <c r="H58" i="19"/>
  <c r="I58" i="19"/>
  <c r="H55" i="19"/>
  <c r="G63" i="19"/>
  <c r="I55" i="19"/>
  <c r="H52" i="19"/>
  <c r="I52" i="19"/>
  <c r="G51" i="19"/>
  <c r="H48" i="19"/>
  <c r="I48" i="19"/>
  <c r="H47" i="19"/>
  <c r="I47" i="19"/>
  <c r="H46" i="19"/>
  <c r="J46" i="19"/>
  <c r="I46" i="19"/>
  <c r="H45" i="19"/>
  <c r="I45" i="19"/>
  <c r="H44" i="19"/>
  <c r="J44" i="19"/>
  <c r="I44" i="19"/>
  <c r="H43" i="19"/>
  <c r="I43" i="19"/>
  <c r="H42" i="19"/>
  <c r="J42" i="19"/>
  <c r="I42" i="19"/>
  <c r="H41" i="19"/>
  <c r="G49" i="19"/>
  <c r="I41" i="19"/>
  <c r="H40" i="19"/>
  <c r="I40" i="19"/>
  <c r="H39" i="19"/>
  <c r="I39" i="19"/>
  <c r="H38" i="19"/>
  <c r="G37" i="19"/>
  <c r="I38" i="19"/>
  <c r="H34" i="19"/>
  <c r="I34" i="19"/>
  <c r="H33" i="19"/>
  <c r="I33" i="19"/>
  <c r="H32" i="19"/>
  <c r="I32" i="19"/>
  <c r="H31" i="19"/>
  <c r="I31" i="19"/>
  <c r="H30" i="19"/>
  <c r="I30" i="19"/>
  <c r="H29" i="19"/>
  <c r="I29" i="19"/>
  <c r="H28" i="19"/>
  <c r="I28" i="19"/>
  <c r="H27" i="19"/>
  <c r="G35" i="19"/>
  <c r="I27" i="19"/>
  <c r="H26" i="19"/>
  <c r="J26" i="19"/>
  <c r="I26" i="19"/>
  <c r="H25" i="19"/>
  <c r="I25" i="19"/>
  <c r="H24" i="19"/>
  <c r="G23" i="19"/>
  <c r="I24" i="19"/>
  <c r="H20" i="19"/>
  <c r="I20" i="19"/>
  <c r="H19" i="19"/>
  <c r="I19" i="19"/>
  <c r="H18" i="19"/>
  <c r="I18" i="19"/>
  <c r="H17" i="19"/>
  <c r="I17" i="19"/>
  <c r="H16" i="19"/>
  <c r="I16" i="19"/>
  <c r="H15" i="19"/>
  <c r="I15" i="19"/>
  <c r="H14" i="19"/>
  <c r="I14" i="19"/>
  <c r="H13" i="19"/>
  <c r="G21" i="19"/>
  <c r="I13" i="19"/>
  <c r="H12" i="19"/>
  <c r="I12" i="19"/>
  <c r="H11" i="19"/>
  <c r="I11" i="19"/>
  <c r="H10" i="19"/>
  <c r="G9" i="19"/>
  <c r="J52" i="19" s="1"/>
  <c r="J10" i="19"/>
  <c r="I10" i="19"/>
  <c r="J76" i="19"/>
  <c r="I76" i="19"/>
  <c r="H76" i="19"/>
  <c r="G79" i="19"/>
  <c r="J80" i="19"/>
  <c r="I80" i="19"/>
  <c r="H80" i="19"/>
  <c r="J81" i="19"/>
  <c r="I81" i="19"/>
  <c r="H81" i="19"/>
  <c r="J82" i="19"/>
  <c r="I82" i="19"/>
  <c r="H82" i="19"/>
  <c r="G91" i="19"/>
  <c r="J83" i="19"/>
  <c r="I83" i="19"/>
  <c r="H83" i="19"/>
  <c r="J84" i="19"/>
  <c r="I84" i="19"/>
  <c r="H84" i="19"/>
  <c r="J85" i="19"/>
  <c r="I85" i="19"/>
  <c r="H85" i="19"/>
  <c r="J86" i="19"/>
  <c r="I86" i="19"/>
  <c r="H86" i="19"/>
  <c r="J87" i="19"/>
  <c r="I87" i="19"/>
  <c r="H87" i="19"/>
  <c r="J88" i="19"/>
  <c r="I88" i="19"/>
  <c r="H88" i="19"/>
  <c r="J89" i="19"/>
  <c r="I89" i="19"/>
  <c r="H89" i="19"/>
  <c r="J90" i="19"/>
  <c r="I90" i="19"/>
  <c r="H90" i="19"/>
  <c r="G93" i="19"/>
  <c r="J94" i="19"/>
  <c r="I94" i="19"/>
  <c r="H94" i="19"/>
  <c r="J95" i="19"/>
  <c r="I95" i="19"/>
  <c r="H95" i="19"/>
  <c r="J96" i="19"/>
  <c r="I96" i="19"/>
  <c r="H96" i="19"/>
  <c r="G105" i="19"/>
  <c r="J97" i="19"/>
  <c r="I97" i="19"/>
  <c r="H97" i="19"/>
  <c r="J98" i="19"/>
  <c r="I98" i="19"/>
  <c r="H98" i="19"/>
  <c r="J99" i="19"/>
  <c r="I99" i="19"/>
  <c r="H99" i="19"/>
  <c r="J100" i="19"/>
  <c r="I100" i="19"/>
  <c r="H100" i="19"/>
  <c r="J101" i="19"/>
  <c r="I101" i="19"/>
  <c r="H101" i="19"/>
  <c r="J102" i="19"/>
  <c r="I102" i="19"/>
  <c r="H102" i="19"/>
  <c r="J103" i="19"/>
  <c r="I103" i="19"/>
  <c r="H103" i="19"/>
  <c r="J104" i="19"/>
  <c r="I104" i="19"/>
  <c r="H104" i="19"/>
  <c r="G107" i="19"/>
  <c r="J108" i="19"/>
  <c r="I108" i="19"/>
  <c r="H108" i="19"/>
  <c r="J109" i="19"/>
  <c r="I109" i="19"/>
  <c r="H109" i="19"/>
  <c r="J110" i="19"/>
  <c r="I110" i="19"/>
  <c r="H110" i="19"/>
  <c r="G119" i="19"/>
  <c r="J111" i="19"/>
  <c r="I111" i="19"/>
  <c r="H111" i="19"/>
  <c r="J112" i="19"/>
  <c r="I112" i="19"/>
  <c r="H112" i="19"/>
  <c r="J113" i="19"/>
  <c r="I113" i="19"/>
  <c r="H113" i="19"/>
  <c r="J114" i="19"/>
  <c r="I114" i="19"/>
  <c r="H114" i="19"/>
  <c r="J115" i="19"/>
  <c r="I115" i="19"/>
  <c r="H115" i="19"/>
  <c r="J116" i="19"/>
  <c r="I116" i="19"/>
  <c r="H116" i="19"/>
  <c r="J117" i="19"/>
  <c r="I117" i="19"/>
  <c r="H117" i="19"/>
  <c r="J118" i="19"/>
  <c r="I118" i="19"/>
  <c r="H118" i="19"/>
  <c r="G121" i="19"/>
  <c r="J122" i="19"/>
  <c r="I122" i="19"/>
  <c r="H122" i="19"/>
  <c r="J123" i="19"/>
  <c r="I123" i="19"/>
  <c r="H123" i="19"/>
  <c r="J124" i="19"/>
  <c r="I124" i="19"/>
  <c r="H124" i="19"/>
  <c r="G133" i="19"/>
  <c r="J125" i="19"/>
  <c r="I125" i="19"/>
  <c r="H125" i="19"/>
  <c r="J126" i="19"/>
  <c r="I126" i="19"/>
  <c r="H126" i="19"/>
  <c r="J127" i="19"/>
  <c r="I127" i="19"/>
  <c r="H127" i="19"/>
  <c r="J128" i="19"/>
  <c r="I128" i="19"/>
  <c r="H128" i="19"/>
  <c r="J129" i="19"/>
  <c r="I129" i="19"/>
  <c r="H129" i="19"/>
  <c r="J130" i="19"/>
  <c r="I130" i="19"/>
  <c r="H130" i="19"/>
  <c r="J131" i="19"/>
  <c r="I131" i="19"/>
  <c r="H131" i="19"/>
  <c r="J132" i="19"/>
  <c r="I132" i="19"/>
  <c r="H132" i="19"/>
  <c r="G135" i="19"/>
  <c r="J136" i="19"/>
  <c r="I136" i="19"/>
  <c r="H136" i="19"/>
  <c r="J137" i="19"/>
  <c r="I137" i="19"/>
  <c r="H137" i="19"/>
  <c r="J138" i="19"/>
  <c r="I138" i="19"/>
  <c r="H138" i="19"/>
  <c r="G147" i="19"/>
  <c r="J139" i="19"/>
  <c r="I139" i="19"/>
  <c r="H139" i="19"/>
  <c r="J140" i="19"/>
  <c r="I140" i="19"/>
  <c r="H140" i="19"/>
  <c r="J141" i="19"/>
  <c r="I141" i="19"/>
  <c r="H141" i="19"/>
  <c r="J142" i="19"/>
  <c r="I142" i="19"/>
  <c r="H142" i="19"/>
  <c r="J143" i="19"/>
  <c r="I143" i="19"/>
  <c r="H143" i="19"/>
  <c r="J144" i="19"/>
  <c r="I144" i="19"/>
  <c r="H144" i="19"/>
  <c r="J145" i="19"/>
  <c r="I145" i="19"/>
  <c r="H145" i="19"/>
  <c r="J146" i="19"/>
  <c r="I146" i="19"/>
  <c r="H146" i="19"/>
  <c r="G149" i="19"/>
  <c r="J150" i="19"/>
  <c r="I150" i="19"/>
  <c r="H150" i="19"/>
  <c r="J151" i="19"/>
  <c r="I151" i="19"/>
  <c r="H151" i="19"/>
  <c r="J152" i="19"/>
  <c r="I152" i="19"/>
  <c r="H152" i="19"/>
  <c r="G161" i="19"/>
  <c r="J153" i="19"/>
  <c r="I153" i="19"/>
  <c r="H153" i="19"/>
  <c r="J154" i="19"/>
  <c r="I154" i="19"/>
  <c r="H154" i="19"/>
  <c r="J155" i="19"/>
  <c r="I155" i="19"/>
  <c r="H155" i="19"/>
  <c r="J156" i="19"/>
  <c r="I156" i="19"/>
  <c r="H156" i="19"/>
  <c r="J157" i="19"/>
  <c r="I157" i="19"/>
  <c r="H157" i="19"/>
  <c r="J158" i="19"/>
  <c r="I158" i="19"/>
  <c r="H158" i="19"/>
  <c r="J159" i="19"/>
  <c r="I159" i="19"/>
  <c r="H159" i="19"/>
  <c r="J160" i="19"/>
  <c r="I160" i="19"/>
  <c r="H160" i="19"/>
  <c r="X58" i="19"/>
  <c r="Y58" i="19"/>
  <c r="X55" i="19"/>
  <c r="W63" i="19"/>
  <c r="Y55" i="19"/>
  <c r="X52" i="19"/>
  <c r="W51" i="19"/>
  <c r="Y52" i="19"/>
  <c r="X48" i="19"/>
  <c r="Y48" i="19"/>
  <c r="F161" i="19"/>
  <c r="F149" i="19"/>
  <c r="F147" i="19"/>
  <c r="F135" i="19"/>
  <c r="F133" i="19"/>
  <c r="F121" i="19"/>
  <c r="F119" i="19"/>
  <c r="F107" i="19"/>
  <c r="F105" i="19"/>
  <c r="F93" i="19"/>
  <c r="F91" i="19"/>
  <c r="F79" i="19"/>
  <c r="F77" i="19"/>
  <c r="F65" i="19"/>
  <c r="F63" i="19"/>
  <c r="F51" i="19"/>
  <c r="H7" i="19"/>
  <c r="F49" i="19"/>
  <c r="F37" i="19"/>
  <c r="F35" i="19"/>
  <c r="F23" i="19"/>
  <c r="F21" i="19"/>
  <c r="F9" i="19"/>
  <c r="E7" i="19"/>
  <c r="G162" i="21"/>
  <c r="I154" i="21"/>
  <c r="H154" i="21"/>
  <c r="I97" i="21"/>
  <c r="H97" i="21"/>
  <c r="I39" i="21"/>
  <c r="H39" i="21"/>
  <c r="I11" i="21"/>
  <c r="H11" i="21"/>
  <c r="I12" i="21"/>
  <c r="H12" i="21"/>
  <c r="I38" i="21"/>
  <c r="H38" i="21"/>
  <c r="G50" i="21"/>
  <c r="I42" i="21"/>
  <c r="H42" i="21"/>
  <c r="I57" i="21"/>
  <c r="H57" i="21"/>
  <c r="I61" i="21"/>
  <c r="H61" i="21"/>
  <c r="I76" i="21"/>
  <c r="H76" i="21"/>
  <c r="I81" i="21"/>
  <c r="H81" i="21"/>
  <c r="I96" i="21"/>
  <c r="H96" i="21"/>
  <c r="I100" i="21"/>
  <c r="H100" i="21"/>
  <c r="I115" i="21"/>
  <c r="H115" i="21"/>
  <c r="I119" i="21"/>
  <c r="H119" i="21"/>
  <c r="I136" i="21"/>
  <c r="H136" i="21"/>
  <c r="I161" i="21"/>
  <c r="H161" i="21"/>
  <c r="I20" i="21"/>
  <c r="H20" i="21"/>
  <c r="I32" i="21"/>
  <c r="H32" i="21"/>
  <c r="I52" i="21"/>
  <c r="H52" i="21"/>
  <c r="G64" i="21"/>
  <c r="I56" i="21"/>
  <c r="H56" i="21"/>
  <c r="I71" i="21"/>
  <c r="H71" i="21"/>
  <c r="I75" i="21"/>
  <c r="H75" i="21"/>
  <c r="I90" i="21"/>
  <c r="H90" i="21"/>
  <c r="I95" i="21"/>
  <c r="H95" i="21"/>
  <c r="I110" i="21"/>
  <c r="H110" i="21"/>
  <c r="I114" i="21"/>
  <c r="H114" i="21"/>
  <c r="I127" i="21"/>
  <c r="H127" i="21"/>
  <c r="I140" i="21"/>
  <c r="H140" i="21"/>
  <c r="G148" i="21"/>
  <c r="I153" i="21"/>
  <c r="H153" i="21"/>
  <c r="I31" i="21"/>
  <c r="H31" i="21"/>
  <c r="I35" i="21"/>
  <c r="H35" i="21"/>
  <c r="I55" i="21"/>
  <c r="H55" i="21"/>
  <c r="G78" i="21"/>
  <c r="I70" i="21"/>
  <c r="H70" i="21"/>
  <c r="I74" i="21"/>
  <c r="H74" i="21"/>
  <c r="I89" i="21"/>
  <c r="H89" i="21"/>
  <c r="I94" i="21"/>
  <c r="H94" i="21"/>
  <c r="I109" i="21"/>
  <c r="H109" i="21"/>
  <c r="I113" i="21"/>
  <c r="H113" i="21"/>
  <c r="I147" i="21"/>
  <c r="H147" i="21"/>
  <c r="I160" i="21"/>
  <c r="H160" i="21"/>
  <c r="I26" i="21"/>
  <c r="H26" i="21"/>
  <c r="H30" i="21"/>
  <c r="I30" i="21"/>
  <c r="I45" i="21"/>
  <c r="H45" i="21"/>
  <c r="H49" i="21"/>
  <c r="I49" i="21"/>
  <c r="H69" i="21"/>
  <c r="I69" i="21"/>
  <c r="G92" i="21"/>
  <c r="I84" i="21"/>
  <c r="H84" i="21"/>
  <c r="H88" i="21"/>
  <c r="I88" i="21"/>
  <c r="I103" i="21"/>
  <c r="H103" i="21"/>
  <c r="H108" i="21"/>
  <c r="I108" i="21"/>
  <c r="I123" i="21"/>
  <c r="H123" i="21"/>
  <c r="I129" i="21"/>
  <c r="H129" i="21"/>
  <c r="I142" i="21"/>
  <c r="H142" i="21"/>
  <c r="I155" i="21"/>
  <c r="H155" i="21"/>
  <c r="I17" i="21"/>
  <c r="H17" i="21"/>
  <c r="I18" i="21"/>
  <c r="H18" i="21"/>
  <c r="I25" i="21"/>
  <c r="H25" i="21"/>
  <c r="I29" i="21"/>
  <c r="H29" i="21"/>
  <c r="I44" i="21"/>
  <c r="H44" i="21"/>
  <c r="I48" i="21"/>
  <c r="H48" i="21"/>
  <c r="I63" i="21"/>
  <c r="H63" i="21"/>
  <c r="I68" i="21"/>
  <c r="H68" i="21"/>
  <c r="I83" i="21"/>
  <c r="H83" i="21"/>
  <c r="I87" i="21"/>
  <c r="H87" i="21"/>
  <c r="I102" i="21"/>
  <c r="H102" i="21"/>
  <c r="I122" i="21"/>
  <c r="H122" i="21"/>
  <c r="I133" i="21"/>
  <c r="H133" i="21"/>
  <c r="I146" i="21"/>
  <c r="H146" i="21"/>
  <c r="I159" i="21"/>
  <c r="H159" i="21"/>
  <c r="H27" i="21"/>
  <c r="I27" i="21"/>
  <c r="H33" i="21"/>
  <c r="I33" i="21"/>
  <c r="H40" i="21"/>
  <c r="I40" i="21"/>
  <c r="H46" i="21"/>
  <c r="I46" i="21"/>
  <c r="H53" i="21"/>
  <c r="I53" i="21"/>
  <c r="H59" i="21"/>
  <c r="I59" i="21"/>
  <c r="H66" i="21"/>
  <c r="I66" i="21"/>
  <c r="H72" i="21"/>
  <c r="I72" i="21"/>
  <c r="H85" i="21"/>
  <c r="I85" i="21"/>
  <c r="H91" i="21"/>
  <c r="I91" i="21"/>
  <c r="H98" i="21"/>
  <c r="G106" i="21"/>
  <c r="I98" i="21"/>
  <c r="H104" i="21"/>
  <c r="I104" i="21"/>
  <c r="H111" i="21"/>
  <c r="I111" i="21"/>
  <c r="H117" i="21"/>
  <c r="I117" i="21"/>
  <c r="H124" i="21"/>
  <c r="I124" i="21"/>
  <c r="I130" i="21"/>
  <c r="H130" i="21"/>
  <c r="I137" i="21"/>
  <c r="H137" i="21"/>
  <c r="I143" i="21"/>
  <c r="H143" i="21"/>
  <c r="I150" i="21"/>
  <c r="H150" i="21"/>
  <c r="I156" i="21"/>
  <c r="H156" i="21"/>
  <c r="I10" i="21"/>
  <c r="H10" i="21"/>
  <c r="I13" i="21"/>
  <c r="H13" i="21"/>
  <c r="I16" i="21"/>
  <c r="H16" i="21"/>
  <c r="H19" i="21"/>
  <c r="I19" i="21"/>
  <c r="G36" i="21"/>
  <c r="I28" i="21"/>
  <c r="H28" i="21"/>
  <c r="H34" i="21"/>
  <c r="I34" i="21"/>
  <c r="I41" i="21"/>
  <c r="H41" i="21"/>
  <c r="I47" i="21"/>
  <c r="H47" i="21"/>
  <c r="H54" i="21"/>
  <c r="I54" i="21"/>
  <c r="I60" i="21"/>
  <c r="H60" i="21"/>
  <c r="I67" i="21"/>
  <c r="H67" i="21"/>
  <c r="H73" i="21"/>
  <c r="I73" i="21"/>
  <c r="I80" i="21"/>
  <c r="H80" i="21"/>
  <c r="I86" i="21"/>
  <c r="H86" i="21"/>
  <c r="I99" i="21"/>
  <c r="H99" i="21"/>
  <c r="I105" i="21"/>
  <c r="H105" i="21"/>
  <c r="H112" i="21"/>
  <c r="G120" i="21"/>
  <c r="I112" i="21"/>
  <c r="I118" i="21"/>
  <c r="H118" i="21"/>
  <c r="I125" i="21"/>
  <c r="H125" i="21"/>
  <c r="H131" i="21"/>
  <c r="I131" i="21"/>
  <c r="H138" i="21"/>
  <c r="I138" i="21"/>
  <c r="H144" i="21"/>
  <c r="I144" i="21"/>
  <c r="H151" i="21"/>
  <c r="I151" i="21"/>
  <c r="H157" i="21"/>
  <c r="I157" i="21"/>
  <c r="H126" i="21"/>
  <c r="G134" i="21"/>
  <c r="I126" i="21"/>
  <c r="I132" i="21"/>
  <c r="H132" i="21"/>
  <c r="H139" i="21"/>
  <c r="I139" i="21"/>
  <c r="I145" i="21"/>
  <c r="H145" i="21"/>
  <c r="H152" i="21"/>
  <c r="I152" i="21"/>
  <c r="I158" i="21"/>
  <c r="H158" i="21"/>
  <c r="J72" i="19"/>
  <c r="I72" i="19"/>
  <c r="H72" i="19"/>
  <c r="J71" i="19"/>
  <c r="I71" i="19"/>
  <c r="H71" i="19"/>
  <c r="J70" i="19"/>
  <c r="I70" i="19"/>
  <c r="H70" i="19"/>
  <c r="G77" i="19"/>
  <c r="J69" i="19"/>
  <c r="I69" i="19"/>
  <c r="H69" i="19"/>
  <c r="J68" i="19"/>
  <c r="I68" i="19"/>
  <c r="H68" i="19"/>
  <c r="J67" i="19"/>
  <c r="I67" i="19"/>
  <c r="H67" i="19"/>
  <c r="J66" i="19"/>
  <c r="I66" i="19"/>
  <c r="H66" i="19"/>
  <c r="G65" i="19"/>
  <c r="J62" i="19"/>
  <c r="I62" i="19"/>
  <c r="H62" i="19"/>
  <c r="J61" i="19"/>
  <c r="I61" i="19"/>
  <c r="H61" i="19"/>
  <c r="J60" i="19"/>
  <c r="I60" i="19"/>
  <c r="H60" i="19"/>
  <c r="J59" i="19"/>
  <c r="I59" i="19"/>
  <c r="H59" i="19"/>
  <c r="J56" i="19"/>
  <c r="I56" i="19"/>
  <c r="H56" i="19"/>
  <c r="J53" i="19"/>
  <c r="I53" i="19"/>
  <c r="H53" i="19"/>
  <c r="Y46" i="19"/>
  <c r="X46" i="19"/>
  <c r="Y45" i="19"/>
  <c r="X45" i="19"/>
  <c r="Y44" i="19"/>
  <c r="X44" i="19"/>
  <c r="Y43" i="19"/>
  <c r="X43" i="19"/>
  <c r="Y42" i="19"/>
  <c r="X42" i="19"/>
  <c r="Y41" i="19"/>
  <c r="X41" i="19"/>
  <c r="W49" i="19"/>
  <c r="Y40" i="19"/>
  <c r="X40" i="19"/>
  <c r="Y39" i="19"/>
  <c r="X39" i="19"/>
  <c r="Y38" i="19"/>
  <c r="X38" i="19"/>
  <c r="W37" i="19"/>
  <c r="Y34" i="19"/>
  <c r="X34" i="19"/>
  <c r="Y33" i="19"/>
  <c r="X33" i="19"/>
  <c r="Y32" i="19"/>
  <c r="X32" i="19"/>
  <c r="Y31" i="19"/>
  <c r="X31" i="19"/>
  <c r="Y30" i="19"/>
  <c r="X30" i="19"/>
  <c r="Y29" i="19"/>
  <c r="X29" i="19"/>
  <c r="Y28" i="19"/>
  <c r="X28" i="19"/>
  <c r="Y27" i="19"/>
  <c r="X27" i="19"/>
  <c r="W35" i="19"/>
  <c r="Y26" i="19"/>
  <c r="X26" i="19"/>
  <c r="Y25" i="19"/>
  <c r="X25" i="19"/>
  <c r="Y24" i="19"/>
  <c r="X24" i="19"/>
  <c r="W23" i="19"/>
  <c r="Y20" i="19"/>
  <c r="X20" i="19"/>
  <c r="Y19" i="19"/>
  <c r="X19" i="19"/>
  <c r="Y18" i="19"/>
  <c r="X18" i="19"/>
  <c r="Y17" i="19"/>
  <c r="X17" i="19"/>
  <c r="Y16" i="19"/>
  <c r="X16" i="19"/>
  <c r="Y15" i="19"/>
  <c r="X15" i="19"/>
  <c r="Y14" i="19"/>
  <c r="X14" i="19"/>
  <c r="Y13" i="19"/>
  <c r="X13" i="19"/>
  <c r="W21" i="19"/>
  <c r="Y12" i="19"/>
  <c r="X12" i="19"/>
  <c r="Y11" i="19"/>
  <c r="X11" i="19"/>
  <c r="Y10" i="19"/>
  <c r="X10" i="19"/>
  <c r="W9" i="19"/>
  <c r="X73" i="19"/>
  <c r="Y73" i="19"/>
  <c r="X74" i="19"/>
  <c r="Y74" i="19"/>
  <c r="X75" i="19"/>
  <c r="Y75" i="19"/>
  <c r="Y76" i="19"/>
  <c r="X76" i="19"/>
  <c r="Y80" i="19"/>
  <c r="X80" i="19"/>
  <c r="W79" i="19"/>
  <c r="Y81" i="19"/>
  <c r="X81" i="19"/>
  <c r="Y82" i="19"/>
  <c r="X82" i="19"/>
  <c r="Y83" i="19"/>
  <c r="X83" i="19"/>
  <c r="W91" i="19"/>
  <c r="Y84" i="19"/>
  <c r="X84" i="19"/>
  <c r="Y85" i="19"/>
  <c r="X85" i="19"/>
  <c r="Y86" i="19"/>
  <c r="X86" i="19"/>
  <c r="Y87" i="19"/>
  <c r="X87" i="19"/>
  <c r="Y88" i="19"/>
  <c r="X88" i="19"/>
  <c r="Y89" i="19"/>
  <c r="X89" i="19"/>
  <c r="Y90" i="19"/>
  <c r="X90" i="19"/>
  <c r="Y94" i="19"/>
  <c r="X94" i="19"/>
  <c r="W93" i="19"/>
  <c r="Y95" i="19"/>
  <c r="X95" i="19"/>
  <c r="Y96" i="19"/>
  <c r="X96" i="19"/>
  <c r="Y97" i="19"/>
  <c r="X97" i="19"/>
  <c r="W105" i="19"/>
  <c r="Y98" i="19"/>
  <c r="X98" i="19"/>
  <c r="Y99" i="19"/>
  <c r="X99" i="19"/>
  <c r="Y100" i="19"/>
  <c r="X100" i="19"/>
  <c r="Y101" i="19"/>
  <c r="X101" i="19"/>
  <c r="Y102" i="19"/>
  <c r="X102" i="19"/>
  <c r="Y103" i="19"/>
  <c r="X103" i="19"/>
  <c r="Y104" i="19"/>
  <c r="X104" i="19"/>
  <c r="Y108" i="19"/>
  <c r="X108" i="19"/>
  <c r="W107" i="19"/>
  <c r="Y109" i="19"/>
  <c r="X109" i="19"/>
  <c r="Y110" i="19"/>
  <c r="X110" i="19"/>
  <c r="Y111" i="19"/>
  <c r="X111" i="19"/>
  <c r="W119" i="19"/>
  <c r="Y112" i="19"/>
  <c r="X112" i="19"/>
  <c r="Y113" i="19"/>
  <c r="X113" i="19"/>
  <c r="Y114" i="19"/>
  <c r="X114" i="19"/>
  <c r="Y115" i="19"/>
  <c r="X115" i="19"/>
  <c r="Y116" i="19"/>
  <c r="X116" i="19"/>
  <c r="Y117" i="19"/>
  <c r="X117" i="19"/>
  <c r="Y118" i="19"/>
  <c r="X118" i="19"/>
  <c r="Y122" i="19"/>
  <c r="X122" i="19"/>
  <c r="W121" i="19"/>
  <c r="Y123" i="19"/>
  <c r="X123" i="19"/>
  <c r="Y124" i="19"/>
  <c r="X124" i="19"/>
  <c r="Y125" i="19"/>
  <c r="X125" i="19"/>
  <c r="W133" i="19"/>
  <c r="Y126" i="19"/>
  <c r="X126" i="19"/>
  <c r="Y127" i="19"/>
  <c r="X127" i="19"/>
  <c r="Y128" i="19"/>
  <c r="X128" i="19"/>
  <c r="Y129" i="19"/>
  <c r="X129" i="19"/>
  <c r="Y130" i="19"/>
  <c r="X130" i="19"/>
  <c r="Y131" i="19"/>
  <c r="X131" i="19"/>
  <c r="Y132" i="19"/>
  <c r="X132" i="19"/>
  <c r="Y136" i="19"/>
  <c r="X136" i="19"/>
  <c r="W135" i="19"/>
  <c r="Y137" i="19"/>
  <c r="X137" i="19"/>
  <c r="Y138" i="19"/>
  <c r="X138" i="19"/>
  <c r="Y139" i="19"/>
  <c r="X139" i="19"/>
  <c r="W147" i="19"/>
  <c r="Y140" i="19"/>
  <c r="X140" i="19"/>
  <c r="Y141" i="19"/>
  <c r="X141" i="19"/>
  <c r="Y142" i="19"/>
  <c r="X142" i="19"/>
  <c r="Y143" i="19"/>
  <c r="X143" i="19"/>
  <c r="Y144" i="19"/>
  <c r="X144" i="19"/>
  <c r="Y145" i="19"/>
  <c r="X145" i="19"/>
  <c r="Y146" i="19"/>
  <c r="X146" i="19"/>
  <c r="Y150" i="19"/>
  <c r="X150" i="19"/>
  <c r="W149" i="19"/>
  <c r="Y151" i="19"/>
  <c r="X151" i="19"/>
  <c r="Y152" i="19"/>
  <c r="X152" i="19"/>
  <c r="Y153" i="19"/>
  <c r="X153" i="19"/>
  <c r="W161" i="19"/>
  <c r="Y154" i="19"/>
  <c r="X154" i="19"/>
  <c r="Y155" i="19"/>
  <c r="X155" i="19"/>
  <c r="Y156" i="19"/>
  <c r="X156" i="19"/>
  <c r="Y157" i="19"/>
  <c r="X157" i="19"/>
  <c r="Y158" i="19"/>
  <c r="X158" i="19"/>
  <c r="Y159" i="19"/>
  <c r="X159" i="19"/>
  <c r="Y160" i="19"/>
  <c r="X160" i="19"/>
  <c r="K253" i="26"/>
  <c r="K183" i="26"/>
  <c r="K117" i="26"/>
  <c r="I7" i="26"/>
  <c r="K227" i="26"/>
  <c r="K161" i="26"/>
  <c r="K95" i="26"/>
  <c r="K73" i="26"/>
  <c r="K139" i="26"/>
  <c r="K205" i="26"/>
  <c r="L8" i="26"/>
  <c r="K29" i="26"/>
  <c r="K51" i="26"/>
  <c r="N62" i="26"/>
  <c r="N59" i="26"/>
  <c r="N56" i="26"/>
  <c r="N53" i="26"/>
  <c r="N63" i="26"/>
  <c r="N60" i="26"/>
  <c r="N57" i="26"/>
  <c r="N54" i="26"/>
  <c r="N64" i="26"/>
  <c r="N55" i="26"/>
  <c r="N58" i="26"/>
  <c r="N61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I62" i="21"/>
  <c r="H62" i="21"/>
  <c r="J73" i="19"/>
  <c r="I73" i="19"/>
  <c r="H73" i="19"/>
  <c r="X53" i="19"/>
  <c r="Y53" i="19"/>
  <c r="V161" i="19"/>
  <c r="V149" i="19"/>
  <c r="V147" i="19"/>
  <c r="V135" i="19"/>
  <c r="V133" i="19"/>
  <c r="V121" i="19"/>
  <c r="V119" i="19"/>
  <c r="V107" i="19"/>
  <c r="V105" i="19"/>
  <c r="V93" i="19"/>
  <c r="V91" i="19"/>
  <c r="V79" i="19"/>
  <c r="V77" i="19"/>
  <c r="V65" i="19"/>
  <c r="V63" i="19"/>
  <c r="V51" i="19"/>
  <c r="X7" i="19"/>
  <c r="V49" i="19"/>
  <c r="V37" i="19"/>
  <c r="V35" i="19"/>
  <c r="V23" i="19"/>
  <c r="V21" i="19"/>
  <c r="V9" i="19"/>
  <c r="U7" i="19"/>
  <c r="Y156" i="18"/>
  <c r="X156" i="18"/>
  <c r="I140" i="18"/>
  <c r="Y117" i="18"/>
  <c r="X117" i="18"/>
  <c r="I101" i="18"/>
  <c r="Y79" i="18"/>
  <c r="X79" i="18"/>
  <c r="W78" i="18"/>
  <c r="W62" i="18"/>
  <c r="Y54" i="18"/>
  <c r="X54" i="18"/>
  <c r="I38" i="18"/>
  <c r="I25" i="18"/>
  <c r="I18" i="18"/>
  <c r="H20" i="18"/>
  <c r="I12" i="18"/>
  <c r="M154" i="15"/>
  <c r="L154" i="15"/>
  <c r="K154" i="15"/>
  <c r="J154" i="15"/>
  <c r="I154" i="15"/>
  <c r="M141" i="15"/>
  <c r="L141" i="15"/>
  <c r="K141" i="15"/>
  <c r="J141" i="15"/>
  <c r="I141" i="15"/>
  <c r="M135" i="15"/>
  <c r="L135" i="15"/>
  <c r="K135" i="15"/>
  <c r="J135" i="15"/>
  <c r="I135" i="15"/>
  <c r="M128" i="15"/>
  <c r="L128" i="15"/>
  <c r="K128" i="15"/>
  <c r="J128" i="15"/>
  <c r="I128" i="15"/>
  <c r="M122" i="15"/>
  <c r="L122" i="15"/>
  <c r="K122" i="15"/>
  <c r="J122" i="15"/>
  <c r="I122" i="15"/>
  <c r="M115" i="15"/>
  <c r="L115" i="15"/>
  <c r="K115" i="15"/>
  <c r="J115" i="15"/>
  <c r="I115" i="15"/>
  <c r="M109" i="15"/>
  <c r="L109" i="15"/>
  <c r="K109" i="15"/>
  <c r="J109" i="15"/>
  <c r="I109" i="15"/>
  <c r="M102" i="15"/>
  <c r="L102" i="15"/>
  <c r="K102" i="15"/>
  <c r="J102" i="15"/>
  <c r="I102" i="15"/>
  <c r="M96" i="15"/>
  <c r="L96" i="15"/>
  <c r="K96" i="15"/>
  <c r="J96" i="15"/>
  <c r="I96" i="15"/>
  <c r="M89" i="15"/>
  <c r="L89" i="15"/>
  <c r="K89" i="15"/>
  <c r="J89" i="15"/>
  <c r="I89" i="15"/>
  <c r="M83" i="15"/>
  <c r="H91" i="15"/>
  <c r="L83" i="15"/>
  <c r="K83" i="15"/>
  <c r="J83" i="15"/>
  <c r="I83" i="15"/>
  <c r="M76" i="15"/>
  <c r="L76" i="15"/>
  <c r="K76" i="15"/>
  <c r="J76" i="15"/>
  <c r="I76" i="15"/>
  <c r="M70" i="15"/>
  <c r="L70" i="15"/>
  <c r="K70" i="15"/>
  <c r="J70" i="15"/>
  <c r="I70" i="15"/>
  <c r="M57" i="15"/>
  <c r="L57" i="15"/>
  <c r="K57" i="15"/>
  <c r="J57" i="15"/>
  <c r="I57" i="15"/>
  <c r="M51" i="15"/>
  <c r="L51" i="15"/>
  <c r="K51" i="15"/>
  <c r="J51" i="15"/>
  <c r="I51" i="15"/>
  <c r="M44" i="15"/>
  <c r="L44" i="15"/>
  <c r="K44" i="15"/>
  <c r="J44" i="15"/>
  <c r="I44" i="15"/>
  <c r="M38" i="15"/>
  <c r="L38" i="15"/>
  <c r="K38" i="15"/>
  <c r="J38" i="15"/>
  <c r="I38" i="15"/>
  <c r="M31" i="15"/>
  <c r="L31" i="15"/>
  <c r="K31" i="15"/>
  <c r="J31" i="15"/>
  <c r="I31" i="15"/>
  <c r="M25" i="15"/>
  <c r="L25" i="15"/>
  <c r="K25" i="15"/>
  <c r="J25" i="15"/>
  <c r="I25" i="15"/>
  <c r="M18" i="15"/>
  <c r="L18" i="15"/>
  <c r="K18" i="15"/>
  <c r="J18" i="15"/>
  <c r="I18" i="15"/>
  <c r="M15" i="15"/>
  <c r="L15" i="15"/>
  <c r="K15" i="15"/>
  <c r="J15" i="15"/>
  <c r="I15" i="15"/>
  <c r="M12" i="15"/>
  <c r="L12" i="15"/>
  <c r="K12" i="15"/>
  <c r="J12" i="15"/>
  <c r="I12" i="15"/>
  <c r="L9" i="15"/>
  <c r="K9" i="15"/>
  <c r="J9" i="15"/>
  <c r="M9" i="15"/>
  <c r="I9" i="15"/>
  <c r="W132" i="18"/>
  <c r="Y124" i="18"/>
  <c r="X124" i="18"/>
  <c r="I108" i="18"/>
  <c r="I69" i="18"/>
  <c r="I37" i="18"/>
  <c r="H36" i="18"/>
  <c r="H34" i="18"/>
  <c r="I26" i="18"/>
  <c r="I19" i="18"/>
  <c r="I13" i="18"/>
  <c r="I29" i="18"/>
  <c r="I42" i="18"/>
  <c r="I55" i="18"/>
  <c r="I61" i="18"/>
  <c r="H76" i="18"/>
  <c r="I68" i="18"/>
  <c r="I74" i="18"/>
  <c r="I81" i="18"/>
  <c r="I87" i="18"/>
  <c r="I94" i="18"/>
  <c r="I100" i="18"/>
  <c r="I107" i="18"/>
  <c r="H106" i="18"/>
  <c r="I113" i="18"/>
  <c r="I126" i="18"/>
  <c r="I139" i="18"/>
  <c r="I145" i="18"/>
  <c r="H160" i="18"/>
  <c r="I152" i="18"/>
  <c r="I158" i="18"/>
  <c r="I28" i="18"/>
  <c r="I41" i="18"/>
  <c r="I47" i="18"/>
  <c r="I54" i="18"/>
  <c r="H62" i="18"/>
  <c r="I60" i="18"/>
  <c r="I67" i="18"/>
  <c r="I73" i="18"/>
  <c r="I80" i="18"/>
  <c r="I86" i="18"/>
  <c r="I93" i="18"/>
  <c r="H92" i="18"/>
  <c r="I99" i="18"/>
  <c r="I112" i="18"/>
  <c r="I125" i="18"/>
  <c r="I131" i="18"/>
  <c r="I138" i="18"/>
  <c r="H146" i="18"/>
  <c r="I144" i="18"/>
  <c r="I151" i="18"/>
  <c r="I157" i="18"/>
  <c r="I27" i="18"/>
  <c r="I33" i="18"/>
  <c r="I40" i="18"/>
  <c r="H48" i="18"/>
  <c r="I46" i="18"/>
  <c r="I53" i="18"/>
  <c r="I59" i="18"/>
  <c r="I66" i="18"/>
  <c r="I72" i="18"/>
  <c r="I79" i="18"/>
  <c r="H78" i="18"/>
  <c r="I85" i="18"/>
  <c r="I98" i="18"/>
  <c r="I111" i="18"/>
  <c r="I117" i="18"/>
  <c r="I124" i="18"/>
  <c r="H132" i="18"/>
  <c r="I130" i="18"/>
  <c r="I137" i="18"/>
  <c r="I143" i="18"/>
  <c r="I150" i="18"/>
  <c r="I156" i="18"/>
  <c r="I32" i="18"/>
  <c r="I39" i="18"/>
  <c r="I45" i="18"/>
  <c r="I52" i="18"/>
  <c r="I58" i="18"/>
  <c r="I65" i="18"/>
  <c r="H64" i="18"/>
  <c r="I71" i="18"/>
  <c r="I84" i="18"/>
  <c r="I97" i="18"/>
  <c r="I103" i="18"/>
  <c r="I110" i="18"/>
  <c r="H118" i="18"/>
  <c r="I116" i="18"/>
  <c r="I123" i="18"/>
  <c r="I129" i="18"/>
  <c r="I136" i="18"/>
  <c r="I142" i="18"/>
  <c r="I149" i="18"/>
  <c r="H148" i="18"/>
  <c r="I155" i="18"/>
  <c r="I57" i="18"/>
  <c r="I70" i="18"/>
  <c r="I83" i="18"/>
  <c r="I89" i="18"/>
  <c r="H104" i="18"/>
  <c r="I96" i="18"/>
  <c r="I102" i="18"/>
  <c r="I109" i="18"/>
  <c r="I115" i="18"/>
  <c r="I122" i="18"/>
  <c r="I128" i="18"/>
  <c r="I135" i="18"/>
  <c r="H134" i="18"/>
  <c r="I141" i="18"/>
  <c r="I154" i="18"/>
  <c r="Y130" i="18"/>
  <c r="X130" i="18"/>
  <c r="I114" i="18"/>
  <c r="I75" i="18"/>
  <c r="I44" i="18"/>
  <c r="Y41" i="18"/>
  <c r="X41" i="18"/>
  <c r="Y24" i="18"/>
  <c r="X24" i="18"/>
  <c r="Y17" i="18"/>
  <c r="X17" i="18"/>
  <c r="I14" i="18"/>
  <c r="Y11" i="18"/>
  <c r="X11" i="18"/>
  <c r="J160" i="17"/>
  <c r="I160" i="17"/>
  <c r="J158" i="17"/>
  <c r="I158" i="17"/>
  <c r="J156" i="17"/>
  <c r="I156" i="17"/>
  <c r="J154" i="17"/>
  <c r="I154" i="17"/>
  <c r="J152" i="17"/>
  <c r="I152" i="17"/>
  <c r="J150" i="17"/>
  <c r="I150" i="17"/>
  <c r="H149" i="17"/>
  <c r="J145" i="17"/>
  <c r="I145" i="17"/>
  <c r="J143" i="17"/>
  <c r="I143" i="17"/>
  <c r="J141" i="17"/>
  <c r="I141" i="17"/>
  <c r="J139" i="17"/>
  <c r="I139" i="17"/>
  <c r="H147" i="17"/>
  <c r="J137" i="17"/>
  <c r="I137" i="17"/>
  <c r="J132" i="17"/>
  <c r="I132" i="17"/>
  <c r="J130" i="17"/>
  <c r="I130" i="17"/>
  <c r="J128" i="17"/>
  <c r="I128" i="17"/>
  <c r="J126" i="17"/>
  <c r="I126" i="17"/>
  <c r="J124" i="17"/>
  <c r="I124" i="17"/>
  <c r="J122" i="17"/>
  <c r="I122" i="17"/>
  <c r="H121" i="17"/>
  <c r="J117" i="17"/>
  <c r="I117" i="17"/>
  <c r="J115" i="17"/>
  <c r="I115" i="17"/>
  <c r="J113" i="17"/>
  <c r="I113" i="17"/>
  <c r="J111" i="17"/>
  <c r="I111" i="17"/>
  <c r="H119" i="17"/>
  <c r="J109" i="17"/>
  <c r="I109" i="17"/>
  <c r="J104" i="17"/>
  <c r="I104" i="17"/>
  <c r="J102" i="17"/>
  <c r="I102" i="17"/>
  <c r="J100" i="17"/>
  <c r="I100" i="17"/>
  <c r="J98" i="17"/>
  <c r="I98" i="17"/>
  <c r="J96" i="17"/>
  <c r="I96" i="17"/>
  <c r="J94" i="17"/>
  <c r="I94" i="17"/>
  <c r="H93" i="17"/>
  <c r="J89" i="17"/>
  <c r="I89" i="17"/>
  <c r="J87" i="17"/>
  <c r="I87" i="17"/>
  <c r="J85" i="17"/>
  <c r="I85" i="17"/>
  <c r="J83" i="17"/>
  <c r="I83" i="17"/>
  <c r="H91" i="17"/>
  <c r="J81" i="17"/>
  <c r="I81" i="17"/>
  <c r="J76" i="17"/>
  <c r="I76" i="17"/>
  <c r="J74" i="17"/>
  <c r="I74" i="17"/>
  <c r="J72" i="17"/>
  <c r="I72" i="17"/>
  <c r="J70" i="17"/>
  <c r="I70" i="17"/>
  <c r="J68" i="17"/>
  <c r="I68" i="17"/>
  <c r="J66" i="17"/>
  <c r="I66" i="17"/>
  <c r="H65" i="17"/>
  <c r="J61" i="17"/>
  <c r="I61" i="17"/>
  <c r="J59" i="17"/>
  <c r="I59" i="17"/>
  <c r="J57" i="17"/>
  <c r="I57" i="17"/>
  <c r="J55" i="17"/>
  <c r="I55" i="17"/>
  <c r="H63" i="17"/>
  <c r="J53" i="17"/>
  <c r="I53" i="17"/>
  <c r="J48" i="17"/>
  <c r="I48" i="17"/>
  <c r="J46" i="17"/>
  <c r="I46" i="17"/>
  <c r="J44" i="17"/>
  <c r="I44" i="17"/>
  <c r="J42" i="17"/>
  <c r="I42" i="17"/>
  <c r="J40" i="17"/>
  <c r="I40" i="17"/>
  <c r="J38" i="17"/>
  <c r="I38" i="17"/>
  <c r="H37" i="17"/>
  <c r="J33" i="17"/>
  <c r="I33" i="17"/>
  <c r="J31" i="17"/>
  <c r="I31" i="17"/>
  <c r="J29" i="17"/>
  <c r="I29" i="17"/>
  <c r="J27" i="17"/>
  <c r="I27" i="17"/>
  <c r="H35" i="17"/>
  <c r="J25" i="17"/>
  <c r="I25" i="17"/>
  <c r="J20" i="17"/>
  <c r="I20" i="17"/>
  <c r="J19" i="17"/>
  <c r="I19" i="17"/>
  <c r="J18" i="17"/>
  <c r="I18" i="17"/>
  <c r="J17" i="17"/>
  <c r="I17" i="17"/>
  <c r="J16" i="17"/>
  <c r="I16" i="17"/>
  <c r="J15" i="17"/>
  <c r="I15" i="17"/>
  <c r="J14" i="17"/>
  <c r="I14" i="17"/>
  <c r="J13" i="17"/>
  <c r="I13" i="17"/>
  <c r="H21" i="17"/>
  <c r="J12" i="17"/>
  <c r="I12" i="17"/>
  <c r="J11" i="17"/>
  <c r="I11" i="17"/>
  <c r="J10" i="17"/>
  <c r="I10" i="17"/>
  <c r="H9" i="17"/>
  <c r="K139" i="17" s="1"/>
  <c r="J157" i="16"/>
  <c r="I157" i="16"/>
  <c r="K157" i="16"/>
  <c r="J155" i="16"/>
  <c r="I155" i="16"/>
  <c r="K155" i="16"/>
  <c r="J153" i="16"/>
  <c r="I153" i="16"/>
  <c r="H161" i="16"/>
  <c r="K153" i="16"/>
  <c r="J151" i="16"/>
  <c r="I151" i="16"/>
  <c r="K151" i="16"/>
  <c r="J146" i="16"/>
  <c r="I146" i="16"/>
  <c r="K146" i="16"/>
  <c r="J144" i="16"/>
  <c r="I144" i="16"/>
  <c r="K144" i="16"/>
  <c r="J142" i="16"/>
  <c r="I142" i="16"/>
  <c r="K142" i="16"/>
  <c r="J140" i="16"/>
  <c r="I140" i="16"/>
  <c r="K140" i="16"/>
  <c r="J138" i="16"/>
  <c r="I138" i="16"/>
  <c r="K138" i="16"/>
  <c r="J136" i="16"/>
  <c r="I136" i="16"/>
  <c r="K136" i="16"/>
  <c r="H135" i="16"/>
  <c r="J131" i="16"/>
  <c r="I131" i="16"/>
  <c r="K131" i="16"/>
  <c r="J129" i="16"/>
  <c r="I129" i="16"/>
  <c r="K129" i="16"/>
  <c r="J127" i="16"/>
  <c r="I127" i="16"/>
  <c r="K127" i="16"/>
  <c r="J125" i="16"/>
  <c r="I125" i="16"/>
  <c r="H133" i="16"/>
  <c r="K125" i="16"/>
  <c r="J123" i="16"/>
  <c r="I123" i="16"/>
  <c r="K123" i="16"/>
  <c r="J118" i="16"/>
  <c r="I118" i="16"/>
  <c r="K118" i="16"/>
  <c r="J116" i="16"/>
  <c r="I116" i="16"/>
  <c r="K116" i="16"/>
  <c r="J114" i="16"/>
  <c r="I114" i="16"/>
  <c r="K114" i="16"/>
  <c r="J112" i="16"/>
  <c r="I112" i="16"/>
  <c r="K112" i="16"/>
  <c r="J110" i="16"/>
  <c r="I110" i="16"/>
  <c r="K110" i="16"/>
  <c r="J108" i="16"/>
  <c r="I108" i="16"/>
  <c r="K108" i="16"/>
  <c r="H107" i="16"/>
  <c r="J103" i="16"/>
  <c r="I103" i="16"/>
  <c r="K103" i="16"/>
  <c r="J101" i="16"/>
  <c r="I101" i="16"/>
  <c r="K101" i="16"/>
  <c r="J99" i="16"/>
  <c r="I99" i="16"/>
  <c r="K99" i="16"/>
  <c r="J97" i="16"/>
  <c r="I97" i="16"/>
  <c r="H105" i="16"/>
  <c r="K97" i="16"/>
  <c r="J95" i="16"/>
  <c r="I95" i="16"/>
  <c r="K95" i="16"/>
  <c r="J90" i="16"/>
  <c r="I90" i="16"/>
  <c r="K90" i="16"/>
  <c r="J88" i="16"/>
  <c r="I88" i="16"/>
  <c r="K88" i="16"/>
  <c r="J86" i="16"/>
  <c r="I86" i="16"/>
  <c r="K86" i="16"/>
  <c r="J84" i="16"/>
  <c r="I84" i="16"/>
  <c r="K84" i="16"/>
  <c r="J82" i="16"/>
  <c r="I82" i="16"/>
  <c r="K82" i="16"/>
  <c r="J80" i="16"/>
  <c r="I80" i="16"/>
  <c r="K80" i="16"/>
  <c r="H79" i="16"/>
  <c r="J75" i="16"/>
  <c r="I75" i="16"/>
  <c r="K75" i="16"/>
  <c r="J73" i="16"/>
  <c r="I73" i="16"/>
  <c r="K73" i="16"/>
  <c r="J71" i="16"/>
  <c r="I71" i="16"/>
  <c r="K71" i="16"/>
  <c r="J69" i="16"/>
  <c r="I69" i="16"/>
  <c r="H77" i="16"/>
  <c r="K69" i="16"/>
  <c r="J67" i="16"/>
  <c r="I67" i="16"/>
  <c r="K67" i="16"/>
  <c r="J62" i="16"/>
  <c r="I62" i="16"/>
  <c r="K62" i="16"/>
  <c r="J60" i="16"/>
  <c r="I60" i="16"/>
  <c r="K60" i="16"/>
  <c r="J58" i="16"/>
  <c r="I58" i="16"/>
  <c r="K58" i="16"/>
  <c r="J56" i="16"/>
  <c r="I56" i="16"/>
  <c r="K56" i="16"/>
  <c r="J54" i="16"/>
  <c r="I54" i="16"/>
  <c r="K54" i="16"/>
  <c r="J52" i="16"/>
  <c r="I52" i="16"/>
  <c r="K52" i="16"/>
  <c r="H51" i="16"/>
  <c r="J47" i="16"/>
  <c r="I47" i="16"/>
  <c r="K47" i="16"/>
  <c r="J45" i="16"/>
  <c r="I45" i="16"/>
  <c r="K45" i="16"/>
  <c r="J43" i="16"/>
  <c r="I43" i="16"/>
  <c r="K43" i="16"/>
  <c r="J41" i="16"/>
  <c r="I41" i="16"/>
  <c r="H49" i="16"/>
  <c r="K41" i="16"/>
  <c r="J39" i="16"/>
  <c r="I39" i="16"/>
  <c r="K39" i="16"/>
  <c r="J34" i="16"/>
  <c r="I34" i="16"/>
  <c r="K34" i="16"/>
  <c r="J32" i="16"/>
  <c r="I32" i="16"/>
  <c r="K32" i="16"/>
  <c r="J30" i="16"/>
  <c r="I30" i="16"/>
  <c r="K30" i="16"/>
  <c r="J28" i="16"/>
  <c r="I28" i="16"/>
  <c r="K28" i="16"/>
  <c r="J26" i="16"/>
  <c r="I26" i="16"/>
  <c r="K26" i="16"/>
  <c r="J24" i="16"/>
  <c r="I24" i="16"/>
  <c r="K24" i="16"/>
  <c r="H23" i="16"/>
  <c r="V20" i="16"/>
  <c r="U20" i="16"/>
  <c r="V19" i="16"/>
  <c r="U19" i="16"/>
  <c r="V18" i="16"/>
  <c r="U18" i="16"/>
  <c r="V17" i="16"/>
  <c r="U17" i="16"/>
  <c r="V16" i="16"/>
  <c r="U16" i="16"/>
  <c r="V15" i="16"/>
  <c r="U15" i="16"/>
  <c r="V14" i="16"/>
  <c r="U14" i="16"/>
  <c r="V13" i="16"/>
  <c r="U13" i="16"/>
  <c r="T21" i="16"/>
  <c r="W13" i="16"/>
  <c r="V12" i="16"/>
  <c r="U12" i="16"/>
  <c r="V11" i="16"/>
  <c r="U11" i="16"/>
  <c r="W11" i="16"/>
  <c r="V10" i="16"/>
  <c r="U10" i="16"/>
  <c r="T9" i="16"/>
  <c r="W19" i="16" s="1"/>
  <c r="W10" i="16"/>
  <c r="J156" i="15"/>
  <c r="I156" i="15"/>
  <c r="M156" i="15"/>
  <c r="L156" i="15"/>
  <c r="K156" i="15"/>
  <c r="J150" i="15"/>
  <c r="I150" i="15"/>
  <c r="M150" i="15"/>
  <c r="L150" i="15"/>
  <c r="K150" i="15"/>
  <c r="J143" i="15"/>
  <c r="I143" i="15"/>
  <c r="M143" i="15"/>
  <c r="L143" i="15"/>
  <c r="K143" i="15"/>
  <c r="J137" i="15"/>
  <c r="I137" i="15"/>
  <c r="M137" i="15"/>
  <c r="L137" i="15"/>
  <c r="K137" i="15"/>
  <c r="J130" i="15"/>
  <c r="I130" i="15"/>
  <c r="M130" i="15"/>
  <c r="L130" i="15"/>
  <c r="K130" i="15"/>
  <c r="J124" i="15"/>
  <c r="I124" i="15"/>
  <c r="M124" i="15"/>
  <c r="L124" i="15"/>
  <c r="K124" i="15"/>
  <c r="J117" i="15"/>
  <c r="I117" i="15"/>
  <c r="M117" i="15"/>
  <c r="L117" i="15"/>
  <c r="K117" i="15"/>
  <c r="J111" i="15"/>
  <c r="I111" i="15"/>
  <c r="M111" i="15"/>
  <c r="H119" i="15"/>
  <c r="L111" i="15"/>
  <c r="K111" i="15"/>
  <c r="J104" i="15"/>
  <c r="I104" i="15"/>
  <c r="M104" i="15"/>
  <c r="L104" i="15"/>
  <c r="K104" i="15"/>
  <c r="J98" i="15"/>
  <c r="I98" i="15"/>
  <c r="M98" i="15"/>
  <c r="L98" i="15"/>
  <c r="K98" i="15"/>
  <c r="J85" i="15"/>
  <c r="I85" i="15"/>
  <c r="M85" i="15"/>
  <c r="L85" i="15"/>
  <c r="K85" i="15"/>
  <c r="J79" i="15"/>
  <c r="I79" i="15"/>
  <c r="M79" i="15"/>
  <c r="L79" i="15"/>
  <c r="K79" i="15"/>
  <c r="J72" i="15"/>
  <c r="I72" i="15"/>
  <c r="M72" i="15"/>
  <c r="L72" i="15"/>
  <c r="K72" i="15"/>
  <c r="J66" i="15"/>
  <c r="I66" i="15"/>
  <c r="M66" i="15"/>
  <c r="L66" i="15"/>
  <c r="K66" i="15"/>
  <c r="J59" i="15"/>
  <c r="I59" i="15"/>
  <c r="M59" i="15"/>
  <c r="L59" i="15"/>
  <c r="K59" i="15"/>
  <c r="J53" i="15"/>
  <c r="I53" i="15"/>
  <c r="M53" i="15"/>
  <c r="L53" i="15"/>
  <c r="K53" i="15"/>
  <c r="J46" i="15"/>
  <c r="I46" i="15"/>
  <c r="M46" i="15"/>
  <c r="L46" i="15"/>
  <c r="K46" i="15"/>
  <c r="J40" i="15"/>
  <c r="I40" i="15"/>
  <c r="M40" i="15"/>
  <c r="L40" i="15"/>
  <c r="K40" i="15"/>
  <c r="J33" i="15"/>
  <c r="I33" i="15"/>
  <c r="M33" i="15"/>
  <c r="L33" i="15"/>
  <c r="K33" i="15"/>
  <c r="J27" i="15"/>
  <c r="I27" i="15"/>
  <c r="M27" i="15"/>
  <c r="H35" i="15"/>
  <c r="L27" i="15"/>
  <c r="K27" i="15"/>
  <c r="J20" i="15"/>
  <c r="I20" i="15"/>
  <c r="M20" i="15"/>
  <c r="L20" i="15"/>
  <c r="K20" i="15"/>
  <c r="J17" i="15"/>
  <c r="I17" i="15"/>
  <c r="M17" i="15"/>
  <c r="L17" i="15"/>
  <c r="K17" i="15"/>
  <c r="J14" i="15"/>
  <c r="I14" i="15"/>
  <c r="M14" i="15"/>
  <c r="L14" i="15"/>
  <c r="K14" i="15"/>
  <c r="J11" i="15"/>
  <c r="M11" i="15"/>
  <c r="L11" i="15"/>
  <c r="I11" i="15"/>
  <c r="K11" i="15"/>
  <c r="R46" i="19"/>
  <c r="Q46" i="19"/>
  <c r="P46" i="19"/>
  <c r="R43" i="19"/>
  <c r="Q43" i="19"/>
  <c r="P43" i="19"/>
  <c r="R40" i="19"/>
  <c r="Q40" i="19"/>
  <c r="P40" i="19"/>
  <c r="R33" i="19"/>
  <c r="Q33" i="19"/>
  <c r="P33" i="19"/>
  <c r="R30" i="19"/>
  <c r="Q30" i="19"/>
  <c r="P30" i="19"/>
  <c r="R27" i="19"/>
  <c r="Q27" i="19"/>
  <c r="P27" i="19"/>
  <c r="O35" i="19"/>
  <c r="R24" i="19"/>
  <c r="Q24" i="19"/>
  <c r="P24" i="19"/>
  <c r="O23" i="19"/>
  <c r="R20" i="19"/>
  <c r="Q20" i="19"/>
  <c r="P20" i="19"/>
  <c r="R17" i="19"/>
  <c r="Q17" i="19"/>
  <c r="P17" i="19"/>
  <c r="R14" i="19"/>
  <c r="Q14" i="19"/>
  <c r="P14" i="19"/>
  <c r="R11" i="19"/>
  <c r="Q11" i="19"/>
  <c r="P11" i="19"/>
  <c r="I159" i="18"/>
  <c r="Y137" i="18"/>
  <c r="X137" i="18"/>
  <c r="I121" i="18"/>
  <c r="H120" i="18"/>
  <c r="Y98" i="18"/>
  <c r="X98" i="18"/>
  <c r="H90" i="18"/>
  <c r="I82" i="18"/>
  <c r="Y59" i="18"/>
  <c r="X59" i="18"/>
  <c r="I43" i="18"/>
  <c r="W48" i="18"/>
  <c r="Y40" i="18"/>
  <c r="X40" i="18"/>
  <c r="Y25" i="18"/>
  <c r="X25" i="18"/>
  <c r="Y18" i="18"/>
  <c r="X18" i="18"/>
  <c r="I15" i="18"/>
  <c r="Y12" i="18"/>
  <c r="X12" i="18"/>
  <c r="W20" i="18"/>
  <c r="I9" i="18"/>
  <c r="H8" i="18"/>
  <c r="K157" i="15"/>
  <c r="J157" i="15"/>
  <c r="I157" i="15"/>
  <c r="M157" i="15"/>
  <c r="L157" i="15"/>
  <c r="K151" i="15"/>
  <c r="J151" i="15"/>
  <c r="I151" i="15"/>
  <c r="M151" i="15"/>
  <c r="L151" i="15"/>
  <c r="K144" i="15"/>
  <c r="J144" i="15"/>
  <c r="I144" i="15"/>
  <c r="M144" i="15"/>
  <c r="L144" i="15"/>
  <c r="K138" i="15"/>
  <c r="J138" i="15"/>
  <c r="I138" i="15"/>
  <c r="M138" i="15"/>
  <c r="L138" i="15"/>
  <c r="K131" i="15"/>
  <c r="J131" i="15"/>
  <c r="I131" i="15"/>
  <c r="M131" i="15"/>
  <c r="L131" i="15"/>
  <c r="K125" i="15"/>
  <c r="J125" i="15"/>
  <c r="I125" i="15"/>
  <c r="M125" i="15"/>
  <c r="H133" i="15"/>
  <c r="L125" i="15"/>
  <c r="K118" i="15"/>
  <c r="J118" i="15"/>
  <c r="I118" i="15"/>
  <c r="M118" i="15"/>
  <c r="L118" i="15"/>
  <c r="K112" i="15"/>
  <c r="J112" i="15"/>
  <c r="I112" i="15"/>
  <c r="M112" i="15"/>
  <c r="L112" i="15"/>
  <c r="K99" i="15"/>
  <c r="J99" i="15"/>
  <c r="I99" i="15"/>
  <c r="M99" i="15"/>
  <c r="L99" i="15"/>
  <c r="K93" i="15"/>
  <c r="J93" i="15"/>
  <c r="I93" i="15"/>
  <c r="M93" i="15"/>
  <c r="L93" i="15"/>
  <c r="K86" i="15"/>
  <c r="J86" i="15"/>
  <c r="I86" i="15"/>
  <c r="M86" i="15"/>
  <c r="L86" i="15"/>
  <c r="K80" i="15"/>
  <c r="J80" i="15"/>
  <c r="I80" i="15"/>
  <c r="M80" i="15"/>
  <c r="L80" i="15"/>
  <c r="K73" i="15"/>
  <c r="J73" i="15"/>
  <c r="I73" i="15"/>
  <c r="M73" i="15"/>
  <c r="L73" i="15"/>
  <c r="K67" i="15"/>
  <c r="J67" i="15"/>
  <c r="I67" i="15"/>
  <c r="M67" i="15"/>
  <c r="L67" i="15"/>
  <c r="K60" i="15"/>
  <c r="J60" i="15"/>
  <c r="I60" i="15"/>
  <c r="M60" i="15"/>
  <c r="L60" i="15"/>
  <c r="K54" i="15"/>
  <c r="J54" i="15"/>
  <c r="I54" i="15"/>
  <c r="M54" i="15"/>
  <c r="L54" i="15"/>
  <c r="K47" i="15"/>
  <c r="J47" i="15"/>
  <c r="I47" i="15"/>
  <c r="M47" i="15"/>
  <c r="L47" i="15"/>
  <c r="K41" i="15"/>
  <c r="J41" i="15"/>
  <c r="I41" i="15"/>
  <c r="M41" i="15"/>
  <c r="H49" i="15"/>
  <c r="L41" i="15"/>
  <c r="K34" i="15"/>
  <c r="J34" i="15"/>
  <c r="I34" i="15"/>
  <c r="M34" i="15"/>
  <c r="L34" i="15"/>
  <c r="K28" i="15"/>
  <c r="J28" i="15"/>
  <c r="I28" i="15"/>
  <c r="M28" i="15"/>
  <c r="L28" i="15"/>
  <c r="Y20" i="15"/>
  <c r="X20" i="15"/>
  <c r="W20" i="15"/>
  <c r="Y17" i="15"/>
  <c r="X17" i="15"/>
  <c r="W17" i="15"/>
  <c r="Y14" i="15"/>
  <c r="X14" i="15"/>
  <c r="W14" i="15"/>
  <c r="Y11" i="15"/>
  <c r="X11" i="15"/>
  <c r="W11" i="15"/>
  <c r="R53" i="19"/>
  <c r="P53" i="19"/>
  <c r="Q53" i="19"/>
  <c r="R56" i="19"/>
  <c r="P56" i="19"/>
  <c r="Q56" i="19"/>
  <c r="R48" i="19"/>
  <c r="P48" i="19"/>
  <c r="Q48" i="19"/>
  <c r="R52" i="19"/>
  <c r="P52" i="19"/>
  <c r="Q52" i="19"/>
  <c r="O51" i="19"/>
  <c r="R55" i="19"/>
  <c r="P55" i="19"/>
  <c r="O63" i="19"/>
  <c r="Q55" i="19"/>
  <c r="R58" i="19"/>
  <c r="P58" i="19"/>
  <c r="Q58" i="19"/>
  <c r="N49" i="19"/>
  <c r="N37" i="19"/>
  <c r="N35" i="19"/>
  <c r="N23" i="19"/>
  <c r="N21" i="19"/>
  <c r="N9" i="19"/>
  <c r="N161" i="19"/>
  <c r="N149" i="19"/>
  <c r="N119" i="19"/>
  <c r="N107" i="19"/>
  <c r="M7" i="19"/>
  <c r="N63" i="19"/>
  <c r="N51" i="19"/>
  <c r="N133" i="19"/>
  <c r="N121" i="19"/>
  <c r="N91" i="19"/>
  <c r="N79" i="19"/>
  <c r="N135" i="19"/>
  <c r="N105" i="19"/>
  <c r="N77" i="19"/>
  <c r="N65" i="19"/>
  <c r="N93" i="19"/>
  <c r="N147" i="19"/>
  <c r="R47" i="19"/>
  <c r="Q47" i="19"/>
  <c r="P47" i="19"/>
  <c r="R59" i="19"/>
  <c r="P59" i="19"/>
  <c r="Q59" i="19"/>
  <c r="R60" i="19"/>
  <c r="P60" i="19"/>
  <c r="Q60" i="19"/>
  <c r="R61" i="19"/>
  <c r="P61" i="19"/>
  <c r="Q61" i="19"/>
  <c r="R62" i="19"/>
  <c r="P62" i="19"/>
  <c r="Q62" i="19"/>
  <c r="R66" i="19"/>
  <c r="P66" i="19"/>
  <c r="O65" i="19"/>
  <c r="Q66" i="19"/>
  <c r="R67" i="19"/>
  <c r="P67" i="19"/>
  <c r="Q67" i="19"/>
  <c r="R68" i="19"/>
  <c r="P68" i="19"/>
  <c r="Q68" i="19"/>
  <c r="R69" i="19"/>
  <c r="P69" i="19"/>
  <c r="O77" i="19"/>
  <c r="Q69" i="19"/>
  <c r="R70" i="19"/>
  <c r="P70" i="19"/>
  <c r="Q70" i="19"/>
  <c r="R71" i="19"/>
  <c r="P71" i="19"/>
  <c r="Q71" i="19"/>
  <c r="R72" i="19"/>
  <c r="P72" i="19"/>
  <c r="Q72" i="19"/>
  <c r="R73" i="19"/>
  <c r="Q73" i="19"/>
  <c r="P73" i="19"/>
  <c r="R74" i="19"/>
  <c r="Q74" i="19"/>
  <c r="P74" i="19"/>
  <c r="R75" i="19"/>
  <c r="Q75" i="19"/>
  <c r="P75" i="19"/>
  <c r="R76" i="19"/>
  <c r="Q76" i="19"/>
  <c r="P76" i="19"/>
  <c r="R80" i="19"/>
  <c r="Q80" i="19"/>
  <c r="P80" i="19"/>
  <c r="O79" i="19"/>
  <c r="R81" i="19"/>
  <c r="Q81" i="19"/>
  <c r="P81" i="19"/>
  <c r="R82" i="19"/>
  <c r="Q82" i="19"/>
  <c r="P82" i="19"/>
  <c r="R83" i="19"/>
  <c r="Q83" i="19"/>
  <c r="P83" i="19"/>
  <c r="O91" i="19"/>
  <c r="R84" i="19"/>
  <c r="Q84" i="19"/>
  <c r="P84" i="19"/>
  <c r="R85" i="19"/>
  <c r="Q85" i="19"/>
  <c r="P85" i="19"/>
  <c r="R86" i="19"/>
  <c r="Q86" i="19"/>
  <c r="P86" i="19"/>
  <c r="R87" i="19"/>
  <c r="Q87" i="19"/>
  <c r="P87" i="19"/>
  <c r="R88" i="19"/>
  <c r="Q88" i="19"/>
  <c r="P88" i="19"/>
  <c r="R89" i="19"/>
  <c r="Q89" i="19"/>
  <c r="P89" i="19"/>
  <c r="R90" i="19"/>
  <c r="Q90" i="19"/>
  <c r="P90" i="19"/>
  <c r="R94" i="19"/>
  <c r="Q94" i="19"/>
  <c r="P94" i="19"/>
  <c r="O93" i="19"/>
  <c r="R95" i="19"/>
  <c r="Q95" i="19"/>
  <c r="P95" i="19"/>
  <c r="R96" i="19"/>
  <c r="Q96" i="19"/>
  <c r="P96" i="19"/>
  <c r="R97" i="19"/>
  <c r="Q97" i="19"/>
  <c r="P97" i="19"/>
  <c r="O105" i="19"/>
  <c r="R98" i="19"/>
  <c r="Q98" i="19"/>
  <c r="P98" i="19"/>
  <c r="R99" i="19"/>
  <c r="Q99" i="19"/>
  <c r="P99" i="19"/>
  <c r="R100" i="19"/>
  <c r="Q100" i="19"/>
  <c r="P100" i="19"/>
  <c r="R101" i="19"/>
  <c r="Q101" i="19"/>
  <c r="P101" i="19"/>
  <c r="R102" i="19"/>
  <c r="Q102" i="19"/>
  <c r="P102" i="19"/>
  <c r="R103" i="19"/>
  <c r="Q103" i="19"/>
  <c r="P103" i="19"/>
  <c r="R104" i="19"/>
  <c r="Q104" i="19"/>
  <c r="P104" i="19"/>
  <c r="R108" i="19"/>
  <c r="Q108" i="19"/>
  <c r="P108" i="19"/>
  <c r="O107" i="19"/>
  <c r="R109" i="19"/>
  <c r="Q109" i="19"/>
  <c r="P109" i="19"/>
  <c r="R110" i="19"/>
  <c r="Q110" i="19"/>
  <c r="P110" i="19"/>
  <c r="R111" i="19"/>
  <c r="Q111" i="19"/>
  <c r="P111" i="19"/>
  <c r="O119" i="19"/>
  <c r="R112" i="19"/>
  <c r="Q112" i="19"/>
  <c r="P112" i="19"/>
  <c r="R113" i="19"/>
  <c r="Q113" i="19"/>
  <c r="P113" i="19"/>
  <c r="R114" i="19"/>
  <c r="Q114" i="19"/>
  <c r="P114" i="19"/>
  <c r="R115" i="19"/>
  <c r="Q115" i="19"/>
  <c r="P115" i="19"/>
  <c r="R116" i="19"/>
  <c r="Q116" i="19"/>
  <c r="P116" i="19"/>
  <c r="R117" i="19"/>
  <c r="Q117" i="19"/>
  <c r="P117" i="19"/>
  <c r="R118" i="19"/>
  <c r="Q118" i="19"/>
  <c r="P118" i="19"/>
  <c r="R122" i="19"/>
  <c r="Q122" i="19"/>
  <c r="P122" i="19"/>
  <c r="O121" i="19"/>
  <c r="R123" i="19"/>
  <c r="Q123" i="19"/>
  <c r="P123" i="19"/>
  <c r="R124" i="19"/>
  <c r="Q124" i="19"/>
  <c r="P124" i="19"/>
  <c r="R125" i="19"/>
  <c r="Q125" i="19"/>
  <c r="P125" i="19"/>
  <c r="O133" i="19"/>
  <c r="R126" i="19"/>
  <c r="Q126" i="19"/>
  <c r="P126" i="19"/>
  <c r="R127" i="19"/>
  <c r="Q127" i="19"/>
  <c r="P127" i="19"/>
  <c r="R128" i="19"/>
  <c r="Q128" i="19"/>
  <c r="P128" i="19"/>
  <c r="R129" i="19"/>
  <c r="Q129" i="19"/>
  <c r="P129" i="19"/>
  <c r="R130" i="19"/>
  <c r="Q130" i="19"/>
  <c r="P130" i="19"/>
  <c r="R131" i="19"/>
  <c r="Q131" i="19"/>
  <c r="P131" i="19"/>
  <c r="R132" i="19"/>
  <c r="Q132" i="19"/>
  <c r="P132" i="19"/>
  <c r="R136" i="19"/>
  <c r="Q136" i="19"/>
  <c r="P136" i="19"/>
  <c r="O135" i="19"/>
  <c r="R137" i="19"/>
  <c r="Q137" i="19"/>
  <c r="P137" i="19"/>
  <c r="R138" i="19"/>
  <c r="Q138" i="19"/>
  <c r="P138" i="19"/>
  <c r="R139" i="19"/>
  <c r="Q139" i="19"/>
  <c r="P139" i="19"/>
  <c r="O147" i="19"/>
  <c r="R140" i="19"/>
  <c r="Q140" i="19"/>
  <c r="P140" i="19"/>
  <c r="R141" i="19"/>
  <c r="Q141" i="19"/>
  <c r="P141" i="19"/>
  <c r="R142" i="19"/>
  <c r="Q142" i="19"/>
  <c r="P142" i="19"/>
  <c r="R143" i="19"/>
  <c r="Q143" i="19"/>
  <c r="P143" i="19"/>
  <c r="R144" i="19"/>
  <c r="Q144" i="19"/>
  <c r="P144" i="19"/>
  <c r="R145" i="19"/>
  <c r="Q145" i="19"/>
  <c r="P145" i="19"/>
  <c r="R146" i="19"/>
  <c r="Q146" i="19"/>
  <c r="P146" i="19"/>
  <c r="R150" i="19"/>
  <c r="Q150" i="19"/>
  <c r="P150" i="19"/>
  <c r="O149" i="19"/>
  <c r="R151" i="19"/>
  <c r="Q151" i="19"/>
  <c r="P151" i="19"/>
  <c r="R152" i="19"/>
  <c r="Q152" i="19"/>
  <c r="P152" i="19"/>
  <c r="R153" i="19"/>
  <c r="Q153" i="19"/>
  <c r="P153" i="19"/>
  <c r="O161" i="19"/>
  <c r="R154" i="19"/>
  <c r="Q154" i="19"/>
  <c r="P154" i="19"/>
  <c r="R155" i="19"/>
  <c r="Q155" i="19"/>
  <c r="P155" i="19"/>
  <c r="R156" i="19"/>
  <c r="Q156" i="19"/>
  <c r="P156" i="19"/>
  <c r="R157" i="19"/>
  <c r="Q157" i="19"/>
  <c r="P157" i="19"/>
  <c r="R158" i="19"/>
  <c r="Q158" i="19"/>
  <c r="P158" i="19"/>
  <c r="R159" i="19"/>
  <c r="Q159" i="19"/>
  <c r="P159" i="19"/>
  <c r="R160" i="19"/>
  <c r="Q160" i="19"/>
  <c r="P160" i="19"/>
  <c r="Y143" i="18"/>
  <c r="X143" i="18"/>
  <c r="J127" i="18"/>
  <c r="I127" i="18"/>
  <c r="I88" i="18"/>
  <c r="Y66" i="18"/>
  <c r="X66" i="18"/>
  <c r="J51" i="18"/>
  <c r="I51" i="18"/>
  <c r="H50" i="18"/>
  <c r="Y47" i="18"/>
  <c r="X47" i="18"/>
  <c r="I31" i="18"/>
  <c r="Y28" i="18"/>
  <c r="X28" i="18"/>
  <c r="I23" i="18"/>
  <c r="H22" i="18"/>
  <c r="Y19" i="18"/>
  <c r="X19" i="18"/>
  <c r="I16" i="18"/>
  <c r="Y13" i="18"/>
  <c r="X13" i="18"/>
  <c r="J10" i="18"/>
  <c r="I10" i="18"/>
  <c r="Y26" i="18"/>
  <c r="X26" i="18"/>
  <c r="W34" i="18"/>
  <c r="Y32" i="18"/>
  <c r="X32" i="18"/>
  <c r="Y39" i="18"/>
  <c r="X39" i="18"/>
  <c r="Y45" i="18"/>
  <c r="X45" i="18"/>
  <c r="Y52" i="18"/>
  <c r="X52" i="18"/>
  <c r="Y58" i="18"/>
  <c r="X58" i="18"/>
  <c r="Y65" i="18"/>
  <c r="X65" i="18"/>
  <c r="W64" i="18"/>
  <c r="Y71" i="18"/>
  <c r="X71" i="18"/>
  <c r="Y84" i="18"/>
  <c r="X84" i="18"/>
  <c r="Y97" i="18"/>
  <c r="X97" i="18"/>
  <c r="Y103" i="18"/>
  <c r="X103" i="18"/>
  <c r="W118" i="18"/>
  <c r="Y110" i="18"/>
  <c r="X110" i="18"/>
  <c r="Y116" i="18"/>
  <c r="X116" i="18"/>
  <c r="Y123" i="18"/>
  <c r="X123" i="18"/>
  <c r="Y129" i="18"/>
  <c r="X129" i="18"/>
  <c r="Y136" i="18"/>
  <c r="X136" i="18"/>
  <c r="Y142" i="18"/>
  <c r="X142" i="18"/>
  <c r="Y149" i="18"/>
  <c r="X149" i="18"/>
  <c r="W148" i="18"/>
  <c r="Y155" i="18"/>
  <c r="X155" i="18"/>
  <c r="Y31" i="18"/>
  <c r="X31" i="18"/>
  <c r="Y38" i="18"/>
  <c r="X38" i="18"/>
  <c r="Y44" i="18"/>
  <c r="X44" i="18"/>
  <c r="Y51" i="18"/>
  <c r="X51" i="18"/>
  <c r="W50" i="18"/>
  <c r="Y57" i="18"/>
  <c r="X57" i="18"/>
  <c r="Y70" i="18"/>
  <c r="X70" i="18"/>
  <c r="Y83" i="18"/>
  <c r="X83" i="18"/>
  <c r="Y89" i="18"/>
  <c r="X89" i="18"/>
  <c r="Y96" i="18"/>
  <c r="X96" i="18"/>
  <c r="W104" i="18"/>
  <c r="Y102" i="18"/>
  <c r="X102" i="18"/>
  <c r="Y109" i="18"/>
  <c r="X109" i="18"/>
  <c r="Y115" i="18"/>
  <c r="X115" i="18"/>
  <c r="Y122" i="18"/>
  <c r="X122" i="18"/>
  <c r="Y128" i="18"/>
  <c r="X128" i="18"/>
  <c r="Y135" i="18"/>
  <c r="X135" i="18"/>
  <c r="W134" i="18"/>
  <c r="Y141" i="18"/>
  <c r="X141" i="18"/>
  <c r="Y154" i="18"/>
  <c r="X154" i="18"/>
  <c r="X30" i="18"/>
  <c r="Y30" i="18"/>
  <c r="X37" i="18"/>
  <c r="W36" i="18"/>
  <c r="Y37" i="18"/>
  <c r="X43" i="18"/>
  <c r="Y43" i="18"/>
  <c r="Y56" i="18"/>
  <c r="X56" i="18"/>
  <c r="Y69" i="18"/>
  <c r="X69" i="18"/>
  <c r="Y75" i="18"/>
  <c r="X75" i="18"/>
  <c r="Y82" i="18"/>
  <c r="X82" i="18"/>
  <c r="W90" i="18"/>
  <c r="Y88" i="18"/>
  <c r="X88" i="18"/>
  <c r="Y95" i="18"/>
  <c r="X95" i="18"/>
  <c r="Y101" i="18"/>
  <c r="X101" i="18"/>
  <c r="Y108" i="18"/>
  <c r="X108" i="18"/>
  <c r="Y114" i="18"/>
  <c r="X114" i="18"/>
  <c r="Y121" i="18"/>
  <c r="X121" i="18"/>
  <c r="W120" i="18"/>
  <c r="Y127" i="18"/>
  <c r="X127" i="18"/>
  <c r="Y140" i="18"/>
  <c r="X140" i="18"/>
  <c r="Y153" i="18"/>
  <c r="X153" i="18"/>
  <c r="Y159" i="18"/>
  <c r="X159" i="18"/>
  <c r="Y29" i="18"/>
  <c r="X29" i="18"/>
  <c r="X42" i="18"/>
  <c r="Y42" i="18"/>
  <c r="X55" i="18"/>
  <c r="Y55" i="18"/>
  <c r="X61" i="18"/>
  <c r="Y61" i="18"/>
  <c r="X68" i="18"/>
  <c r="W76" i="18"/>
  <c r="Y68" i="18"/>
  <c r="X74" i="18"/>
  <c r="Y74" i="18"/>
  <c r="X81" i="18"/>
  <c r="Y81" i="18"/>
  <c r="X87" i="18"/>
  <c r="Y87" i="18"/>
  <c r="X94" i="18"/>
  <c r="Y94" i="18"/>
  <c r="X100" i="18"/>
  <c r="Y100" i="18"/>
  <c r="X107" i="18"/>
  <c r="W106" i="18"/>
  <c r="Y107" i="18"/>
  <c r="X113" i="18"/>
  <c r="Y113" i="18"/>
  <c r="X126" i="18"/>
  <c r="Y126" i="18"/>
  <c r="X139" i="18"/>
  <c r="Y139" i="18"/>
  <c r="X145" i="18"/>
  <c r="Y145" i="18"/>
  <c r="X152" i="18"/>
  <c r="W160" i="18"/>
  <c r="Y152" i="18"/>
  <c r="X158" i="18"/>
  <c r="Y158" i="18"/>
  <c r="Y60" i="18"/>
  <c r="X60" i="18"/>
  <c r="Y67" i="18"/>
  <c r="X67" i="18"/>
  <c r="Y73" i="18"/>
  <c r="X73" i="18"/>
  <c r="Y80" i="18"/>
  <c r="X80" i="18"/>
  <c r="Y86" i="18"/>
  <c r="X86" i="18"/>
  <c r="Y93" i="18"/>
  <c r="W92" i="18"/>
  <c r="X93" i="18"/>
  <c r="Y99" i="18"/>
  <c r="X99" i="18"/>
  <c r="Y112" i="18"/>
  <c r="X112" i="18"/>
  <c r="Y125" i="18"/>
  <c r="X125" i="18"/>
  <c r="Y131" i="18"/>
  <c r="X131" i="18"/>
  <c r="W146" i="18"/>
  <c r="Y138" i="18"/>
  <c r="X138" i="18"/>
  <c r="Y144" i="18"/>
  <c r="X144" i="18"/>
  <c r="Y151" i="18"/>
  <c r="X151" i="18"/>
  <c r="Y157" i="18"/>
  <c r="X157" i="18"/>
  <c r="L158" i="15"/>
  <c r="K158" i="15"/>
  <c r="J158" i="15"/>
  <c r="I158" i="15"/>
  <c r="M158" i="15"/>
  <c r="L152" i="15"/>
  <c r="K152" i="15"/>
  <c r="J152" i="15"/>
  <c r="I152" i="15"/>
  <c r="M152" i="15"/>
  <c r="L145" i="15"/>
  <c r="K145" i="15"/>
  <c r="J145" i="15"/>
  <c r="I145" i="15"/>
  <c r="M145" i="15"/>
  <c r="H147" i="15"/>
  <c r="L139" i="15"/>
  <c r="K139" i="15"/>
  <c r="J139" i="15"/>
  <c r="I139" i="15"/>
  <c r="M139" i="15"/>
  <c r="L132" i="15"/>
  <c r="K132" i="15"/>
  <c r="J132" i="15"/>
  <c r="I132" i="15"/>
  <c r="M132" i="15"/>
  <c r="L126" i="15"/>
  <c r="K126" i="15"/>
  <c r="J126" i="15"/>
  <c r="I126" i="15"/>
  <c r="M126" i="15"/>
  <c r="L113" i="15"/>
  <c r="K113" i="15"/>
  <c r="J113" i="15"/>
  <c r="I113" i="15"/>
  <c r="M113" i="15"/>
  <c r="L107" i="15"/>
  <c r="K107" i="15"/>
  <c r="J107" i="15"/>
  <c r="I107" i="15"/>
  <c r="M107" i="15"/>
  <c r="L100" i="15"/>
  <c r="K100" i="15"/>
  <c r="J100" i="15"/>
  <c r="I100" i="15"/>
  <c r="M100" i="15"/>
  <c r="L94" i="15"/>
  <c r="K94" i="15"/>
  <c r="J94" i="15"/>
  <c r="I94" i="15"/>
  <c r="M94" i="15"/>
  <c r="L87" i="15"/>
  <c r="K87" i="15"/>
  <c r="J87" i="15"/>
  <c r="I87" i="15"/>
  <c r="M87" i="15"/>
  <c r="L81" i="15"/>
  <c r="K81" i="15"/>
  <c r="J81" i="15"/>
  <c r="I81" i="15"/>
  <c r="M81" i="15"/>
  <c r="L74" i="15"/>
  <c r="K74" i="15"/>
  <c r="J74" i="15"/>
  <c r="I74" i="15"/>
  <c r="M74" i="15"/>
  <c r="L68" i="15"/>
  <c r="K68" i="15"/>
  <c r="J68" i="15"/>
  <c r="I68" i="15"/>
  <c r="M68" i="15"/>
  <c r="L61" i="15"/>
  <c r="K61" i="15"/>
  <c r="J61" i="15"/>
  <c r="I61" i="15"/>
  <c r="M61" i="15"/>
  <c r="H63" i="15"/>
  <c r="L55" i="15"/>
  <c r="K55" i="15"/>
  <c r="J55" i="15"/>
  <c r="I55" i="15"/>
  <c r="M55" i="15"/>
  <c r="L48" i="15"/>
  <c r="K48" i="15"/>
  <c r="J48" i="15"/>
  <c r="I48" i="15"/>
  <c r="M48" i="15"/>
  <c r="L42" i="15"/>
  <c r="K42" i="15"/>
  <c r="J42" i="15"/>
  <c r="I42" i="15"/>
  <c r="M42" i="15"/>
  <c r="L29" i="15"/>
  <c r="K29" i="15"/>
  <c r="J29" i="15"/>
  <c r="I29" i="15"/>
  <c r="M29" i="15"/>
  <c r="L23" i="15"/>
  <c r="K23" i="15"/>
  <c r="J23" i="15"/>
  <c r="I23" i="15"/>
  <c r="M23" i="15"/>
  <c r="L19" i="15"/>
  <c r="K19" i="15"/>
  <c r="J19" i="15"/>
  <c r="I19" i="15"/>
  <c r="M19" i="15"/>
  <c r="L16" i="15"/>
  <c r="K16" i="15"/>
  <c r="J16" i="15"/>
  <c r="I16" i="15"/>
  <c r="M16" i="15"/>
  <c r="Q52" i="18"/>
  <c r="T12" i="14"/>
  <c r="S12" i="14"/>
  <c r="T14" i="14"/>
  <c r="S14" i="14"/>
  <c r="T16" i="14"/>
  <c r="S16" i="14"/>
  <c r="T18" i="14"/>
  <c r="S18" i="14"/>
  <c r="T20" i="14"/>
  <c r="S20" i="14"/>
  <c r="T22" i="14"/>
  <c r="S22" i="14"/>
  <c r="I158" i="13"/>
  <c r="K158" i="13"/>
  <c r="J158" i="13"/>
  <c r="I154" i="13"/>
  <c r="K154" i="13"/>
  <c r="J154" i="13"/>
  <c r="I150" i="13"/>
  <c r="K150" i="13"/>
  <c r="J150" i="13"/>
  <c r="I145" i="13"/>
  <c r="K145" i="13"/>
  <c r="J145" i="13"/>
  <c r="I141" i="13"/>
  <c r="K141" i="13"/>
  <c r="J141" i="13"/>
  <c r="I137" i="13"/>
  <c r="K137" i="13"/>
  <c r="J137" i="13"/>
  <c r="I128" i="13"/>
  <c r="K128" i="13"/>
  <c r="J128" i="13"/>
  <c r="I124" i="13"/>
  <c r="K124" i="13"/>
  <c r="H132" i="13"/>
  <c r="J124" i="13"/>
  <c r="I120" i="13"/>
  <c r="K120" i="13"/>
  <c r="J120" i="13"/>
  <c r="K11" i="13"/>
  <c r="J11" i="13"/>
  <c r="I11" i="13"/>
  <c r="K10" i="13"/>
  <c r="J10" i="13"/>
  <c r="I10" i="13"/>
  <c r="K9" i="13"/>
  <c r="J9" i="13"/>
  <c r="I9" i="13"/>
  <c r="K8" i="13"/>
  <c r="J8" i="13"/>
  <c r="I8" i="13"/>
  <c r="V6" i="12"/>
  <c r="T6" i="12"/>
  <c r="S6" i="12"/>
  <c r="N74" i="8"/>
  <c r="N86" i="8"/>
  <c r="N85" i="8"/>
  <c r="N84" i="8"/>
  <c r="N83" i="8"/>
  <c r="N82" i="8"/>
  <c r="N81" i="8"/>
  <c r="N80" i="8"/>
  <c r="N79" i="8"/>
  <c r="N78" i="8"/>
  <c r="N77" i="8"/>
  <c r="N76" i="8"/>
  <c r="N75" i="8"/>
  <c r="K43" i="6"/>
  <c r="J43" i="6"/>
  <c r="I43" i="6"/>
  <c r="K37" i="6"/>
  <c r="J37" i="6"/>
  <c r="I37" i="6"/>
  <c r="K31" i="6"/>
  <c r="J31" i="6"/>
  <c r="I31" i="6"/>
  <c r="K25" i="6"/>
  <c r="J25" i="6"/>
  <c r="I25" i="6"/>
  <c r="K19" i="6"/>
  <c r="J19" i="6"/>
  <c r="I19" i="6"/>
  <c r="K12" i="6"/>
  <c r="J12" i="6"/>
  <c r="I12" i="6"/>
  <c r="P20" i="18"/>
  <c r="Q12" i="18"/>
  <c r="Q18" i="18"/>
  <c r="R25" i="18"/>
  <c r="Q25" i="18"/>
  <c r="Q33" i="18"/>
  <c r="Q53" i="18"/>
  <c r="R71" i="18"/>
  <c r="Q71" i="18"/>
  <c r="P118" i="18"/>
  <c r="Q110" i="18"/>
  <c r="Q149" i="18"/>
  <c r="P148" i="18"/>
  <c r="Q11" i="18"/>
  <c r="Q17" i="18"/>
  <c r="R24" i="18"/>
  <c r="Q24" i="18"/>
  <c r="P34" i="18"/>
  <c r="Q26" i="18"/>
  <c r="Q45" i="18"/>
  <c r="Q65" i="18"/>
  <c r="P64" i="18"/>
  <c r="Q103" i="18"/>
  <c r="R142" i="18"/>
  <c r="Q142" i="18"/>
  <c r="Q10" i="18"/>
  <c r="R16" i="18"/>
  <c r="Q16" i="18"/>
  <c r="R23" i="18"/>
  <c r="Q23" i="18"/>
  <c r="P22" i="18"/>
  <c r="Q27" i="18"/>
  <c r="R46" i="18"/>
  <c r="Q46" i="18"/>
  <c r="Q58" i="18"/>
  <c r="Q97" i="18"/>
  <c r="R136" i="18"/>
  <c r="Q136" i="18"/>
  <c r="Q9" i="18"/>
  <c r="P8" i="18"/>
  <c r="R52" i="18" s="1"/>
  <c r="Q15" i="18"/>
  <c r="R15" i="18"/>
  <c r="R39" i="18"/>
  <c r="Q39" i="18"/>
  <c r="R129" i="18"/>
  <c r="Q129" i="18"/>
  <c r="R14" i="18"/>
  <c r="Q14" i="18"/>
  <c r="P48" i="18"/>
  <c r="Q40" i="18"/>
  <c r="R84" i="18"/>
  <c r="Q84" i="18"/>
  <c r="R123" i="18"/>
  <c r="Q123" i="18"/>
  <c r="Q31" i="18"/>
  <c r="R38" i="18"/>
  <c r="Q38" i="18"/>
  <c r="R44" i="18"/>
  <c r="Q44" i="18"/>
  <c r="R51" i="18"/>
  <c r="Q51" i="18"/>
  <c r="P50" i="18"/>
  <c r="R57" i="18"/>
  <c r="Q57" i="18"/>
  <c r="R70" i="18"/>
  <c r="Q70" i="18"/>
  <c r="R83" i="18"/>
  <c r="Q83" i="18"/>
  <c r="R89" i="18"/>
  <c r="Q89" i="18"/>
  <c r="P104" i="18"/>
  <c r="R96" i="18"/>
  <c r="Q96" i="18"/>
  <c r="R102" i="18"/>
  <c r="Q102" i="18"/>
  <c r="R109" i="18"/>
  <c r="Q109" i="18"/>
  <c r="R115" i="18"/>
  <c r="Q115" i="18"/>
  <c r="R122" i="18"/>
  <c r="Q122" i="18"/>
  <c r="R128" i="18"/>
  <c r="Q128" i="18"/>
  <c r="R135" i="18"/>
  <c r="Q135" i="18"/>
  <c r="P134" i="18"/>
  <c r="R141" i="18"/>
  <c r="Q141" i="18"/>
  <c r="R154" i="18"/>
  <c r="Q154" i="18"/>
  <c r="R30" i="18"/>
  <c r="Q30" i="18"/>
  <c r="R37" i="18"/>
  <c r="Q37" i="18"/>
  <c r="P36" i="18"/>
  <c r="R43" i="18"/>
  <c r="Q43" i="18"/>
  <c r="R56" i="18"/>
  <c r="Q56" i="18"/>
  <c r="R69" i="18"/>
  <c r="Q69" i="18"/>
  <c r="R75" i="18"/>
  <c r="Q75" i="18"/>
  <c r="R82" i="18"/>
  <c r="Q82" i="18"/>
  <c r="P90" i="18"/>
  <c r="R88" i="18"/>
  <c r="Q88" i="18"/>
  <c r="R95" i="18"/>
  <c r="Q95" i="18"/>
  <c r="R101" i="18"/>
  <c r="Q101" i="18"/>
  <c r="R108" i="18"/>
  <c r="Q108" i="18"/>
  <c r="R114" i="18"/>
  <c r="Q114" i="18"/>
  <c r="R121" i="18"/>
  <c r="Q121" i="18"/>
  <c r="P120" i="18"/>
  <c r="R127" i="18"/>
  <c r="Q127" i="18"/>
  <c r="R140" i="18"/>
  <c r="Q140" i="18"/>
  <c r="R153" i="18"/>
  <c r="Q153" i="18"/>
  <c r="R159" i="18"/>
  <c r="Q159" i="18"/>
  <c r="Q29" i="18"/>
  <c r="R29" i="18"/>
  <c r="Q42" i="18"/>
  <c r="R42" i="18"/>
  <c r="R55" i="18"/>
  <c r="Q55" i="18"/>
  <c r="R61" i="18"/>
  <c r="Q61" i="18"/>
  <c r="R68" i="18"/>
  <c r="Q68" i="18"/>
  <c r="P76" i="18"/>
  <c r="R74" i="18"/>
  <c r="Q74" i="18"/>
  <c r="R81" i="18"/>
  <c r="Q81" i="18"/>
  <c r="R87" i="18"/>
  <c r="Q87" i="18"/>
  <c r="R94" i="18"/>
  <c r="Q94" i="18"/>
  <c r="R100" i="18"/>
  <c r="Q100" i="18"/>
  <c r="R107" i="18"/>
  <c r="Q107" i="18"/>
  <c r="P106" i="18"/>
  <c r="R113" i="18"/>
  <c r="Q113" i="18"/>
  <c r="R126" i="18"/>
  <c r="Q126" i="18"/>
  <c r="R139" i="18"/>
  <c r="Q139" i="18"/>
  <c r="R145" i="18"/>
  <c r="Q145" i="18"/>
  <c r="R152" i="18"/>
  <c r="Q152" i="18"/>
  <c r="P160" i="18"/>
  <c r="R158" i="18"/>
  <c r="Q158" i="18"/>
  <c r="Q28" i="18"/>
  <c r="R28" i="18"/>
  <c r="R41" i="18"/>
  <c r="Q41" i="18"/>
  <c r="Q47" i="18"/>
  <c r="R47" i="18"/>
  <c r="P62" i="18"/>
  <c r="R54" i="18"/>
  <c r="Q54" i="18"/>
  <c r="Q60" i="18"/>
  <c r="R60" i="18"/>
  <c r="Q67" i="18"/>
  <c r="R67" i="18"/>
  <c r="Q73" i="18"/>
  <c r="R73" i="18"/>
  <c r="Q80" i="18"/>
  <c r="R80" i="18"/>
  <c r="Q86" i="18"/>
  <c r="R86" i="18"/>
  <c r="Q93" i="18"/>
  <c r="P92" i="18"/>
  <c r="R93" i="18"/>
  <c r="Q99" i="18"/>
  <c r="R99" i="18"/>
  <c r="Q112" i="18"/>
  <c r="R112" i="18"/>
  <c r="Q125" i="18"/>
  <c r="R125" i="18"/>
  <c r="Q131" i="18"/>
  <c r="R131" i="18"/>
  <c r="Q138" i="18"/>
  <c r="P146" i="18"/>
  <c r="R138" i="18"/>
  <c r="Q144" i="18"/>
  <c r="R144" i="18"/>
  <c r="Q151" i="18"/>
  <c r="R151" i="18"/>
  <c r="Q157" i="18"/>
  <c r="R157" i="18"/>
  <c r="R59" i="18"/>
  <c r="Q59" i="18"/>
  <c r="R66" i="18"/>
  <c r="Q66" i="18"/>
  <c r="R72" i="18"/>
  <c r="Q72" i="18"/>
  <c r="R79" i="18"/>
  <c r="Q79" i="18"/>
  <c r="P78" i="18"/>
  <c r="R85" i="18"/>
  <c r="Q85" i="18"/>
  <c r="R98" i="18"/>
  <c r="Q98" i="18"/>
  <c r="R111" i="18"/>
  <c r="Q111" i="18"/>
  <c r="R117" i="18"/>
  <c r="Q117" i="18"/>
  <c r="P132" i="18"/>
  <c r="R124" i="18"/>
  <c r="Q124" i="18"/>
  <c r="R130" i="18"/>
  <c r="Q130" i="18"/>
  <c r="R137" i="18"/>
  <c r="Q137" i="18"/>
  <c r="R143" i="18"/>
  <c r="Q143" i="18"/>
  <c r="R150" i="18"/>
  <c r="Q150" i="18"/>
  <c r="R156" i="18"/>
  <c r="Q156" i="18"/>
  <c r="I115" i="13"/>
  <c r="J115" i="13"/>
  <c r="K115" i="13"/>
  <c r="J114" i="13"/>
  <c r="I114" i="13"/>
  <c r="K114" i="13"/>
  <c r="I113" i="13"/>
  <c r="J113" i="13"/>
  <c r="K113" i="13"/>
  <c r="J112" i="13"/>
  <c r="I112" i="13"/>
  <c r="K112" i="13"/>
  <c r="I111" i="13"/>
  <c r="J111" i="13"/>
  <c r="K111" i="13"/>
  <c r="J110" i="13"/>
  <c r="H118" i="13"/>
  <c r="I110" i="13"/>
  <c r="K110" i="13"/>
  <c r="I109" i="13"/>
  <c r="J109" i="13"/>
  <c r="K109" i="13"/>
  <c r="J108" i="13"/>
  <c r="I108" i="13"/>
  <c r="K108" i="13"/>
  <c r="I107" i="13"/>
  <c r="J107" i="13"/>
  <c r="K107" i="13"/>
  <c r="J106" i="13"/>
  <c r="I106" i="13"/>
  <c r="K106" i="13"/>
  <c r="J103" i="13"/>
  <c r="I103" i="13"/>
  <c r="K103" i="13"/>
  <c r="I102" i="13"/>
  <c r="J102" i="13"/>
  <c r="K102" i="13"/>
  <c r="J101" i="13"/>
  <c r="I101" i="13"/>
  <c r="K101" i="13"/>
  <c r="I100" i="13"/>
  <c r="J100" i="13"/>
  <c r="K100" i="13"/>
  <c r="J99" i="13"/>
  <c r="I99" i="13"/>
  <c r="K99" i="13"/>
  <c r="I98" i="13"/>
  <c r="J98" i="13"/>
  <c r="K98" i="13"/>
  <c r="J97" i="13"/>
  <c r="I97" i="13"/>
  <c r="K97" i="13"/>
  <c r="I96" i="13"/>
  <c r="J96" i="13"/>
  <c r="H104" i="13"/>
  <c r="K96" i="13"/>
  <c r="J95" i="13"/>
  <c r="I95" i="13"/>
  <c r="K95" i="13"/>
  <c r="I94" i="13"/>
  <c r="J94" i="13"/>
  <c r="K94" i="13"/>
  <c r="J93" i="13"/>
  <c r="I93" i="13"/>
  <c r="K93" i="13"/>
  <c r="I92" i="13"/>
  <c r="J92" i="13"/>
  <c r="K92" i="13"/>
  <c r="I89" i="13"/>
  <c r="J89" i="13"/>
  <c r="K89" i="13"/>
  <c r="J88" i="13"/>
  <c r="I88" i="13"/>
  <c r="K88" i="13"/>
  <c r="I87" i="13"/>
  <c r="J87" i="13"/>
  <c r="K87" i="13"/>
  <c r="J86" i="13"/>
  <c r="I86" i="13"/>
  <c r="K86" i="13"/>
  <c r="I85" i="13"/>
  <c r="J85" i="13"/>
  <c r="K85" i="13"/>
  <c r="J84" i="13"/>
  <c r="I84" i="13"/>
  <c r="K84" i="13"/>
  <c r="I83" i="13"/>
  <c r="J83" i="13"/>
  <c r="K83" i="13"/>
  <c r="J82" i="13"/>
  <c r="I82" i="13"/>
  <c r="H90" i="13"/>
  <c r="K82" i="13"/>
  <c r="I81" i="13"/>
  <c r="J81" i="13"/>
  <c r="K81" i="13"/>
  <c r="J80" i="13"/>
  <c r="I80" i="13"/>
  <c r="K80" i="13"/>
  <c r="I79" i="13"/>
  <c r="J79" i="13"/>
  <c r="K79" i="13"/>
  <c r="J78" i="13"/>
  <c r="I78" i="13"/>
  <c r="K78" i="13"/>
  <c r="J75" i="13"/>
  <c r="I75" i="13"/>
  <c r="K75" i="13"/>
  <c r="I74" i="13"/>
  <c r="J74" i="13"/>
  <c r="K74" i="13"/>
  <c r="J73" i="13"/>
  <c r="I73" i="13"/>
  <c r="K73" i="13"/>
  <c r="I72" i="13"/>
  <c r="J72" i="13"/>
  <c r="K72" i="13"/>
  <c r="J71" i="13"/>
  <c r="I71" i="13"/>
  <c r="K71" i="13"/>
  <c r="I70" i="13"/>
  <c r="J70" i="13"/>
  <c r="K70" i="13"/>
  <c r="J69" i="13"/>
  <c r="I69" i="13"/>
  <c r="K69" i="13"/>
  <c r="I68" i="13"/>
  <c r="J68" i="13"/>
  <c r="H76" i="13"/>
  <c r="K68" i="13"/>
  <c r="J67" i="13"/>
  <c r="I67" i="13"/>
  <c r="K67" i="13"/>
  <c r="I66" i="13"/>
  <c r="J66" i="13"/>
  <c r="K66" i="13"/>
  <c r="J65" i="13"/>
  <c r="I65" i="13"/>
  <c r="K65" i="13"/>
  <c r="I64" i="13"/>
  <c r="J64" i="13"/>
  <c r="K64" i="13"/>
  <c r="I61" i="13"/>
  <c r="J61" i="13"/>
  <c r="K61" i="13"/>
  <c r="J60" i="13"/>
  <c r="I60" i="13"/>
  <c r="K60" i="13"/>
  <c r="I59" i="13"/>
  <c r="J59" i="13"/>
  <c r="K59" i="13"/>
  <c r="J58" i="13"/>
  <c r="I58" i="13"/>
  <c r="K58" i="13"/>
  <c r="I57" i="13"/>
  <c r="J57" i="13"/>
  <c r="K57" i="13"/>
  <c r="J56" i="13"/>
  <c r="I56" i="13"/>
  <c r="K56" i="13"/>
  <c r="I55" i="13"/>
  <c r="J55" i="13"/>
  <c r="K55" i="13"/>
  <c r="J54" i="13"/>
  <c r="I54" i="13"/>
  <c r="H62" i="13"/>
  <c r="K54" i="13"/>
  <c r="I53" i="13"/>
  <c r="J53" i="13"/>
  <c r="K53" i="13"/>
  <c r="J52" i="13"/>
  <c r="I52" i="13"/>
  <c r="K52" i="13"/>
  <c r="I51" i="13"/>
  <c r="J51" i="13"/>
  <c r="K51" i="13"/>
  <c r="J50" i="13"/>
  <c r="I50" i="13"/>
  <c r="K50" i="13"/>
  <c r="J47" i="13"/>
  <c r="I47" i="13"/>
  <c r="K47" i="13"/>
  <c r="I46" i="13"/>
  <c r="J46" i="13"/>
  <c r="K46" i="13"/>
  <c r="J45" i="13"/>
  <c r="I45" i="13"/>
  <c r="K45" i="13"/>
  <c r="I44" i="13"/>
  <c r="J44" i="13"/>
  <c r="K44" i="13"/>
  <c r="J43" i="13"/>
  <c r="I43" i="13"/>
  <c r="K43" i="13"/>
  <c r="I42" i="13"/>
  <c r="J42" i="13"/>
  <c r="K42" i="13"/>
  <c r="J41" i="13"/>
  <c r="I41" i="13"/>
  <c r="K41" i="13"/>
  <c r="I40" i="13"/>
  <c r="J40" i="13"/>
  <c r="H48" i="13"/>
  <c r="K40" i="13"/>
  <c r="J39" i="13"/>
  <c r="I39" i="13"/>
  <c r="K39" i="13"/>
  <c r="I38" i="13"/>
  <c r="J38" i="13"/>
  <c r="K38" i="13"/>
  <c r="J37" i="13"/>
  <c r="I37" i="13"/>
  <c r="K37" i="13"/>
  <c r="I36" i="13"/>
  <c r="J36" i="13"/>
  <c r="K36" i="13"/>
  <c r="I33" i="13"/>
  <c r="J33" i="13"/>
  <c r="K33" i="13"/>
  <c r="J32" i="13"/>
  <c r="I32" i="13"/>
  <c r="K32" i="13"/>
  <c r="I31" i="13"/>
  <c r="J31" i="13"/>
  <c r="K31" i="13"/>
  <c r="J30" i="13"/>
  <c r="I30" i="13"/>
  <c r="K30" i="13"/>
  <c r="I29" i="13"/>
  <c r="J29" i="13"/>
  <c r="K29" i="13"/>
  <c r="J28" i="13"/>
  <c r="I28" i="13"/>
  <c r="K28" i="13"/>
  <c r="I27" i="13"/>
  <c r="J27" i="13"/>
  <c r="K27" i="13"/>
  <c r="J26" i="13"/>
  <c r="I26" i="13"/>
  <c r="H34" i="13"/>
  <c r="K26" i="13"/>
  <c r="I25" i="13"/>
  <c r="J25" i="13"/>
  <c r="K25" i="13"/>
  <c r="J24" i="13"/>
  <c r="I24" i="13"/>
  <c r="K24" i="13"/>
  <c r="I23" i="13"/>
  <c r="J23" i="13"/>
  <c r="K23" i="13"/>
  <c r="J22" i="13"/>
  <c r="I22" i="13"/>
  <c r="K22" i="13"/>
  <c r="J19" i="13"/>
  <c r="I19" i="13"/>
  <c r="K19" i="13"/>
  <c r="U18" i="13"/>
  <c r="V18" i="13"/>
  <c r="W18" i="13"/>
  <c r="J18" i="13"/>
  <c r="I18" i="13"/>
  <c r="K18" i="13"/>
  <c r="U17" i="13"/>
  <c r="V17" i="13"/>
  <c r="W17" i="13"/>
  <c r="J17" i="13"/>
  <c r="I17" i="13"/>
  <c r="K17" i="13"/>
  <c r="U16" i="13"/>
  <c r="V16" i="13"/>
  <c r="W16" i="13"/>
  <c r="J16" i="13"/>
  <c r="I16" i="13"/>
  <c r="K16" i="13"/>
  <c r="U15" i="13"/>
  <c r="V15" i="13"/>
  <c r="W15" i="13"/>
  <c r="J15" i="13"/>
  <c r="I15" i="13"/>
  <c r="K15" i="13"/>
  <c r="U14" i="13"/>
  <c r="V14" i="13"/>
  <c r="W14" i="13"/>
  <c r="J14" i="13"/>
  <c r="I14" i="13"/>
  <c r="K14" i="13"/>
  <c r="U13" i="13"/>
  <c r="V13" i="13"/>
  <c r="W13" i="13"/>
  <c r="J13" i="13"/>
  <c r="I13" i="13"/>
  <c r="K13" i="13"/>
  <c r="U12" i="13"/>
  <c r="V12" i="13"/>
  <c r="T20" i="13"/>
  <c r="W12" i="13"/>
  <c r="J12" i="13"/>
  <c r="I12" i="13"/>
  <c r="H20" i="13"/>
  <c r="K12" i="13"/>
  <c r="J116" i="13"/>
  <c r="K116" i="13"/>
  <c r="I116" i="13"/>
  <c r="J121" i="13"/>
  <c r="K121" i="13"/>
  <c r="I121" i="13"/>
  <c r="J123" i="13"/>
  <c r="K123" i="13"/>
  <c r="I123" i="13"/>
  <c r="J125" i="13"/>
  <c r="K125" i="13"/>
  <c r="I125" i="13"/>
  <c r="J127" i="13"/>
  <c r="K127" i="13"/>
  <c r="I127" i="13"/>
  <c r="J129" i="13"/>
  <c r="K129" i="13"/>
  <c r="I129" i="13"/>
  <c r="J131" i="13"/>
  <c r="K131" i="13"/>
  <c r="I131" i="13"/>
  <c r="J134" i="13"/>
  <c r="K134" i="13"/>
  <c r="I134" i="13"/>
  <c r="J136" i="13"/>
  <c r="K136" i="13"/>
  <c r="I136" i="13"/>
  <c r="J138" i="13"/>
  <c r="H146" i="13"/>
  <c r="K138" i="13"/>
  <c r="I138" i="13"/>
  <c r="J140" i="13"/>
  <c r="K140" i="13"/>
  <c r="I140" i="13"/>
  <c r="J142" i="13"/>
  <c r="K142" i="13"/>
  <c r="I142" i="13"/>
  <c r="J144" i="13"/>
  <c r="K144" i="13"/>
  <c r="I144" i="13"/>
  <c r="J149" i="13"/>
  <c r="K149" i="13"/>
  <c r="I149" i="13"/>
  <c r="J151" i="13"/>
  <c r="K151" i="13"/>
  <c r="I151" i="13"/>
  <c r="J153" i="13"/>
  <c r="K153" i="13"/>
  <c r="I153" i="13"/>
  <c r="J155" i="13"/>
  <c r="K155" i="13"/>
  <c r="I155" i="13"/>
  <c r="J157" i="13"/>
  <c r="K157" i="13"/>
  <c r="I157" i="13"/>
  <c r="J159" i="13"/>
  <c r="K159" i="13"/>
  <c r="I159" i="13"/>
  <c r="S57" i="12"/>
  <c r="V57" i="12"/>
  <c r="T57" i="12"/>
  <c r="S54" i="12"/>
  <c r="V54" i="12"/>
  <c r="T54" i="12"/>
  <c r="S51" i="12"/>
  <c r="V51" i="12"/>
  <c r="T51" i="12"/>
  <c r="I50" i="12"/>
  <c r="L50" i="12"/>
  <c r="K50" i="12"/>
  <c r="J50" i="12"/>
  <c r="S48" i="12"/>
  <c r="V48" i="12"/>
  <c r="T48" i="12"/>
  <c r="I47" i="12"/>
  <c r="L47" i="12"/>
  <c r="K47" i="12"/>
  <c r="J47" i="12"/>
  <c r="S45" i="12"/>
  <c r="V45" i="12"/>
  <c r="T45" i="12"/>
  <c r="I44" i="12"/>
  <c r="L44" i="12"/>
  <c r="K44" i="12"/>
  <c r="J44" i="12"/>
  <c r="S42" i="12"/>
  <c r="V42" i="12"/>
  <c r="T42" i="12"/>
  <c r="I41" i="12"/>
  <c r="L41" i="12"/>
  <c r="K41" i="12"/>
  <c r="J41" i="12"/>
  <c r="S39" i="12"/>
  <c r="V39" i="12"/>
  <c r="T39" i="12"/>
  <c r="I38" i="12"/>
  <c r="L38" i="12"/>
  <c r="K38" i="12"/>
  <c r="J38" i="12"/>
  <c r="S36" i="12"/>
  <c r="V36" i="12"/>
  <c r="T36" i="12"/>
  <c r="I35" i="12"/>
  <c r="L35" i="12"/>
  <c r="K35" i="12"/>
  <c r="J35" i="12"/>
  <c r="S33" i="12"/>
  <c r="V33" i="12"/>
  <c r="T33" i="12"/>
  <c r="I32" i="12"/>
  <c r="L32" i="12"/>
  <c r="K32" i="12"/>
  <c r="J32" i="12"/>
  <c r="S30" i="12"/>
  <c r="V30" i="12"/>
  <c r="T30" i="12"/>
  <c r="I29" i="12"/>
  <c r="L29" i="12"/>
  <c r="K29" i="12"/>
  <c r="J29" i="12"/>
  <c r="S27" i="12"/>
  <c r="V27" i="12"/>
  <c r="T27" i="12"/>
  <c r="I26" i="12"/>
  <c r="L26" i="12"/>
  <c r="K26" i="12"/>
  <c r="J26" i="12"/>
  <c r="S24" i="12"/>
  <c r="V24" i="12"/>
  <c r="T24" i="12"/>
  <c r="I23" i="12"/>
  <c r="L23" i="12"/>
  <c r="K23" i="12"/>
  <c r="J23" i="12"/>
  <c r="S21" i="12"/>
  <c r="V21" i="12"/>
  <c r="T21" i="12"/>
  <c r="I20" i="12"/>
  <c r="L20" i="12"/>
  <c r="K20" i="12"/>
  <c r="J20" i="12"/>
  <c r="S18" i="12"/>
  <c r="V18" i="12"/>
  <c r="T18" i="12"/>
  <c r="S15" i="12"/>
  <c r="V15" i="12"/>
  <c r="T15" i="12"/>
  <c r="S13" i="12"/>
  <c r="V13" i="12"/>
  <c r="T13" i="12"/>
  <c r="S11" i="12"/>
  <c r="V11" i="12"/>
  <c r="T11" i="12"/>
  <c r="N52" i="8"/>
  <c r="N64" i="8"/>
  <c r="N63" i="8"/>
  <c r="N62" i="8"/>
  <c r="N61" i="8"/>
  <c r="N60" i="8"/>
  <c r="N59" i="8"/>
  <c r="N58" i="8"/>
  <c r="N57" i="8"/>
  <c r="N56" i="8"/>
  <c r="N55" i="8"/>
  <c r="N54" i="8"/>
  <c r="N53" i="8"/>
  <c r="I50" i="6"/>
  <c r="K50" i="6"/>
  <c r="J50" i="6"/>
  <c r="I44" i="6"/>
  <c r="K44" i="6"/>
  <c r="J44" i="6"/>
  <c r="I38" i="6"/>
  <c r="K38" i="6"/>
  <c r="J38" i="6"/>
  <c r="I32" i="6"/>
  <c r="K32" i="6"/>
  <c r="J32" i="6"/>
  <c r="I26" i="6"/>
  <c r="K26" i="6"/>
  <c r="J26" i="6"/>
  <c r="I20" i="6"/>
  <c r="J20" i="6"/>
  <c r="K20" i="6"/>
  <c r="I13" i="6"/>
  <c r="K13" i="6"/>
  <c r="J13" i="6"/>
  <c r="I7" i="6"/>
  <c r="K7" i="6"/>
  <c r="J7" i="6"/>
  <c r="T8" i="12"/>
  <c r="S8" i="12"/>
  <c r="V8" i="12"/>
  <c r="R155" i="18"/>
  <c r="Q155" i="18"/>
  <c r="I152" i="13"/>
  <c r="K152" i="13"/>
  <c r="J152" i="13"/>
  <c r="H160" i="13"/>
  <c r="I148" i="13"/>
  <c r="K148" i="13"/>
  <c r="J148" i="13"/>
  <c r="I143" i="13"/>
  <c r="K143" i="13"/>
  <c r="J143" i="13"/>
  <c r="I139" i="13"/>
  <c r="K139" i="13"/>
  <c r="J139" i="13"/>
  <c r="I135" i="13"/>
  <c r="K135" i="13"/>
  <c r="J135" i="13"/>
  <c r="I130" i="13"/>
  <c r="K130" i="13"/>
  <c r="J130" i="13"/>
  <c r="I126" i="13"/>
  <c r="K126" i="13"/>
  <c r="J126" i="13"/>
  <c r="I122" i="13"/>
  <c r="K122" i="13"/>
  <c r="J122" i="13"/>
  <c r="I117" i="13"/>
  <c r="K117" i="13"/>
  <c r="J117" i="13"/>
  <c r="W11" i="13"/>
  <c r="V11" i="13"/>
  <c r="U11" i="13"/>
  <c r="W10" i="13"/>
  <c r="V10" i="13"/>
  <c r="U10" i="13"/>
  <c r="W9" i="13"/>
  <c r="V9" i="13"/>
  <c r="U9" i="13"/>
  <c r="W8" i="13"/>
  <c r="V8" i="13"/>
  <c r="U8" i="13"/>
  <c r="T56" i="12"/>
  <c r="S56" i="12"/>
  <c r="V56" i="12"/>
  <c r="T53" i="12"/>
  <c r="S53" i="12"/>
  <c r="V53" i="12"/>
  <c r="K52" i="12"/>
  <c r="J52" i="12"/>
  <c r="I52" i="12"/>
  <c r="L52" i="12"/>
  <c r="T50" i="12"/>
  <c r="S50" i="12"/>
  <c r="V50" i="12"/>
  <c r="K49" i="12"/>
  <c r="J49" i="12"/>
  <c r="I49" i="12"/>
  <c r="L49" i="12"/>
  <c r="T47" i="12"/>
  <c r="S47" i="12"/>
  <c r="V47" i="12"/>
  <c r="K46" i="12"/>
  <c r="J46" i="12"/>
  <c r="I46" i="12"/>
  <c r="L46" i="12"/>
  <c r="T44" i="12"/>
  <c r="S44" i="12"/>
  <c r="V44" i="12"/>
  <c r="K43" i="12"/>
  <c r="J43" i="12"/>
  <c r="I43" i="12"/>
  <c r="L43" i="12"/>
  <c r="T41" i="12"/>
  <c r="S41" i="12"/>
  <c r="V41" i="12"/>
  <c r="K40" i="12"/>
  <c r="J40" i="12"/>
  <c r="I40" i="12"/>
  <c r="L40" i="12"/>
  <c r="T38" i="12"/>
  <c r="S38" i="12"/>
  <c r="V38" i="12"/>
  <c r="K37" i="12"/>
  <c r="J37" i="12"/>
  <c r="I37" i="12"/>
  <c r="L37" i="12"/>
  <c r="T35" i="12"/>
  <c r="S35" i="12"/>
  <c r="V35" i="12"/>
  <c r="K34" i="12"/>
  <c r="J34" i="12"/>
  <c r="I34" i="12"/>
  <c r="L34" i="12"/>
  <c r="T32" i="12"/>
  <c r="S32" i="12"/>
  <c r="V32" i="12"/>
  <c r="K31" i="12"/>
  <c r="J31" i="12"/>
  <c r="I31" i="12"/>
  <c r="L31" i="12"/>
  <c r="T29" i="12"/>
  <c r="S29" i="12"/>
  <c r="V29" i="12"/>
  <c r="K28" i="12"/>
  <c r="J28" i="12"/>
  <c r="I28" i="12"/>
  <c r="L28" i="12"/>
  <c r="T26" i="12"/>
  <c r="S26" i="12"/>
  <c r="V26" i="12"/>
  <c r="K25" i="12"/>
  <c r="J25" i="12"/>
  <c r="I25" i="12"/>
  <c r="L25" i="12"/>
  <c r="T23" i="12"/>
  <c r="S23" i="12"/>
  <c r="V23" i="12"/>
  <c r="K22" i="12"/>
  <c r="J22" i="12"/>
  <c r="I22" i="12"/>
  <c r="L22" i="12"/>
  <c r="T20" i="12"/>
  <c r="S20" i="12"/>
  <c r="V20" i="12"/>
  <c r="K19" i="12"/>
  <c r="J19" i="12"/>
  <c r="I19" i="12"/>
  <c r="L19" i="12"/>
  <c r="T17" i="12"/>
  <c r="S17" i="12"/>
  <c r="V17" i="12"/>
  <c r="K16" i="12"/>
  <c r="J16" i="12"/>
  <c r="I16" i="12"/>
  <c r="L16" i="12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E73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G51" i="10"/>
  <c r="L109" i="10"/>
  <c r="L108" i="10"/>
  <c r="L107" i="10"/>
  <c r="L106" i="10"/>
  <c r="L105" i="10"/>
  <c r="L104" i="10"/>
  <c r="L103" i="10"/>
  <c r="L102" i="10"/>
  <c r="L101" i="10"/>
  <c r="L100" i="10"/>
  <c r="L99" i="10"/>
  <c r="L98" i="10"/>
  <c r="L97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30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I29" i="10"/>
  <c r="L43" i="10"/>
  <c r="L40" i="10"/>
  <c r="L37" i="10"/>
  <c r="L34" i="10"/>
  <c r="L31" i="10"/>
  <c r="L38" i="10"/>
  <c r="L35" i="10"/>
  <c r="L42" i="10"/>
  <c r="L39" i="10"/>
  <c r="L36" i="10"/>
  <c r="L33" i="10"/>
  <c r="L41" i="10"/>
  <c r="L32" i="10"/>
  <c r="K52" i="6"/>
  <c r="J52" i="6"/>
  <c r="I52" i="6"/>
  <c r="K46" i="6"/>
  <c r="J46" i="6"/>
  <c r="I46" i="6"/>
  <c r="K40" i="6"/>
  <c r="J40" i="6"/>
  <c r="I40" i="6"/>
  <c r="K34" i="6"/>
  <c r="J34" i="6"/>
  <c r="I34" i="6"/>
  <c r="K28" i="6"/>
  <c r="J28" i="6"/>
  <c r="I28" i="6"/>
  <c r="K22" i="6"/>
  <c r="J22" i="6"/>
  <c r="I22" i="6"/>
  <c r="K15" i="6"/>
  <c r="J15" i="6"/>
  <c r="I15" i="6"/>
  <c r="K9" i="6"/>
  <c r="J9" i="6"/>
  <c r="I9" i="6"/>
  <c r="R13" i="18"/>
  <c r="Q13" i="18"/>
  <c r="V14" i="12"/>
  <c r="T14" i="12"/>
  <c r="S14" i="12"/>
  <c r="V12" i="12"/>
  <c r="T12" i="12"/>
  <c r="S12" i="12"/>
  <c r="V10" i="12"/>
  <c r="T10" i="12"/>
  <c r="S10" i="12"/>
  <c r="V7" i="12"/>
  <c r="T7" i="12"/>
  <c r="S7" i="12"/>
  <c r="L74" i="8"/>
  <c r="L86" i="8"/>
  <c r="L85" i="8"/>
  <c r="L84" i="8"/>
  <c r="L83" i="8"/>
  <c r="L82" i="8"/>
  <c r="L81" i="8"/>
  <c r="L80" i="8"/>
  <c r="L79" i="8"/>
  <c r="L78" i="8"/>
  <c r="L77" i="8"/>
  <c r="L76" i="8"/>
  <c r="L75" i="8"/>
  <c r="R47" i="6"/>
  <c r="Q47" i="6"/>
  <c r="S47" i="6"/>
  <c r="M16" i="5"/>
  <c r="L16" i="5"/>
  <c r="J16" i="5"/>
  <c r="K16" i="5"/>
  <c r="I16" i="5"/>
  <c r="M12" i="5"/>
  <c r="L12" i="5"/>
  <c r="J12" i="5"/>
  <c r="K12" i="5"/>
  <c r="I12" i="5"/>
  <c r="M8" i="5"/>
  <c r="L8" i="5"/>
  <c r="J8" i="5"/>
  <c r="K8" i="5"/>
  <c r="I8" i="5"/>
  <c r="I17" i="5"/>
  <c r="L17" i="5"/>
  <c r="M17" i="5"/>
  <c r="J17" i="5"/>
  <c r="K17" i="5"/>
  <c r="I19" i="5"/>
  <c r="L19" i="5"/>
  <c r="M19" i="5"/>
  <c r="K19" i="5"/>
  <c r="J19" i="5"/>
  <c r="I21" i="5"/>
  <c r="L21" i="5"/>
  <c r="K21" i="5"/>
  <c r="J21" i="5"/>
  <c r="M21" i="5"/>
  <c r="I23" i="5"/>
  <c r="L23" i="5"/>
  <c r="M23" i="5"/>
  <c r="K23" i="5"/>
  <c r="J23" i="5"/>
  <c r="I25" i="5"/>
  <c r="L25" i="5"/>
  <c r="K25" i="5"/>
  <c r="J25" i="5"/>
  <c r="M25" i="5"/>
  <c r="I27" i="5"/>
  <c r="L27" i="5"/>
  <c r="M27" i="5"/>
  <c r="K27" i="5"/>
  <c r="J27" i="5"/>
  <c r="I29" i="5"/>
  <c r="L29" i="5"/>
  <c r="K29" i="5"/>
  <c r="M29" i="5"/>
  <c r="J29" i="5"/>
  <c r="I31" i="5"/>
  <c r="L31" i="5"/>
  <c r="M31" i="5"/>
  <c r="K31" i="5"/>
  <c r="J31" i="5"/>
  <c r="I33" i="5"/>
  <c r="L33" i="5"/>
  <c r="M33" i="5"/>
  <c r="K33" i="5"/>
  <c r="J33" i="5"/>
  <c r="I35" i="5"/>
  <c r="L35" i="5"/>
  <c r="M35" i="5"/>
  <c r="K35" i="5"/>
  <c r="J35" i="5"/>
  <c r="I37" i="5"/>
  <c r="L37" i="5"/>
  <c r="K37" i="5"/>
  <c r="J37" i="5"/>
  <c r="M37" i="5"/>
  <c r="I39" i="5"/>
  <c r="L39" i="5"/>
  <c r="M39" i="5"/>
  <c r="K39" i="5"/>
  <c r="J39" i="5"/>
  <c r="I41" i="5"/>
  <c r="L41" i="5"/>
  <c r="K41" i="5"/>
  <c r="M41" i="5"/>
  <c r="J41" i="5"/>
  <c r="I43" i="5"/>
  <c r="L43" i="5"/>
  <c r="M43" i="5"/>
  <c r="K43" i="5"/>
  <c r="J43" i="5"/>
  <c r="I45" i="5"/>
  <c r="L45" i="5"/>
  <c r="K45" i="5"/>
  <c r="M45" i="5"/>
  <c r="J45" i="5"/>
  <c r="I47" i="5"/>
  <c r="L47" i="5"/>
  <c r="M47" i="5"/>
  <c r="K47" i="5"/>
  <c r="J47" i="5"/>
  <c r="I49" i="5"/>
  <c r="L49" i="5"/>
  <c r="K49" i="5"/>
  <c r="M49" i="5"/>
  <c r="J49" i="5"/>
  <c r="I51" i="5"/>
  <c r="L51" i="5"/>
  <c r="M51" i="5"/>
  <c r="K51" i="5"/>
  <c r="J51" i="5"/>
  <c r="K214" i="3"/>
  <c r="J214" i="3"/>
  <c r="L214" i="3"/>
  <c r="K211" i="3"/>
  <c r="J211" i="3"/>
  <c r="L211" i="3"/>
  <c r="L208" i="3"/>
  <c r="K208" i="3"/>
  <c r="J208" i="3"/>
  <c r="I196" i="3"/>
  <c r="L185" i="3"/>
  <c r="K185" i="3"/>
  <c r="J185" i="3"/>
  <c r="E195" i="3"/>
  <c r="G194" i="3"/>
  <c r="I193" i="3"/>
  <c r="L182" i="3"/>
  <c r="K182" i="3"/>
  <c r="J182" i="3"/>
  <c r="E192" i="3"/>
  <c r="G191" i="3"/>
  <c r="I190" i="3"/>
  <c r="J179" i="3"/>
  <c r="L179" i="3"/>
  <c r="K179" i="3"/>
  <c r="E189" i="3"/>
  <c r="G188" i="3"/>
  <c r="I187" i="3"/>
  <c r="L176" i="3"/>
  <c r="K176" i="3"/>
  <c r="J176" i="3"/>
  <c r="E186" i="3"/>
  <c r="K173" i="3"/>
  <c r="L173" i="3"/>
  <c r="J173" i="3"/>
  <c r="L170" i="3"/>
  <c r="J170" i="3"/>
  <c r="K170" i="3"/>
  <c r="L167" i="3"/>
  <c r="K167" i="3"/>
  <c r="J167" i="3"/>
  <c r="L164" i="3"/>
  <c r="K164" i="3"/>
  <c r="J164" i="3"/>
  <c r="K161" i="3"/>
  <c r="L161" i="3"/>
  <c r="J161" i="3"/>
  <c r="J158" i="3"/>
  <c r="L158" i="3"/>
  <c r="K158" i="3"/>
  <c r="L155" i="3"/>
  <c r="K155" i="3"/>
  <c r="J155" i="3"/>
  <c r="J140" i="3"/>
  <c r="K140" i="3"/>
  <c r="L140" i="3"/>
  <c r="K137" i="3"/>
  <c r="L137" i="3"/>
  <c r="J137" i="3"/>
  <c r="G123" i="3"/>
  <c r="L111" i="3"/>
  <c r="J111" i="3"/>
  <c r="K111" i="3"/>
  <c r="I122" i="3"/>
  <c r="E121" i="3"/>
  <c r="G120" i="3"/>
  <c r="J108" i="3"/>
  <c r="I119" i="3"/>
  <c r="L108" i="3"/>
  <c r="K108" i="3"/>
  <c r="E118" i="3"/>
  <c r="G117" i="3"/>
  <c r="I116" i="3"/>
  <c r="L105" i="3"/>
  <c r="K105" i="3"/>
  <c r="J105" i="3"/>
  <c r="E115" i="3"/>
  <c r="G114" i="3"/>
  <c r="L102" i="3"/>
  <c r="K102" i="3"/>
  <c r="I113" i="3"/>
  <c r="J102" i="3"/>
  <c r="L99" i="3"/>
  <c r="K99" i="3"/>
  <c r="J99" i="3"/>
  <c r="L96" i="3"/>
  <c r="K96" i="3"/>
  <c r="J96" i="3"/>
  <c r="L93" i="3"/>
  <c r="K93" i="3"/>
  <c r="J93" i="3"/>
  <c r="L90" i="3"/>
  <c r="K90" i="3"/>
  <c r="J90" i="3"/>
  <c r="L87" i="3"/>
  <c r="K87" i="3"/>
  <c r="J87" i="3"/>
  <c r="L84" i="3"/>
  <c r="K84" i="3"/>
  <c r="J84" i="3"/>
  <c r="L81" i="3"/>
  <c r="K81" i="3"/>
  <c r="J81" i="3"/>
  <c r="L69" i="3"/>
  <c r="K69" i="3"/>
  <c r="J69" i="3"/>
  <c r="K66" i="3"/>
  <c r="L66" i="3"/>
  <c r="J66" i="3"/>
  <c r="L63" i="3"/>
  <c r="K63" i="3"/>
  <c r="J63" i="3"/>
  <c r="K58" i="3"/>
  <c r="J58" i="3"/>
  <c r="K52" i="3"/>
  <c r="J52" i="3"/>
  <c r="J46" i="3"/>
  <c r="K46" i="3"/>
  <c r="K40" i="3"/>
  <c r="J40" i="3"/>
  <c r="J37" i="3"/>
  <c r="L37" i="3"/>
  <c r="K37" i="3"/>
  <c r="K34" i="3"/>
  <c r="L34" i="3"/>
  <c r="J34" i="3"/>
  <c r="L31" i="3"/>
  <c r="J31" i="3"/>
  <c r="K31" i="3"/>
  <c r="K28" i="3"/>
  <c r="L28" i="3"/>
  <c r="J28" i="3"/>
  <c r="J25" i="3"/>
  <c r="K25" i="3"/>
  <c r="L25" i="3"/>
  <c r="J22" i="3"/>
  <c r="L22" i="3"/>
  <c r="K22" i="3"/>
  <c r="K19" i="3"/>
  <c r="L19" i="3"/>
  <c r="J19" i="3"/>
  <c r="L16" i="3"/>
  <c r="J16" i="3"/>
  <c r="K16" i="3"/>
  <c r="L13" i="3"/>
  <c r="K13" i="3"/>
  <c r="J13" i="3"/>
  <c r="L10" i="3"/>
  <c r="K10" i="3"/>
  <c r="J10" i="3"/>
  <c r="L7" i="3"/>
  <c r="K7" i="3"/>
  <c r="J7" i="3"/>
  <c r="G68" i="2"/>
  <c r="L64" i="2"/>
  <c r="I67" i="2"/>
  <c r="K64" i="2"/>
  <c r="J64" i="2"/>
  <c r="L61" i="2"/>
  <c r="K61" i="2"/>
  <c r="J61" i="2"/>
  <c r="L58" i="2"/>
  <c r="K58" i="2"/>
  <c r="J58" i="2"/>
  <c r="F42" i="2"/>
  <c r="K50" i="3"/>
  <c r="J50" i="3"/>
  <c r="K36" i="3"/>
  <c r="L36" i="3"/>
  <c r="J36" i="3"/>
  <c r="K33" i="3"/>
  <c r="J33" i="3"/>
  <c r="L33" i="3"/>
  <c r="K30" i="3"/>
  <c r="J30" i="3"/>
  <c r="L30" i="3"/>
  <c r="K27" i="3"/>
  <c r="J27" i="3"/>
  <c r="L27" i="3"/>
  <c r="K21" i="3"/>
  <c r="J21" i="3"/>
  <c r="L21" i="3"/>
  <c r="K18" i="3"/>
  <c r="J18" i="3"/>
  <c r="L18" i="3"/>
  <c r="K12" i="3"/>
  <c r="J12" i="3"/>
  <c r="L12" i="3"/>
  <c r="K9" i="3"/>
  <c r="L9" i="3"/>
  <c r="J9" i="3"/>
  <c r="K57" i="2"/>
  <c r="J57" i="2"/>
  <c r="L57" i="2"/>
  <c r="S19" i="6"/>
  <c r="Q19" i="6"/>
  <c r="R19" i="6"/>
  <c r="J100" i="3"/>
  <c r="L100" i="3"/>
  <c r="K100" i="3"/>
  <c r="J85" i="3"/>
  <c r="L85" i="3"/>
  <c r="K85" i="3"/>
  <c r="J82" i="3"/>
  <c r="L82" i="3"/>
  <c r="K82" i="3"/>
  <c r="J62" i="2"/>
  <c r="L62" i="2"/>
  <c r="K62" i="2"/>
  <c r="J59" i="2"/>
  <c r="L59" i="2"/>
  <c r="K59" i="2"/>
  <c r="L96" i="10"/>
  <c r="I95" i="10"/>
  <c r="S49" i="6"/>
  <c r="Q49" i="6"/>
  <c r="R49" i="6"/>
  <c r="S37" i="6"/>
  <c r="Q37" i="6"/>
  <c r="R37" i="6"/>
  <c r="S25" i="6"/>
  <c r="Q25" i="6"/>
  <c r="R25" i="6"/>
  <c r="K17" i="6"/>
  <c r="I17" i="6"/>
  <c r="J17" i="6"/>
  <c r="S11" i="6"/>
  <c r="R11" i="6"/>
  <c r="Q11" i="6"/>
  <c r="S18" i="6"/>
  <c r="R18" i="6"/>
  <c r="Q18" i="6"/>
  <c r="S24" i="6"/>
  <c r="R24" i="6"/>
  <c r="Q24" i="6"/>
  <c r="S30" i="6"/>
  <c r="R30" i="6"/>
  <c r="Q30" i="6"/>
  <c r="S36" i="6"/>
  <c r="R36" i="6"/>
  <c r="Q36" i="6"/>
  <c r="S42" i="6"/>
  <c r="R42" i="6"/>
  <c r="Q42" i="6"/>
  <c r="S48" i="6"/>
  <c r="R48" i="6"/>
  <c r="Q48" i="6"/>
  <c r="Q9" i="6"/>
  <c r="S9" i="6"/>
  <c r="R9" i="6"/>
  <c r="Q15" i="6"/>
  <c r="S15" i="6"/>
  <c r="R15" i="6"/>
  <c r="Q22" i="6"/>
  <c r="S22" i="6"/>
  <c r="R22" i="6"/>
  <c r="Q28" i="6"/>
  <c r="R28" i="6"/>
  <c r="S28" i="6"/>
  <c r="Q34" i="6"/>
  <c r="S34" i="6"/>
  <c r="R34" i="6"/>
  <c r="Q40" i="6"/>
  <c r="R40" i="6"/>
  <c r="S40" i="6"/>
  <c r="Q46" i="6"/>
  <c r="S46" i="6"/>
  <c r="R46" i="6"/>
  <c r="Q52" i="6"/>
  <c r="R52" i="6"/>
  <c r="S52" i="6"/>
  <c r="S8" i="6"/>
  <c r="R8" i="6"/>
  <c r="Q8" i="6"/>
  <c r="S14" i="6"/>
  <c r="R14" i="6"/>
  <c r="Q14" i="6"/>
  <c r="S21" i="6"/>
  <c r="Q21" i="6"/>
  <c r="R21" i="6"/>
  <c r="S27" i="6"/>
  <c r="R27" i="6"/>
  <c r="Q27" i="6"/>
  <c r="S33" i="6"/>
  <c r="R33" i="6"/>
  <c r="Q33" i="6"/>
  <c r="S39" i="6"/>
  <c r="R39" i="6"/>
  <c r="Q39" i="6"/>
  <c r="S45" i="6"/>
  <c r="R45" i="6"/>
  <c r="Q45" i="6"/>
  <c r="S51" i="6"/>
  <c r="R51" i="6"/>
  <c r="Q51" i="6"/>
  <c r="L46" i="5"/>
  <c r="K46" i="5"/>
  <c r="I46" i="5"/>
  <c r="J46" i="5"/>
  <c r="M46" i="5"/>
  <c r="L42" i="5"/>
  <c r="K42" i="5"/>
  <c r="I42" i="5"/>
  <c r="J42" i="5"/>
  <c r="M42" i="5"/>
  <c r="L38" i="5"/>
  <c r="K38" i="5"/>
  <c r="I38" i="5"/>
  <c r="J38" i="5"/>
  <c r="M38" i="5"/>
  <c r="L34" i="5"/>
  <c r="K34" i="5"/>
  <c r="I34" i="5"/>
  <c r="J34" i="5"/>
  <c r="M34" i="5"/>
  <c r="L30" i="5"/>
  <c r="K30" i="5"/>
  <c r="I30" i="5"/>
  <c r="J30" i="5"/>
  <c r="M30" i="5"/>
  <c r="L26" i="5"/>
  <c r="K26" i="5"/>
  <c r="I26" i="5"/>
  <c r="J26" i="5"/>
  <c r="M26" i="5"/>
  <c r="L22" i="5"/>
  <c r="K22" i="5"/>
  <c r="I22" i="5"/>
  <c r="J22" i="5"/>
  <c r="M22" i="5"/>
  <c r="L18" i="5"/>
  <c r="K18" i="5"/>
  <c r="I18" i="5"/>
  <c r="J18" i="5"/>
  <c r="M18" i="5"/>
  <c r="J13" i="5"/>
  <c r="I13" i="5"/>
  <c r="M13" i="5"/>
  <c r="K13" i="5"/>
  <c r="L13" i="5"/>
  <c r="H196" i="3"/>
  <c r="F194" i="3"/>
  <c r="H193" i="3"/>
  <c r="F191" i="3"/>
  <c r="H190" i="3"/>
  <c r="F188" i="3"/>
  <c r="H187" i="3"/>
  <c r="F123" i="3"/>
  <c r="H122" i="3"/>
  <c r="F120" i="3"/>
  <c r="H119" i="3"/>
  <c r="F117" i="3"/>
  <c r="H116" i="3"/>
  <c r="F114" i="3"/>
  <c r="H113" i="3"/>
  <c r="J57" i="3"/>
  <c r="K57" i="3"/>
  <c r="J51" i="3"/>
  <c r="K51" i="3"/>
  <c r="J45" i="3"/>
  <c r="K45" i="3"/>
  <c r="F68" i="2"/>
  <c r="H67" i="2"/>
  <c r="J49" i="2"/>
  <c r="K49" i="2"/>
  <c r="L49" i="2"/>
  <c r="J40" i="2"/>
  <c r="I43" i="2"/>
  <c r="K40" i="2"/>
  <c r="L40" i="2"/>
  <c r="E42" i="2"/>
  <c r="J37" i="2"/>
  <c r="L37" i="2"/>
  <c r="K37" i="2"/>
  <c r="J34" i="2"/>
  <c r="L34" i="2"/>
  <c r="K34" i="2"/>
  <c r="J23" i="2"/>
  <c r="K23" i="2"/>
  <c r="L23" i="2"/>
  <c r="J14" i="2"/>
  <c r="I17" i="2"/>
  <c r="K14" i="2"/>
  <c r="L14" i="2"/>
  <c r="J11" i="2"/>
  <c r="L11" i="2"/>
  <c r="K11" i="2"/>
  <c r="J8" i="2"/>
  <c r="L8" i="2"/>
  <c r="K8" i="2"/>
  <c r="K56" i="3"/>
  <c r="J56" i="3"/>
  <c r="K44" i="3"/>
  <c r="J44" i="3"/>
  <c r="K39" i="3"/>
  <c r="J39" i="3"/>
  <c r="L39" i="3"/>
  <c r="K24" i="3"/>
  <c r="J24" i="3"/>
  <c r="L24" i="3"/>
  <c r="E68" i="2"/>
  <c r="K60" i="2"/>
  <c r="J60" i="2"/>
  <c r="L60" i="2"/>
  <c r="H43" i="2"/>
  <c r="H118" i="3"/>
  <c r="L91" i="3"/>
  <c r="J91" i="3"/>
  <c r="K91" i="3"/>
  <c r="F43" i="2"/>
  <c r="H117" i="3"/>
  <c r="R20" i="6"/>
  <c r="S20" i="6"/>
  <c r="Q20" i="6"/>
  <c r="V13" i="5"/>
  <c r="U13" i="5"/>
  <c r="S13" i="5"/>
  <c r="W13" i="5"/>
  <c r="T13" i="5"/>
  <c r="V9" i="5"/>
  <c r="U9" i="5"/>
  <c r="S9" i="5"/>
  <c r="W9" i="5"/>
  <c r="T9" i="5"/>
  <c r="U17" i="5"/>
  <c r="T17" i="5"/>
  <c r="S17" i="5"/>
  <c r="W17" i="5"/>
  <c r="V17" i="5"/>
  <c r="U19" i="5"/>
  <c r="T19" i="5"/>
  <c r="W19" i="5"/>
  <c r="V19" i="5"/>
  <c r="S19" i="5"/>
  <c r="U21" i="5"/>
  <c r="T21" i="5"/>
  <c r="S21" i="5"/>
  <c r="V21" i="5"/>
  <c r="W21" i="5"/>
  <c r="U23" i="5"/>
  <c r="T23" i="5"/>
  <c r="W23" i="5"/>
  <c r="V23" i="5"/>
  <c r="S23" i="5"/>
  <c r="U25" i="5"/>
  <c r="T25" i="5"/>
  <c r="S25" i="5"/>
  <c r="W25" i="5"/>
  <c r="V25" i="5"/>
  <c r="U27" i="5"/>
  <c r="T27" i="5"/>
  <c r="W27" i="5"/>
  <c r="V27" i="5"/>
  <c r="S27" i="5"/>
  <c r="U29" i="5"/>
  <c r="T29" i="5"/>
  <c r="S29" i="5"/>
  <c r="V29" i="5"/>
  <c r="W29" i="5"/>
  <c r="U31" i="5"/>
  <c r="T31" i="5"/>
  <c r="W31" i="5"/>
  <c r="V31" i="5"/>
  <c r="S31" i="5"/>
  <c r="U33" i="5"/>
  <c r="T33" i="5"/>
  <c r="S33" i="5"/>
  <c r="W33" i="5"/>
  <c r="V33" i="5"/>
  <c r="U35" i="5"/>
  <c r="T35" i="5"/>
  <c r="W35" i="5"/>
  <c r="V35" i="5"/>
  <c r="S35" i="5"/>
  <c r="U37" i="5"/>
  <c r="T37" i="5"/>
  <c r="S37" i="5"/>
  <c r="W37" i="5"/>
  <c r="V37" i="5"/>
  <c r="U39" i="5"/>
  <c r="T39" i="5"/>
  <c r="W39" i="5"/>
  <c r="V39" i="5"/>
  <c r="S39" i="5"/>
  <c r="U41" i="5"/>
  <c r="T41" i="5"/>
  <c r="S41" i="5"/>
  <c r="W41" i="5"/>
  <c r="V41" i="5"/>
  <c r="U43" i="5"/>
  <c r="T43" i="5"/>
  <c r="W43" i="5"/>
  <c r="V43" i="5"/>
  <c r="S43" i="5"/>
  <c r="U45" i="5"/>
  <c r="T45" i="5"/>
  <c r="S45" i="5"/>
  <c r="W45" i="5"/>
  <c r="V45" i="5"/>
  <c r="U47" i="5"/>
  <c r="T47" i="5"/>
  <c r="W47" i="5"/>
  <c r="V47" i="5"/>
  <c r="S47" i="5"/>
  <c r="U49" i="5"/>
  <c r="T49" i="5"/>
  <c r="S49" i="5"/>
  <c r="W49" i="5"/>
  <c r="V49" i="5"/>
  <c r="U51" i="5"/>
  <c r="T51" i="5"/>
  <c r="W51" i="5"/>
  <c r="V51" i="5"/>
  <c r="S51" i="5"/>
  <c r="S10" i="5"/>
  <c r="V10" i="5"/>
  <c r="W10" i="5"/>
  <c r="U10" i="5"/>
  <c r="T10" i="5"/>
  <c r="S12" i="5"/>
  <c r="V12" i="5"/>
  <c r="T12" i="5"/>
  <c r="W12" i="5"/>
  <c r="U12" i="5"/>
  <c r="S14" i="5"/>
  <c r="V14" i="5"/>
  <c r="W14" i="5"/>
  <c r="U14" i="5"/>
  <c r="T14" i="5"/>
  <c r="S16" i="5"/>
  <c r="V16" i="5"/>
  <c r="T16" i="5"/>
  <c r="W16" i="5"/>
  <c r="U16" i="5"/>
  <c r="W18" i="5"/>
  <c r="U18" i="5"/>
  <c r="V18" i="5"/>
  <c r="T18" i="5"/>
  <c r="S18" i="5"/>
  <c r="W20" i="5"/>
  <c r="U20" i="5"/>
  <c r="S20" i="5"/>
  <c r="T20" i="5"/>
  <c r="V20" i="5"/>
  <c r="W22" i="5"/>
  <c r="U22" i="5"/>
  <c r="V22" i="5"/>
  <c r="T22" i="5"/>
  <c r="S22" i="5"/>
  <c r="W24" i="5"/>
  <c r="U24" i="5"/>
  <c r="S24" i="5"/>
  <c r="T24" i="5"/>
  <c r="V24" i="5"/>
  <c r="W26" i="5"/>
  <c r="U26" i="5"/>
  <c r="V26" i="5"/>
  <c r="T26" i="5"/>
  <c r="S26" i="5"/>
  <c r="W28" i="5"/>
  <c r="U28" i="5"/>
  <c r="T28" i="5"/>
  <c r="S28" i="5"/>
  <c r="V28" i="5"/>
  <c r="W30" i="5"/>
  <c r="U30" i="5"/>
  <c r="V30" i="5"/>
  <c r="T30" i="5"/>
  <c r="S30" i="5"/>
  <c r="W32" i="5"/>
  <c r="U32" i="5"/>
  <c r="T32" i="5"/>
  <c r="V32" i="5"/>
  <c r="S32" i="5"/>
  <c r="W34" i="5"/>
  <c r="U34" i="5"/>
  <c r="V34" i="5"/>
  <c r="T34" i="5"/>
  <c r="S34" i="5"/>
  <c r="W36" i="5"/>
  <c r="U36" i="5"/>
  <c r="T36" i="5"/>
  <c r="V36" i="5"/>
  <c r="S36" i="5"/>
  <c r="W38" i="5"/>
  <c r="U38" i="5"/>
  <c r="V38" i="5"/>
  <c r="T38" i="5"/>
  <c r="S38" i="5"/>
  <c r="W40" i="5"/>
  <c r="U40" i="5"/>
  <c r="S40" i="5"/>
  <c r="T40" i="5"/>
  <c r="V40" i="5"/>
  <c r="W42" i="5"/>
  <c r="U42" i="5"/>
  <c r="V42" i="5"/>
  <c r="T42" i="5"/>
  <c r="S42" i="5"/>
  <c r="W44" i="5"/>
  <c r="U44" i="5"/>
  <c r="T44" i="5"/>
  <c r="V44" i="5"/>
  <c r="S44" i="5"/>
  <c r="W46" i="5"/>
  <c r="U46" i="5"/>
  <c r="V46" i="5"/>
  <c r="T46" i="5"/>
  <c r="S46" i="5"/>
  <c r="W48" i="5"/>
  <c r="U48" i="5"/>
  <c r="T48" i="5"/>
  <c r="V48" i="5"/>
  <c r="S48" i="5"/>
  <c r="W50" i="5"/>
  <c r="U50" i="5"/>
  <c r="V50" i="5"/>
  <c r="T50" i="5"/>
  <c r="S50" i="5"/>
  <c r="W52" i="5"/>
  <c r="U52" i="5"/>
  <c r="T52" i="5"/>
  <c r="V52" i="5"/>
  <c r="S52" i="5"/>
  <c r="G196" i="3"/>
  <c r="E194" i="3"/>
  <c r="G193" i="3"/>
  <c r="E191" i="3"/>
  <c r="G190" i="3"/>
  <c r="E188" i="3"/>
  <c r="G187" i="3"/>
  <c r="K145" i="3"/>
  <c r="J145" i="3"/>
  <c r="L145" i="3"/>
  <c r="K142" i="3"/>
  <c r="J142" i="3"/>
  <c r="L142" i="3"/>
  <c r="K139" i="3"/>
  <c r="J139" i="3"/>
  <c r="L139" i="3"/>
  <c r="K136" i="3"/>
  <c r="J136" i="3"/>
  <c r="L136" i="3"/>
  <c r="E123" i="3"/>
  <c r="I121" i="3"/>
  <c r="K110" i="3"/>
  <c r="J110" i="3"/>
  <c r="L110" i="3"/>
  <c r="E120" i="3"/>
  <c r="K107" i="3"/>
  <c r="J107" i="3"/>
  <c r="I118" i="3"/>
  <c r="L107" i="3"/>
  <c r="E117" i="3"/>
  <c r="I115" i="3"/>
  <c r="K104" i="3"/>
  <c r="J104" i="3"/>
  <c r="L104" i="3"/>
  <c r="E114" i="3"/>
  <c r="K101" i="3"/>
  <c r="J101" i="3"/>
  <c r="L101" i="3"/>
  <c r="K98" i="3"/>
  <c r="J98" i="3"/>
  <c r="L98" i="3"/>
  <c r="K95" i="3"/>
  <c r="J95" i="3"/>
  <c r="L95" i="3"/>
  <c r="K92" i="3"/>
  <c r="J92" i="3"/>
  <c r="L92" i="3"/>
  <c r="K89" i="3"/>
  <c r="J89" i="3"/>
  <c r="L89" i="3"/>
  <c r="K86" i="3"/>
  <c r="J86" i="3"/>
  <c r="L86" i="3"/>
  <c r="K83" i="3"/>
  <c r="J83" i="3"/>
  <c r="L83" i="3"/>
  <c r="K80" i="3"/>
  <c r="J80" i="3"/>
  <c r="L80" i="3"/>
  <c r="K71" i="3"/>
  <c r="J71" i="3"/>
  <c r="L71" i="3"/>
  <c r="K68" i="3"/>
  <c r="J68" i="3"/>
  <c r="L68" i="3"/>
  <c r="K65" i="3"/>
  <c r="L65" i="3"/>
  <c r="J65" i="3"/>
  <c r="K62" i="3"/>
  <c r="L62" i="3"/>
  <c r="J62" i="3"/>
  <c r="K15" i="3"/>
  <c r="J15" i="3"/>
  <c r="L15" i="3"/>
  <c r="K72" i="2"/>
  <c r="J72" i="2"/>
  <c r="L72" i="2"/>
  <c r="K66" i="2"/>
  <c r="J66" i="2"/>
  <c r="K63" i="2"/>
  <c r="J63" i="2"/>
  <c r="L63" i="2"/>
  <c r="E196" i="3"/>
  <c r="L112" i="3"/>
  <c r="K112" i="3"/>
  <c r="J112" i="3"/>
  <c r="I123" i="3"/>
  <c r="L97" i="3"/>
  <c r="K97" i="3"/>
  <c r="J97" i="3"/>
  <c r="L88" i="3"/>
  <c r="J88" i="3"/>
  <c r="K88" i="3"/>
  <c r="J21" i="6"/>
  <c r="I21" i="6"/>
  <c r="K21" i="6"/>
  <c r="R17" i="6"/>
  <c r="Q17" i="6"/>
  <c r="S17" i="6"/>
  <c r="F196" i="3"/>
  <c r="F193" i="3"/>
  <c r="F190" i="3"/>
  <c r="F187" i="3"/>
  <c r="H121" i="3"/>
  <c r="H115" i="3"/>
  <c r="G43" i="2"/>
  <c r="L144" i="3"/>
  <c r="K144" i="3"/>
  <c r="J144" i="3"/>
  <c r="L141" i="3"/>
  <c r="K141" i="3"/>
  <c r="J141" i="3"/>
  <c r="L138" i="3"/>
  <c r="K138" i="3"/>
  <c r="J138" i="3"/>
  <c r="L135" i="3"/>
  <c r="K135" i="3"/>
  <c r="J135" i="3"/>
  <c r="I114" i="3"/>
  <c r="L103" i="3"/>
  <c r="K103" i="3"/>
  <c r="J103" i="3"/>
  <c r="L94" i="3"/>
  <c r="K94" i="3"/>
  <c r="J94" i="3"/>
  <c r="L74" i="2"/>
  <c r="K74" i="2"/>
  <c r="J74" i="2"/>
  <c r="I68" i="2"/>
  <c r="K65" i="2"/>
  <c r="L65" i="2"/>
  <c r="J65" i="2"/>
  <c r="H120" i="3"/>
  <c r="H114" i="3"/>
  <c r="H68" i="2"/>
  <c r="E193" i="3"/>
  <c r="E190" i="3"/>
  <c r="E187" i="3"/>
  <c r="I120" i="3"/>
  <c r="L109" i="3"/>
  <c r="K109" i="3"/>
  <c r="J109" i="3"/>
  <c r="I117" i="3"/>
  <c r="L106" i="3"/>
  <c r="K106" i="3"/>
  <c r="J106" i="3"/>
  <c r="H8" i="10"/>
  <c r="E7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123" i="3"/>
  <c r="J85" i="8"/>
  <c r="J82" i="8"/>
  <c r="J79" i="8"/>
  <c r="J76" i="8"/>
  <c r="J75" i="8"/>
  <c r="J81" i="8"/>
  <c r="J86" i="8"/>
  <c r="J83" i="8"/>
  <c r="J80" i="8"/>
  <c r="J77" i="8"/>
  <c r="J84" i="8"/>
  <c r="J74" i="8"/>
  <c r="J78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87" i="8"/>
  <c r="G249" i="8"/>
  <c r="H250" i="8" s="1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G183" i="8"/>
  <c r="H184" i="8" s="1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G117" i="8"/>
  <c r="H118" i="8" s="1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8" i="8"/>
  <c r="E7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G227" i="8"/>
  <c r="H228" i="8" s="1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G73" i="8"/>
  <c r="G271" i="8"/>
  <c r="H272" i="8" s="1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G205" i="8"/>
  <c r="H206" i="8" s="1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G139" i="8"/>
  <c r="H140" i="8" s="1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G29" i="8"/>
  <c r="H30" i="8" s="1"/>
  <c r="G51" i="8"/>
  <c r="H146" i="8"/>
  <c r="H153" i="8"/>
  <c r="H150" i="8"/>
  <c r="H147" i="8"/>
  <c r="H144" i="8"/>
  <c r="H141" i="8"/>
  <c r="G161" i="8"/>
  <c r="H162" i="8" s="1"/>
  <c r="G95" i="8"/>
  <c r="H96" i="8" s="1"/>
  <c r="H143" i="8"/>
  <c r="H151" i="8"/>
  <c r="H148" i="8"/>
  <c r="H145" i="8"/>
  <c r="H142" i="8"/>
  <c r="H149" i="8"/>
  <c r="H152" i="8"/>
  <c r="H16" i="47"/>
  <c r="J16" i="47"/>
  <c r="I16" i="47"/>
  <c r="N16" i="47"/>
  <c r="M16" i="47"/>
  <c r="L16" i="47"/>
  <c r="T16" i="47"/>
  <c r="S16" i="47"/>
  <c r="Q16" i="47"/>
  <c r="P16" i="47"/>
  <c r="R16" i="47"/>
  <c r="T16" i="46"/>
  <c r="S16" i="46"/>
  <c r="R16" i="46"/>
  <c r="Q16" i="46"/>
  <c r="P16" i="46"/>
  <c r="G146" i="45"/>
  <c r="I146" i="45"/>
  <c r="H146" i="45"/>
  <c r="K146" i="45" s="1"/>
  <c r="J16" i="46"/>
  <c r="I16" i="46"/>
  <c r="H16" i="46"/>
  <c r="M16" i="46"/>
  <c r="L16" i="46"/>
  <c r="N16" i="46"/>
  <c r="O11" i="41"/>
  <c r="T11" i="41"/>
  <c r="R11" i="41"/>
  <c r="Q11" i="41"/>
  <c r="P11" i="41"/>
  <c r="S11" i="41"/>
  <c r="I11" i="41"/>
  <c r="H11" i="41"/>
  <c r="G11" i="41"/>
  <c r="L11" i="41"/>
  <c r="M11" i="41"/>
  <c r="K11" i="41"/>
  <c r="I146" i="30"/>
  <c r="M146" i="30"/>
  <c r="L146" i="30"/>
  <c r="K146" i="30"/>
  <c r="J146" i="30"/>
  <c r="I62" i="30"/>
  <c r="L62" i="30"/>
  <c r="M62" i="30"/>
  <c r="K62" i="30"/>
  <c r="J62" i="30"/>
  <c r="I48" i="30"/>
  <c r="M48" i="30"/>
  <c r="L48" i="30"/>
  <c r="K48" i="30"/>
  <c r="J48" i="30"/>
  <c r="J104" i="29"/>
  <c r="K104" i="29"/>
  <c r="I104" i="29"/>
  <c r="K132" i="28"/>
  <c r="J132" i="28"/>
  <c r="I132" i="28"/>
  <c r="K104" i="28"/>
  <c r="J104" i="28"/>
  <c r="I104" i="28"/>
  <c r="K76" i="28"/>
  <c r="J76" i="28"/>
  <c r="I76" i="28"/>
  <c r="K48" i="28"/>
  <c r="J48" i="28"/>
  <c r="I48" i="28"/>
  <c r="K48" i="29"/>
  <c r="J48" i="29"/>
  <c r="I48" i="29"/>
  <c r="K20" i="29"/>
  <c r="J20" i="29"/>
  <c r="I20" i="29"/>
  <c r="K20" i="28"/>
  <c r="J20" i="28"/>
  <c r="I20" i="28"/>
  <c r="J62" i="29"/>
  <c r="I62" i="29"/>
  <c r="K62" i="29"/>
  <c r="K146" i="23"/>
  <c r="J146" i="23"/>
  <c r="I146" i="23"/>
  <c r="K118" i="23"/>
  <c r="J118" i="23"/>
  <c r="I118" i="23"/>
  <c r="K90" i="23"/>
  <c r="J90" i="23"/>
  <c r="I90" i="23"/>
  <c r="K62" i="23"/>
  <c r="J62" i="23"/>
  <c r="I62" i="23"/>
  <c r="K34" i="23"/>
  <c r="J34" i="23"/>
  <c r="I34" i="23"/>
  <c r="K20" i="23"/>
  <c r="J20" i="23"/>
  <c r="I20" i="23"/>
  <c r="I22" i="21"/>
  <c r="H22" i="21"/>
  <c r="Y8" i="18"/>
  <c r="X8" i="18"/>
  <c r="R21" i="19"/>
  <c r="P21" i="19"/>
  <c r="R9" i="19"/>
  <c r="P9" i="19"/>
  <c r="Y22" i="18"/>
  <c r="X22" i="18"/>
  <c r="K105" i="15"/>
  <c r="J105" i="15"/>
  <c r="I105" i="15"/>
  <c r="M105" i="15"/>
  <c r="L105" i="15"/>
  <c r="J135" i="14"/>
  <c r="I135" i="14"/>
  <c r="J93" i="14"/>
  <c r="I93" i="14"/>
  <c r="M21" i="15"/>
  <c r="L21" i="15"/>
  <c r="K21" i="15"/>
  <c r="J21" i="15"/>
  <c r="I21" i="15"/>
  <c r="J23" i="14"/>
  <c r="I23" i="14"/>
  <c r="R37" i="19"/>
  <c r="P37" i="19"/>
  <c r="J133" i="17"/>
  <c r="I133" i="17"/>
  <c r="J107" i="17"/>
  <c r="I107" i="17"/>
  <c r="J77" i="17"/>
  <c r="I77" i="17"/>
  <c r="J51" i="17"/>
  <c r="I51" i="17"/>
  <c r="W21" i="17"/>
  <c r="V21" i="17"/>
  <c r="U21" i="17"/>
  <c r="I65" i="14"/>
  <c r="J65" i="14"/>
  <c r="I37" i="14"/>
  <c r="J37" i="14"/>
  <c r="I79" i="14"/>
  <c r="J79" i="14"/>
  <c r="J149" i="16"/>
  <c r="I149" i="16"/>
  <c r="K149" i="16"/>
  <c r="K119" i="16"/>
  <c r="J119" i="16"/>
  <c r="I119" i="16"/>
  <c r="J93" i="16"/>
  <c r="I93" i="16"/>
  <c r="K93" i="16"/>
  <c r="K63" i="16"/>
  <c r="J63" i="16"/>
  <c r="I63" i="16"/>
  <c r="J37" i="16"/>
  <c r="I37" i="16"/>
  <c r="K37" i="16"/>
  <c r="K21" i="16"/>
  <c r="J21" i="16"/>
  <c r="I21" i="16"/>
  <c r="I149" i="14"/>
  <c r="J149" i="14"/>
  <c r="I51" i="14"/>
  <c r="J51" i="14"/>
  <c r="S23" i="14"/>
  <c r="T23" i="14"/>
  <c r="L54" i="12"/>
  <c r="K54" i="12"/>
  <c r="J54" i="12"/>
  <c r="I54" i="12"/>
  <c r="J161" i="17"/>
  <c r="I161" i="17"/>
  <c r="J135" i="17"/>
  <c r="I135" i="17"/>
  <c r="J105" i="17"/>
  <c r="I105" i="17"/>
  <c r="J79" i="17"/>
  <c r="I79" i="17"/>
  <c r="J49" i="17"/>
  <c r="I49" i="17"/>
  <c r="J23" i="17"/>
  <c r="I23" i="17"/>
  <c r="W9" i="17"/>
  <c r="V9" i="17"/>
  <c r="U9" i="17"/>
  <c r="W21" i="15"/>
  <c r="Y21" i="15"/>
  <c r="X21" i="15"/>
  <c r="I163" i="14"/>
  <c r="J163" i="14"/>
  <c r="R22" i="21"/>
  <c r="Q22" i="21"/>
  <c r="R49" i="19"/>
  <c r="P49" i="19"/>
  <c r="I77" i="15"/>
  <c r="M77" i="15"/>
  <c r="L77" i="15"/>
  <c r="K77" i="15"/>
  <c r="J77" i="15"/>
  <c r="I107" i="14"/>
  <c r="J107" i="14"/>
  <c r="I56" i="12"/>
  <c r="L56" i="12"/>
  <c r="K56" i="12"/>
  <c r="J56" i="12"/>
  <c r="I53" i="12"/>
  <c r="L53" i="12"/>
  <c r="K53" i="12"/>
  <c r="H57" i="12"/>
  <c r="J53" i="12"/>
  <c r="K35" i="16"/>
  <c r="J35" i="16"/>
  <c r="I35" i="16"/>
  <c r="K42" i="2"/>
  <c r="J42" i="2"/>
  <c r="J45" i="2"/>
  <c r="K45" i="2"/>
  <c r="K147" i="16"/>
  <c r="J147" i="16"/>
  <c r="I147" i="16"/>
  <c r="K205" i="3"/>
  <c r="J205" i="3"/>
  <c r="K194" i="3"/>
  <c r="J194" i="3"/>
  <c r="K91" i="16"/>
  <c r="J91" i="16"/>
  <c r="I91" i="16"/>
  <c r="K9" i="16"/>
  <c r="J9" i="16"/>
  <c r="I9" i="16"/>
  <c r="K55" i="12"/>
  <c r="J55" i="12"/>
  <c r="I55" i="12"/>
  <c r="L55" i="12"/>
  <c r="K199" i="3"/>
  <c r="J199" i="3"/>
  <c r="K188" i="3"/>
  <c r="J188" i="3"/>
  <c r="K44" i="2"/>
  <c r="J44" i="2"/>
  <c r="J18" i="2"/>
  <c r="K18" i="2"/>
  <c r="J121" i="16"/>
  <c r="I121" i="16"/>
  <c r="K121" i="16"/>
  <c r="K206" i="3"/>
  <c r="J206" i="3"/>
  <c r="J195" i="3"/>
  <c r="K195" i="3"/>
  <c r="K203" i="3"/>
  <c r="J203" i="3"/>
  <c r="K192" i="3"/>
  <c r="J192" i="3"/>
  <c r="K200" i="3"/>
  <c r="J200" i="3"/>
  <c r="J189" i="3"/>
  <c r="K189" i="3"/>
  <c r="J197" i="3"/>
  <c r="K197" i="3"/>
  <c r="K186" i="3"/>
  <c r="J186" i="3"/>
  <c r="J191" i="3"/>
  <c r="K191" i="3"/>
  <c r="K202" i="3"/>
  <c r="J202" i="3"/>
  <c r="J65" i="16"/>
  <c r="I65" i="16"/>
  <c r="K65" i="16"/>
  <c r="I161" i="15"/>
  <c r="M161" i="15"/>
  <c r="L161" i="15"/>
  <c r="K161" i="15"/>
  <c r="J161" i="15"/>
  <c r="I121" i="14"/>
  <c r="J121" i="14"/>
  <c r="J30" i="18" l="1"/>
  <c r="J153" i="18"/>
  <c r="J24" i="18"/>
  <c r="J95" i="18"/>
  <c r="J56" i="18"/>
  <c r="J11" i="18"/>
  <c r="J17" i="18"/>
  <c r="J159" i="18"/>
  <c r="K12" i="17"/>
  <c r="K44" i="17"/>
  <c r="K55" i="17"/>
  <c r="K87" i="17"/>
  <c r="K126" i="17"/>
  <c r="K130" i="17"/>
  <c r="K137" i="17"/>
  <c r="J154" i="18"/>
  <c r="J98" i="18"/>
  <c r="J93" i="18"/>
  <c r="K49" i="17"/>
  <c r="K105" i="17"/>
  <c r="K161" i="17"/>
  <c r="R9" i="18"/>
  <c r="R97" i="18"/>
  <c r="R27" i="18"/>
  <c r="R26" i="18"/>
  <c r="R110" i="18"/>
  <c r="J23" i="18"/>
  <c r="W12" i="16"/>
  <c r="K11" i="17"/>
  <c r="K13" i="17"/>
  <c r="K38" i="17"/>
  <c r="K42" i="17"/>
  <c r="K46" i="17"/>
  <c r="K53" i="17"/>
  <c r="K85" i="17"/>
  <c r="K89" i="17"/>
  <c r="K124" i="17"/>
  <c r="K128" i="17"/>
  <c r="K132" i="17"/>
  <c r="J122" i="18"/>
  <c r="J102" i="18"/>
  <c r="J155" i="18"/>
  <c r="J103" i="18"/>
  <c r="J71" i="18"/>
  <c r="J39" i="18"/>
  <c r="J150" i="18"/>
  <c r="J130" i="18"/>
  <c r="J66" i="18"/>
  <c r="J27" i="18"/>
  <c r="J131" i="18"/>
  <c r="J99" i="18"/>
  <c r="J47" i="18"/>
  <c r="J158" i="18"/>
  <c r="J94" i="18"/>
  <c r="J74" i="18"/>
  <c r="J13" i="18"/>
  <c r="J25" i="19"/>
  <c r="J27" i="19"/>
  <c r="J43" i="19"/>
  <c r="J45" i="19"/>
  <c r="J47" i="19"/>
  <c r="J55" i="19"/>
  <c r="J75" i="19"/>
  <c r="H87" i="35"/>
  <c r="K137" i="46"/>
  <c r="K143" i="46"/>
  <c r="K28" i="17"/>
  <c r="K41" i="17"/>
  <c r="K110" i="17"/>
  <c r="K118" i="17"/>
  <c r="K127" i="17"/>
  <c r="K136" i="17"/>
  <c r="K73" i="17"/>
  <c r="K86" i="17"/>
  <c r="K95" i="17"/>
  <c r="K103" i="17"/>
  <c r="K88" i="17"/>
  <c r="K157" i="17"/>
  <c r="K69" i="17"/>
  <c r="K54" i="17"/>
  <c r="K62" i="17"/>
  <c r="K71" i="17"/>
  <c r="K80" i="17"/>
  <c r="K144" i="17"/>
  <c r="K30" i="17"/>
  <c r="K39" i="17"/>
  <c r="K47" i="17"/>
  <c r="K112" i="17"/>
  <c r="K125" i="17"/>
  <c r="K24" i="17"/>
  <c r="K56" i="17"/>
  <c r="K138" i="17"/>
  <c r="K146" i="17"/>
  <c r="K155" i="17"/>
  <c r="K84" i="17"/>
  <c r="K60" i="17"/>
  <c r="K151" i="17"/>
  <c r="K159" i="17"/>
  <c r="K129" i="17"/>
  <c r="K32" i="17"/>
  <c r="K101" i="17"/>
  <c r="K114" i="17"/>
  <c r="K123" i="17"/>
  <c r="K131" i="17"/>
  <c r="K82" i="17"/>
  <c r="K90" i="17"/>
  <c r="K99" i="17"/>
  <c r="K108" i="17"/>
  <c r="K45" i="17"/>
  <c r="K58" i="17"/>
  <c r="K67" i="17"/>
  <c r="K75" i="17"/>
  <c r="K140" i="17"/>
  <c r="K153" i="17"/>
  <c r="K26" i="17"/>
  <c r="K34" i="17"/>
  <c r="K43" i="17"/>
  <c r="K52" i="17"/>
  <c r="K116" i="17"/>
  <c r="K97" i="17"/>
  <c r="K142" i="17"/>
  <c r="J70" i="18"/>
  <c r="J157" i="18"/>
  <c r="J37" i="18"/>
  <c r="K23" i="17"/>
  <c r="K79" i="17"/>
  <c r="K135" i="17"/>
  <c r="K77" i="17"/>
  <c r="K133" i="17"/>
  <c r="R116" i="18"/>
  <c r="R32" i="18"/>
  <c r="R19" i="18"/>
  <c r="R10" i="18"/>
  <c r="R11" i="18"/>
  <c r="R33" i="18"/>
  <c r="R12" i="18"/>
  <c r="J16" i="18"/>
  <c r="J88" i="18"/>
  <c r="J43" i="18"/>
  <c r="W14" i="16"/>
  <c r="W16" i="16"/>
  <c r="W18" i="16"/>
  <c r="W20" i="16"/>
  <c r="K15" i="17"/>
  <c r="K17" i="17"/>
  <c r="K19" i="17"/>
  <c r="K25" i="17"/>
  <c r="K57" i="17"/>
  <c r="K61" i="17"/>
  <c r="K96" i="17"/>
  <c r="K100" i="17"/>
  <c r="K104" i="17"/>
  <c r="K111" i="17"/>
  <c r="K143" i="17"/>
  <c r="J44" i="18"/>
  <c r="J83" i="18"/>
  <c r="J136" i="18"/>
  <c r="J116" i="18"/>
  <c r="J111" i="18"/>
  <c r="J40" i="18"/>
  <c r="J144" i="18"/>
  <c r="J80" i="18"/>
  <c r="J60" i="18"/>
  <c r="J139" i="18"/>
  <c r="J55" i="18"/>
  <c r="J108" i="18"/>
  <c r="J25" i="18"/>
  <c r="J11" i="19"/>
  <c r="J13" i="19"/>
  <c r="J29" i="19"/>
  <c r="J31" i="19"/>
  <c r="J33" i="19"/>
  <c r="J38" i="19"/>
  <c r="K137" i="47"/>
  <c r="K145" i="47"/>
  <c r="K141" i="47"/>
  <c r="H109" i="35"/>
  <c r="K142" i="46"/>
  <c r="K48" i="17"/>
  <c r="J42" i="18"/>
  <c r="J38" i="18"/>
  <c r="J140" i="18"/>
  <c r="K51" i="17"/>
  <c r="K107" i="17"/>
  <c r="R31" i="18"/>
  <c r="R40" i="18"/>
  <c r="R58" i="18"/>
  <c r="R65" i="18"/>
  <c r="K10" i="17"/>
  <c r="K29" i="17"/>
  <c r="K33" i="17"/>
  <c r="K68" i="17"/>
  <c r="K72" i="17"/>
  <c r="K76" i="17"/>
  <c r="K83" i="17"/>
  <c r="K115" i="17"/>
  <c r="K122" i="17"/>
  <c r="K150" i="17"/>
  <c r="K154" i="17"/>
  <c r="K158" i="17"/>
  <c r="J135" i="18"/>
  <c r="J115" i="18"/>
  <c r="J96" i="18"/>
  <c r="J149" i="18"/>
  <c r="J97" i="18"/>
  <c r="J65" i="18"/>
  <c r="J52" i="18"/>
  <c r="J32" i="18"/>
  <c r="J143" i="18"/>
  <c r="J79" i="18"/>
  <c r="J59" i="18"/>
  <c r="J125" i="18"/>
  <c r="J41" i="18"/>
  <c r="J152" i="18"/>
  <c r="J107" i="18"/>
  <c r="J87" i="18"/>
  <c r="J68" i="18"/>
  <c r="J19" i="18"/>
  <c r="J12" i="18"/>
  <c r="J15" i="19"/>
  <c r="J17" i="19"/>
  <c r="J19" i="19"/>
  <c r="J24" i="19"/>
  <c r="J40" i="19"/>
  <c r="L87" i="35"/>
  <c r="K141" i="46"/>
  <c r="K40" i="17"/>
  <c r="J75" i="18"/>
  <c r="J129" i="18"/>
  <c r="J110" i="18"/>
  <c r="J45" i="18"/>
  <c r="J124" i="18"/>
  <c r="J53" i="18"/>
  <c r="J73" i="18"/>
  <c r="J126" i="18"/>
  <c r="R45" i="18"/>
  <c r="R149" i="18"/>
  <c r="J31" i="18"/>
  <c r="J15" i="18"/>
  <c r="W15" i="16"/>
  <c r="W17" i="16"/>
  <c r="K14" i="17"/>
  <c r="K16" i="17"/>
  <c r="K18" i="17"/>
  <c r="K20" i="17"/>
  <c r="K27" i="17"/>
  <c r="K59" i="17"/>
  <c r="K66" i="17"/>
  <c r="K94" i="17"/>
  <c r="K98" i="17"/>
  <c r="K102" i="17"/>
  <c r="K109" i="17"/>
  <c r="K141" i="17"/>
  <c r="K145" i="17"/>
  <c r="J128" i="18"/>
  <c r="J109" i="18"/>
  <c r="J84" i="18"/>
  <c r="J156" i="18"/>
  <c r="J137" i="18"/>
  <c r="J72" i="18"/>
  <c r="J33" i="18"/>
  <c r="J138" i="18"/>
  <c r="J112" i="18"/>
  <c r="J54" i="18"/>
  <c r="J28" i="18"/>
  <c r="J100" i="18"/>
  <c r="J81" i="18"/>
  <c r="J26" i="18"/>
  <c r="J54" i="19"/>
  <c r="J57" i="19"/>
  <c r="J74" i="19"/>
  <c r="J12" i="19"/>
  <c r="J28" i="19"/>
  <c r="J30" i="19"/>
  <c r="J32" i="19"/>
  <c r="J34" i="19"/>
  <c r="J48" i="19"/>
  <c r="K143" i="47"/>
  <c r="K139" i="47"/>
  <c r="K138" i="47"/>
  <c r="N52" i="27"/>
  <c r="K139" i="46"/>
  <c r="N74" i="27"/>
  <c r="R103" i="18"/>
  <c r="R17" i="18"/>
  <c r="R53" i="18"/>
  <c r="R18" i="18"/>
  <c r="J9" i="18"/>
  <c r="J82" i="18"/>
  <c r="J121" i="18"/>
  <c r="K31" i="17"/>
  <c r="K70" i="17"/>
  <c r="K74" i="17"/>
  <c r="K81" i="17"/>
  <c r="K113" i="17"/>
  <c r="K117" i="17"/>
  <c r="K152" i="17"/>
  <c r="K156" i="17"/>
  <c r="K160" i="17"/>
  <c r="J14" i="18"/>
  <c r="J114" i="18"/>
  <c r="J141" i="18"/>
  <c r="J89" i="18"/>
  <c r="J57" i="18"/>
  <c r="J142" i="18"/>
  <c r="J123" i="18"/>
  <c r="J58" i="18"/>
  <c r="J117" i="18"/>
  <c r="J85" i="18"/>
  <c r="J46" i="18"/>
  <c r="J151" i="18"/>
  <c r="J86" i="18"/>
  <c r="J67" i="18"/>
  <c r="J145" i="18"/>
  <c r="J113" i="18"/>
  <c r="J61" i="18"/>
  <c r="J29" i="18"/>
  <c r="J69" i="18"/>
  <c r="J18" i="18"/>
  <c r="J101" i="18"/>
  <c r="J14" i="19"/>
  <c r="J16" i="19"/>
  <c r="J18" i="19"/>
  <c r="J20" i="19"/>
  <c r="J39" i="19"/>
  <c r="J41" i="19"/>
  <c r="K140" i="47"/>
  <c r="N109" i="35"/>
  <c r="K145" i="46"/>
  <c r="K138" i="46"/>
  <c r="N96" i="27"/>
  <c r="L57" i="12"/>
  <c r="K57" i="12"/>
  <c r="J57" i="12"/>
  <c r="I57" i="12"/>
  <c r="H87" i="8"/>
  <c r="H52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E29" i="8"/>
  <c r="F30" i="8" s="1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E249" i="8"/>
  <c r="F250" i="8" s="1"/>
  <c r="E183" i="8"/>
  <c r="F184" i="8" s="1"/>
  <c r="E117" i="8"/>
  <c r="F118" i="8" s="1"/>
  <c r="F8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E227" i="8"/>
  <c r="F228" i="8" s="1"/>
  <c r="E161" i="8"/>
  <c r="F162" i="8" s="1"/>
  <c r="E95" i="8"/>
  <c r="F96" i="8" s="1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73" i="8"/>
  <c r="F170" i="8"/>
  <c r="F167" i="8"/>
  <c r="F164" i="8"/>
  <c r="E139" i="8"/>
  <c r="F140" i="8" s="1"/>
  <c r="F107" i="8"/>
  <c r="F104" i="8"/>
  <c r="F101" i="8"/>
  <c r="F98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175" i="8"/>
  <c r="F169" i="8"/>
  <c r="F166" i="8"/>
  <c r="F106" i="8"/>
  <c r="E271" i="8"/>
  <c r="F272" i="8" s="1"/>
  <c r="E205" i="8"/>
  <c r="F206" i="8" s="1"/>
  <c r="F163" i="8"/>
  <c r="F109" i="8"/>
  <c r="F103" i="8"/>
  <c r="F100" i="8"/>
  <c r="F174" i="8"/>
  <c r="F171" i="8"/>
  <c r="F168" i="8"/>
  <c r="F165" i="8"/>
  <c r="F108" i="8"/>
  <c r="F105" i="8"/>
  <c r="F102" i="8"/>
  <c r="F99" i="8"/>
  <c r="C7" i="8"/>
  <c r="F172" i="8"/>
  <c r="F97" i="8"/>
  <c r="E73" i="8"/>
  <c r="E51" i="8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C7" i="10"/>
  <c r="K128" i="3"/>
  <c r="J128" i="3"/>
  <c r="J117" i="3"/>
  <c r="K117" i="3"/>
  <c r="K131" i="3"/>
  <c r="J131" i="3"/>
  <c r="J120" i="3"/>
  <c r="K120" i="3"/>
  <c r="J71" i="2"/>
  <c r="K71" i="2"/>
  <c r="J68" i="2"/>
  <c r="K68" i="2"/>
  <c r="K125" i="3"/>
  <c r="J125" i="3"/>
  <c r="J114" i="3"/>
  <c r="K114" i="3"/>
  <c r="J134" i="3"/>
  <c r="K134" i="3"/>
  <c r="K123" i="3"/>
  <c r="J123" i="3"/>
  <c r="K69" i="2"/>
  <c r="J69" i="2"/>
  <c r="J126" i="3"/>
  <c r="K126" i="3"/>
  <c r="K115" i="3"/>
  <c r="J115" i="3"/>
  <c r="K129" i="3"/>
  <c r="J129" i="3"/>
  <c r="K118" i="3"/>
  <c r="J118" i="3"/>
  <c r="J132" i="3"/>
  <c r="K132" i="3"/>
  <c r="J121" i="3"/>
  <c r="K121" i="3"/>
  <c r="K17" i="2"/>
  <c r="J17" i="2"/>
  <c r="K43" i="2"/>
  <c r="J43" i="2"/>
  <c r="K46" i="2"/>
  <c r="J46" i="2"/>
  <c r="J96" i="10"/>
  <c r="G95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K70" i="2"/>
  <c r="J70" i="2"/>
  <c r="J67" i="2"/>
  <c r="K67" i="2"/>
  <c r="K124" i="3"/>
  <c r="J124" i="3"/>
  <c r="K113" i="3"/>
  <c r="J113" i="3"/>
  <c r="K116" i="3"/>
  <c r="J116" i="3"/>
  <c r="K127" i="3"/>
  <c r="J127" i="3"/>
  <c r="K119" i="3"/>
  <c r="J119" i="3"/>
  <c r="K130" i="3"/>
  <c r="J130" i="3"/>
  <c r="K122" i="3"/>
  <c r="J122" i="3"/>
  <c r="K133" i="3"/>
  <c r="J133" i="3"/>
  <c r="K187" i="3"/>
  <c r="J187" i="3"/>
  <c r="K198" i="3"/>
  <c r="J198" i="3"/>
  <c r="J201" i="3"/>
  <c r="K201" i="3"/>
  <c r="J190" i="3"/>
  <c r="K190" i="3"/>
  <c r="K193" i="3"/>
  <c r="J193" i="3"/>
  <c r="K204" i="3"/>
  <c r="J204" i="3"/>
  <c r="J207" i="3"/>
  <c r="K207" i="3"/>
  <c r="K196" i="3"/>
  <c r="J196" i="3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G29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E51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C73" i="10"/>
  <c r="D74" i="10" s="1"/>
  <c r="I160" i="13"/>
  <c r="K160" i="13"/>
  <c r="J160" i="13"/>
  <c r="J146" i="13"/>
  <c r="K146" i="13"/>
  <c r="I146" i="13"/>
  <c r="J20" i="13"/>
  <c r="I20" i="13"/>
  <c r="K20" i="13"/>
  <c r="U20" i="13"/>
  <c r="V20" i="13"/>
  <c r="W20" i="13"/>
  <c r="J34" i="13"/>
  <c r="I34" i="13"/>
  <c r="K34" i="13"/>
  <c r="I48" i="13"/>
  <c r="J48" i="13"/>
  <c r="K48" i="13"/>
  <c r="J62" i="13"/>
  <c r="I62" i="13"/>
  <c r="K62" i="13"/>
  <c r="I76" i="13"/>
  <c r="J76" i="13"/>
  <c r="K76" i="13"/>
  <c r="J90" i="13"/>
  <c r="I90" i="13"/>
  <c r="K90" i="13"/>
  <c r="I104" i="13"/>
  <c r="J104" i="13"/>
  <c r="K104" i="13"/>
  <c r="J118" i="13"/>
  <c r="K118" i="13"/>
  <c r="I118" i="13"/>
  <c r="R132" i="18"/>
  <c r="Q132" i="18"/>
  <c r="R78" i="18"/>
  <c r="Q78" i="18"/>
  <c r="R146" i="18"/>
  <c r="Q146" i="18"/>
  <c r="R92" i="18"/>
  <c r="Q92" i="18"/>
  <c r="R62" i="18"/>
  <c r="Q62" i="18"/>
  <c r="R160" i="18"/>
  <c r="Q160" i="18"/>
  <c r="Q106" i="18"/>
  <c r="R106" i="18"/>
  <c r="R76" i="18"/>
  <c r="Q76" i="18"/>
  <c r="R120" i="18"/>
  <c r="Q120" i="18"/>
  <c r="R90" i="18"/>
  <c r="Q90" i="18"/>
  <c r="Q36" i="18"/>
  <c r="R36" i="18"/>
  <c r="R134" i="18"/>
  <c r="Q134" i="18"/>
  <c r="R104" i="18"/>
  <c r="Q104" i="18"/>
  <c r="R50" i="18"/>
  <c r="Q50" i="18"/>
  <c r="Q48" i="18"/>
  <c r="R48" i="18"/>
  <c r="R8" i="18"/>
  <c r="Q8" i="18"/>
  <c r="Q22" i="18"/>
  <c r="R22" i="18"/>
  <c r="R64" i="18"/>
  <c r="Q64" i="18"/>
  <c r="R34" i="18"/>
  <c r="Q34" i="18"/>
  <c r="R148" i="18"/>
  <c r="Q148" i="18"/>
  <c r="Q118" i="18"/>
  <c r="R118" i="18"/>
  <c r="R20" i="18"/>
  <c r="Q20" i="18"/>
  <c r="I132" i="13"/>
  <c r="K132" i="13"/>
  <c r="J132" i="13"/>
  <c r="M63" i="15"/>
  <c r="L63" i="15"/>
  <c r="K63" i="15"/>
  <c r="J63" i="15"/>
  <c r="I63" i="15"/>
  <c r="M147" i="15"/>
  <c r="L147" i="15"/>
  <c r="K147" i="15"/>
  <c r="J147" i="15"/>
  <c r="I147" i="15"/>
  <c r="Y146" i="18"/>
  <c r="X146" i="18"/>
  <c r="Y92" i="18"/>
  <c r="X92" i="18"/>
  <c r="Y160" i="18"/>
  <c r="X160" i="18"/>
  <c r="Y106" i="18"/>
  <c r="X106" i="18"/>
  <c r="Y76" i="18"/>
  <c r="X76" i="18"/>
  <c r="X120" i="18"/>
  <c r="Y120" i="18"/>
  <c r="Y90" i="18"/>
  <c r="X90" i="18"/>
  <c r="Y36" i="18"/>
  <c r="X36" i="18"/>
  <c r="Y134" i="18"/>
  <c r="X134" i="18"/>
  <c r="Y104" i="18"/>
  <c r="X104" i="18"/>
  <c r="X50" i="18"/>
  <c r="Y50" i="18"/>
  <c r="Y148" i="18"/>
  <c r="X148" i="18"/>
  <c r="Y118" i="18"/>
  <c r="X118" i="18"/>
  <c r="Y64" i="18"/>
  <c r="X64" i="18"/>
  <c r="Y34" i="18"/>
  <c r="X34" i="18"/>
  <c r="J22" i="18"/>
  <c r="I22" i="18"/>
  <c r="J50" i="18"/>
  <c r="I50" i="18"/>
  <c r="R161" i="19"/>
  <c r="P161" i="19"/>
  <c r="R149" i="19"/>
  <c r="P149" i="19"/>
  <c r="R147" i="19"/>
  <c r="P147" i="19"/>
  <c r="R135" i="19"/>
  <c r="P135" i="19"/>
  <c r="R133" i="19"/>
  <c r="P133" i="19"/>
  <c r="R121" i="19"/>
  <c r="P121" i="19"/>
  <c r="R119" i="19"/>
  <c r="P119" i="19"/>
  <c r="R107" i="19"/>
  <c r="P107" i="19"/>
  <c r="R105" i="19"/>
  <c r="P105" i="19"/>
  <c r="R93" i="19"/>
  <c r="P93" i="19"/>
  <c r="R91" i="19"/>
  <c r="P91" i="19"/>
  <c r="R79" i="19"/>
  <c r="P79" i="19"/>
  <c r="R77" i="19"/>
  <c r="P77" i="19"/>
  <c r="R65" i="19"/>
  <c r="P65" i="19"/>
  <c r="M161" i="19"/>
  <c r="M149" i="19"/>
  <c r="M147" i="19"/>
  <c r="M135" i="19"/>
  <c r="M133" i="19"/>
  <c r="M121" i="19"/>
  <c r="M119" i="19"/>
  <c r="M107" i="19"/>
  <c r="M105" i="19"/>
  <c r="M93" i="19"/>
  <c r="M91" i="19"/>
  <c r="M79" i="19"/>
  <c r="M77" i="19"/>
  <c r="M65" i="19"/>
  <c r="M49" i="19"/>
  <c r="M37" i="19"/>
  <c r="M35" i="19"/>
  <c r="M23" i="19"/>
  <c r="M21" i="19"/>
  <c r="M9" i="19"/>
  <c r="L7" i="19"/>
  <c r="M63" i="19"/>
  <c r="M51" i="19"/>
  <c r="R63" i="19"/>
  <c r="P63" i="19"/>
  <c r="R51" i="19"/>
  <c r="P51" i="19"/>
  <c r="M49" i="15"/>
  <c r="L49" i="15"/>
  <c r="K49" i="15"/>
  <c r="J49" i="15"/>
  <c r="I49" i="15"/>
  <c r="M133" i="15"/>
  <c r="L133" i="15"/>
  <c r="K133" i="15"/>
  <c r="J133" i="15"/>
  <c r="I133" i="15"/>
  <c r="J8" i="18"/>
  <c r="I8" i="18"/>
  <c r="Y20" i="18"/>
  <c r="X20" i="18"/>
  <c r="Y48" i="18"/>
  <c r="X48" i="18"/>
  <c r="I90" i="18"/>
  <c r="J90" i="18"/>
  <c r="J120" i="18"/>
  <c r="I120" i="18"/>
  <c r="R23" i="19"/>
  <c r="P23" i="19"/>
  <c r="R35" i="19"/>
  <c r="P35" i="19"/>
  <c r="L35" i="15"/>
  <c r="K35" i="15"/>
  <c r="J35" i="15"/>
  <c r="I35" i="15"/>
  <c r="M35" i="15"/>
  <c r="L119" i="15"/>
  <c r="K119" i="15"/>
  <c r="J119" i="15"/>
  <c r="I119" i="15"/>
  <c r="M119" i="15"/>
  <c r="V9" i="16"/>
  <c r="U9" i="16"/>
  <c r="W9" i="16"/>
  <c r="V21" i="16"/>
  <c r="U21" i="16"/>
  <c r="W21" i="16"/>
  <c r="K23" i="16"/>
  <c r="J23" i="16"/>
  <c r="I23" i="16"/>
  <c r="J49" i="16"/>
  <c r="I49" i="16"/>
  <c r="K49" i="16"/>
  <c r="K51" i="16"/>
  <c r="J51" i="16"/>
  <c r="I51" i="16"/>
  <c r="J77" i="16"/>
  <c r="I77" i="16"/>
  <c r="K77" i="16"/>
  <c r="K79" i="16"/>
  <c r="J79" i="16"/>
  <c r="I79" i="16"/>
  <c r="J105" i="16"/>
  <c r="I105" i="16"/>
  <c r="K105" i="16"/>
  <c r="K107" i="16"/>
  <c r="J107" i="16"/>
  <c r="I107" i="16"/>
  <c r="J133" i="16"/>
  <c r="I133" i="16"/>
  <c r="K133" i="16"/>
  <c r="K135" i="16"/>
  <c r="J135" i="16"/>
  <c r="I135" i="16"/>
  <c r="J161" i="16"/>
  <c r="I161" i="16"/>
  <c r="K161" i="16"/>
  <c r="J9" i="17"/>
  <c r="I9" i="17"/>
  <c r="K9" i="17"/>
  <c r="J21" i="17"/>
  <c r="I21" i="17"/>
  <c r="K21" i="17"/>
  <c r="J35" i="17"/>
  <c r="I35" i="17"/>
  <c r="K35" i="17"/>
  <c r="K37" i="17"/>
  <c r="J37" i="17"/>
  <c r="I37" i="17"/>
  <c r="J63" i="17"/>
  <c r="I63" i="17"/>
  <c r="K63" i="17"/>
  <c r="K65" i="17"/>
  <c r="J65" i="17"/>
  <c r="I65" i="17"/>
  <c r="J91" i="17"/>
  <c r="I91" i="17"/>
  <c r="K91" i="17"/>
  <c r="K93" i="17"/>
  <c r="J93" i="17"/>
  <c r="I93" i="17"/>
  <c r="J119" i="17"/>
  <c r="I119" i="17"/>
  <c r="K119" i="17"/>
  <c r="K121" i="17"/>
  <c r="J121" i="17"/>
  <c r="I121" i="17"/>
  <c r="J147" i="17"/>
  <c r="I147" i="17"/>
  <c r="K147" i="17"/>
  <c r="K149" i="17"/>
  <c r="J149" i="17"/>
  <c r="I149" i="17"/>
  <c r="J134" i="18"/>
  <c r="I134" i="18"/>
  <c r="J104" i="18"/>
  <c r="I104" i="18"/>
  <c r="J148" i="18"/>
  <c r="I148" i="18"/>
  <c r="J118" i="18"/>
  <c r="I118" i="18"/>
  <c r="J64" i="18"/>
  <c r="I64" i="18"/>
  <c r="J132" i="18"/>
  <c r="I132" i="18"/>
  <c r="I78" i="18"/>
  <c r="J78" i="18"/>
  <c r="J48" i="18"/>
  <c r="I48" i="18"/>
  <c r="J146" i="18"/>
  <c r="I146" i="18"/>
  <c r="J92" i="18"/>
  <c r="I92" i="18"/>
  <c r="J62" i="18"/>
  <c r="I62" i="18"/>
  <c r="J160" i="18"/>
  <c r="I160" i="18"/>
  <c r="J106" i="18"/>
  <c r="I106" i="18"/>
  <c r="J76" i="18"/>
  <c r="I76" i="18"/>
  <c r="J34" i="18"/>
  <c r="I34" i="18"/>
  <c r="J36" i="18"/>
  <c r="I36" i="18"/>
  <c r="X132" i="18"/>
  <c r="Y132" i="18"/>
  <c r="J91" i="15"/>
  <c r="I91" i="15"/>
  <c r="M91" i="15"/>
  <c r="L91" i="15"/>
  <c r="K91" i="15"/>
  <c r="J20" i="18"/>
  <c r="I20" i="18"/>
  <c r="Y62" i="18"/>
  <c r="X62" i="18"/>
  <c r="Y78" i="18"/>
  <c r="X78" i="18"/>
  <c r="Z7" i="19"/>
  <c r="T7" i="19"/>
  <c r="L65" i="26"/>
  <c r="L64" i="26"/>
  <c r="L63" i="26"/>
  <c r="L62" i="26"/>
  <c r="L61" i="26"/>
  <c r="L60" i="26"/>
  <c r="L59" i="26"/>
  <c r="L58" i="26"/>
  <c r="L57" i="26"/>
  <c r="L56" i="26"/>
  <c r="L55" i="26"/>
  <c r="L54" i="26"/>
  <c r="L53" i="26"/>
  <c r="L87" i="26"/>
  <c r="L86" i="26"/>
  <c r="L83" i="26"/>
  <c r="L80" i="26"/>
  <c r="L77" i="26"/>
  <c r="L84" i="26"/>
  <c r="L81" i="26"/>
  <c r="L78" i="26"/>
  <c r="L75" i="26"/>
  <c r="L85" i="26"/>
  <c r="L76" i="26"/>
  <c r="L79" i="26"/>
  <c r="L82" i="26"/>
  <c r="I253" i="26"/>
  <c r="I29" i="26"/>
  <c r="I183" i="26"/>
  <c r="I117" i="26"/>
  <c r="J8" i="26"/>
  <c r="G7" i="26"/>
  <c r="I227" i="26"/>
  <c r="I161" i="26"/>
  <c r="I95" i="26"/>
  <c r="I139" i="26"/>
  <c r="I205" i="26"/>
  <c r="I73" i="26"/>
  <c r="I51" i="26"/>
  <c r="X161" i="19"/>
  <c r="X149" i="19"/>
  <c r="X147" i="19"/>
  <c r="X135" i="19"/>
  <c r="X133" i="19"/>
  <c r="X121" i="19"/>
  <c r="X119" i="19"/>
  <c r="X107" i="19"/>
  <c r="X105" i="19"/>
  <c r="X93" i="19"/>
  <c r="X91" i="19"/>
  <c r="X79" i="19"/>
  <c r="X9" i="19"/>
  <c r="X21" i="19"/>
  <c r="X23" i="19"/>
  <c r="X35" i="19"/>
  <c r="X37" i="19"/>
  <c r="X49" i="19"/>
  <c r="J65" i="19"/>
  <c r="H65" i="19"/>
  <c r="J77" i="19"/>
  <c r="H77" i="19"/>
  <c r="I134" i="21"/>
  <c r="H134" i="21"/>
  <c r="I120" i="21"/>
  <c r="H120" i="21"/>
  <c r="I36" i="21"/>
  <c r="H36" i="21"/>
  <c r="I106" i="21"/>
  <c r="H106" i="21"/>
  <c r="H92" i="21"/>
  <c r="I92" i="21"/>
  <c r="H78" i="21"/>
  <c r="I78" i="21"/>
  <c r="I148" i="21"/>
  <c r="H148" i="21"/>
  <c r="I64" i="21"/>
  <c r="H64" i="21"/>
  <c r="I50" i="21"/>
  <c r="H50" i="21"/>
  <c r="I162" i="21"/>
  <c r="H162" i="21"/>
  <c r="E161" i="19"/>
  <c r="E149" i="19"/>
  <c r="E147" i="19"/>
  <c r="E135" i="19"/>
  <c r="E133" i="19"/>
  <c r="E121" i="19"/>
  <c r="E119" i="19"/>
  <c r="E107" i="19"/>
  <c r="E105" i="19"/>
  <c r="E93" i="19"/>
  <c r="E91" i="19"/>
  <c r="E79" i="19"/>
  <c r="E63" i="19"/>
  <c r="E51" i="19"/>
  <c r="E49" i="19"/>
  <c r="E37" i="19"/>
  <c r="E35" i="19"/>
  <c r="E23" i="19"/>
  <c r="E21" i="19"/>
  <c r="E9" i="19"/>
  <c r="E77" i="19"/>
  <c r="E65" i="19"/>
  <c r="D7" i="19"/>
  <c r="X51" i="19"/>
  <c r="X63" i="19"/>
  <c r="J161" i="19"/>
  <c r="H161" i="19"/>
  <c r="J149" i="19"/>
  <c r="H149" i="19"/>
  <c r="J147" i="19"/>
  <c r="H147" i="19"/>
  <c r="J135" i="19"/>
  <c r="H135" i="19"/>
  <c r="J133" i="19"/>
  <c r="H133" i="19"/>
  <c r="J121" i="19"/>
  <c r="H121" i="19"/>
  <c r="J119" i="19"/>
  <c r="H119" i="19"/>
  <c r="J107" i="19"/>
  <c r="H107" i="19"/>
  <c r="J105" i="19"/>
  <c r="H105" i="19"/>
  <c r="J93" i="19"/>
  <c r="H93" i="19"/>
  <c r="J91" i="19"/>
  <c r="H91" i="19"/>
  <c r="J79" i="19"/>
  <c r="H79" i="19"/>
  <c r="H9" i="19"/>
  <c r="J9" i="19"/>
  <c r="H21" i="19"/>
  <c r="J21" i="19"/>
  <c r="H23" i="19"/>
  <c r="J23" i="19"/>
  <c r="H35" i="19"/>
  <c r="J35" i="19"/>
  <c r="H37" i="19"/>
  <c r="J37" i="19"/>
  <c r="J49" i="19"/>
  <c r="H49" i="19"/>
  <c r="J51" i="19"/>
  <c r="H51" i="19"/>
  <c r="J63" i="19"/>
  <c r="H63" i="19"/>
  <c r="X65" i="19"/>
  <c r="X77" i="19"/>
  <c r="L147" i="22"/>
  <c r="J147" i="22"/>
  <c r="K147" i="22"/>
  <c r="L105" i="22"/>
  <c r="K105" i="22"/>
  <c r="J105" i="22"/>
  <c r="L63" i="22"/>
  <c r="K63" i="22"/>
  <c r="J63" i="22"/>
  <c r="J133" i="22"/>
  <c r="L133" i="22"/>
  <c r="K133" i="22"/>
  <c r="L119" i="22"/>
  <c r="K119" i="22"/>
  <c r="J119" i="22"/>
  <c r="L77" i="22"/>
  <c r="K77" i="22"/>
  <c r="J77" i="22"/>
  <c r="L35" i="22"/>
  <c r="K35" i="22"/>
  <c r="J35" i="22"/>
  <c r="L161" i="22"/>
  <c r="K161" i="22"/>
  <c r="J161" i="22"/>
  <c r="K49" i="22"/>
  <c r="J49" i="22"/>
  <c r="L49" i="22"/>
  <c r="K91" i="22"/>
  <c r="J91" i="22"/>
  <c r="L91" i="22"/>
  <c r="J21" i="22"/>
  <c r="L21" i="22"/>
  <c r="K21" i="22"/>
  <c r="V20" i="23"/>
  <c r="W20" i="23"/>
  <c r="U20" i="23"/>
  <c r="X21" i="22"/>
  <c r="W21" i="22"/>
  <c r="V21" i="22"/>
  <c r="J48" i="23"/>
  <c r="K48" i="23"/>
  <c r="I48" i="23"/>
  <c r="J76" i="23"/>
  <c r="K76" i="23"/>
  <c r="I76" i="23"/>
  <c r="J104" i="23"/>
  <c r="K104" i="23"/>
  <c r="I104" i="23"/>
  <c r="J132" i="23"/>
  <c r="K132" i="23"/>
  <c r="I132" i="23"/>
  <c r="J160" i="23"/>
  <c r="K160" i="23"/>
  <c r="I160" i="23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87" i="27"/>
  <c r="L86" i="27"/>
  <c r="L85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82" i="27"/>
  <c r="L79" i="27"/>
  <c r="L76" i="27"/>
  <c r="L30" i="27"/>
  <c r="L83" i="27"/>
  <c r="L80" i="27"/>
  <c r="L77" i="27"/>
  <c r="L81" i="27"/>
  <c r="L84" i="27"/>
  <c r="L75" i="27"/>
  <c r="L78" i="27"/>
  <c r="I73" i="27"/>
  <c r="L74" i="27" s="1"/>
  <c r="I29" i="27"/>
  <c r="G7" i="27"/>
  <c r="J8" i="27" s="1"/>
  <c r="I95" i="27"/>
  <c r="I51" i="27"/>
  <c r="L52" i="27" s="1"/>
  <c r="K160" i="28"/>
  <c r="J160" i="28"/>
  <c r="I160" i="28"/>
  <c r="K146" i="28"/>
  <c r="J146" i="28"/>
  <c r="I146" i="28"/>
  <c r="J118" i="28"/>
  <c r="I118" i="28"/>
  <c r="K118" i="28"/>
  <c r="J90" i="28"/>
  <c r="I90" i="28"/>
  <c r="K90" i="28"/>
  <c r="J62" i="28"/>
  <c r="I62" i="28"/>
  <c r="K62" i="28"/>
  <c r="J34" i="28"/>
  <c r="I34" i="28"/>
  <c r="K34" i="28"/>
  <c r="K146" i="29"/>
  <c r="J146" i="29"/>
  <c r="I146" i="29"/>
  <c r="J90" i="29"/>
  <c r="I90" i="29"/>
  <c r="K90" i="29"/>
  <c r="J160" i="29"/>
  <c r="K160" i="29"/>
  <c r="I160" i="29"/>
  <c r="J34" i="29"/>
  <c r="I34" i="29"/>
  <c r="K34" i="29"/>
  <c r="J132" i="29"/>
  <c r="K132" i="29"/>
  <c r="I132" i="29"/>
  <c r="J76" i="29"/>
  <c r="K76" i="29"/>
  <c r="I76" i="29"/>
  <c r="J118" i="29"/>
  <c r="I118" i="29"/>
  <c r="K118" i="29"/>
  <c r="J160" i="30"/>
  <c r="I160" i="30"/>
  <c r="M160" i="30"/>
  <c r="L160" i="30"/>
  <c r="K160" i="30"/>
  <c r="J76" i="30"/>
  <c r="I76" i="30"/>
  <c r="M76" i="30"/>
  <c r="L76" i="30"/>
  <c r="K76" i="30"/>
  <c r="K90" i="30"/>
  <c r="J90" i="30"/>
  <c r="M90" i="30"/>
  <c r="L90" i="30"/>
  <c r="I90" i="30"/>
  <c r="L104" i="30"/>
  <c r="K104" i="30"/>
  <c r="J104" i="30"/>
  <c r="I104" i="30"/>
  <c r="M104" i="30"/>
  <c r="M118" i="30"/>
  <c r="L118" i="30"/>
  <c r="K118" i="30"/>
  <c r="J118" i="30"/>
  <c r="I118" i="30"/>
  <c r="M34" i="30"/>
  <c r="L34" i="30"/>
  <c r="K34" i="30"/>
  <c r="J34" i="30"/>
  <c r="I34" i="30"/>
  <c r="M20" i="30"/>
  <c r="L20" i="30"/>
  <c r="K20" i="30"/>
  <c r="J20" i="30"/>
  <c r="I20" i="30"/>
  <c r="M132" i="30"/>
  <c r="L132" i="30"/>
  <c r="K132" i="30"/>
  <c r="J132" i="30"/>
  <c r="I132" i="30"/>
  <c r="N75" i="35"/>
  <c r="M87" i="35"/>
  <c r="N87" i="35" s="1"/>
  <c r="O129" i="41"/>
  <c r="M129" i="41"/>
  <c r="N129" i="41"/>
  <c r="L129" i="41"/>
  <c r="K129" i="41"/>
  <c r="I129" i="41"/>
  <c r="G129" i="41"/>
  <c r="H129" i="41"/>
  <c r="M146" i="45"/>
  <c r="L146" i="45"/>
  <c r="O146" i="45"/>
  <c r="N146" i="45"/>
  <c r="J16" i="45"/>
  <c r="I16" i="45"/>
  <c r="H16" i="45"/>
  <c r="M16" i="45"/>
  <c r="L16" i="45"/>
  <c r="N16" i="45"/>
  <c r="O146" i="46"/>
  <c r="N146" i="46"/>
  <c r="M146" i="46"/>
  <c r="L146" i="46"/>
  <c r="S16" i="45"/>
  <c r="R16" i="45"/>
  <c r="T16" i="45"/>
  <c r="Q16" i="45"/>
  <c r="P16" i="45"/>
  <c r="I146" i="47"/>
  <c r="H146" i="47"/>
  <c r="K146" i="47" s="1"/>
  <c r="G146" i="47"/>
  <c r="I146" i="46"/>
  <c r="H146" i="46"/>
  <c r="K146" i="46" s="1"/>
  <c r="G146" i="46"/>
  <c r="O146" i="47"/>
  <c r="N146" i="47"/>
  <c r="L146" i="47"/>
  <c r="M146" i="47"/>
  <c r="L96" i="27" l="1"/>
  <c r="G95" i="27"/>
  <c r="G51" i="27"/>
  <c r="J52" i="27" s="1"/>
  <c r="G29" i="27"/>
  <c r="H8" i="27"/>
  <c r="E7" i="27"/>
  <c r="G73" i="27"/>
  <c r="J109" i="27"/>
  <c r="J108" i="27"/>
  <c r="J107" i="27"/>
  <c r="J106" i="27"/>
  <c r="J105" i="27"/>
  <c r="J104" i="27"/>
  <c r="J103" i="27"/>
  <c r="J102" i="27"/>
  <c r="J101" i="27"/>
  <c r="J100" i="27"/>
  <c r="J99" i="27"/>
  <c r="J98" i="27"/>
  <c r="J97" i="27"/>
  <c r="J30" i="27"/>
  <c r="D161" i="19"/>
  <c r="D149" i="19"/>
  <c r="D147" i="19"/>
  <c r="D135" i="19"/>
  <c r="D133" i="19"/>
  <c r="D121" i="19"/>
  <c r="D119" i="19"/>
  <c r="D107" i="19"/>
  <c r="D105" i="19"/>
  <c r="D93" i="19"/>
  <c r="D91" i="19"/>
  <c r="D79" i="19"/>
  <c r="D77" i="19"/>
  <c r="D65" i="19"/>
  <c r="D63" i="19"/>
  <c r="D51" i="19"/>
  <c r="D49" i="19"/>
  <c r="D37" i="19"/>
  <c r="D35" i="19"/>
  <c r="D23" i="19"/>
  <c r="D21" i="19"/>
  <c r="D9" i="19"/>
  <c r="C7" i="19"/>
  <c r="J87" i="26"/>
  <c r="J65" i="26"/>
  <c r="J64" i="26"/>
  <c r="J63" i="26"/>
  <c r="J62" i="26"/>
  <c r="J61" i="26"/>
  <c r="J60" i="26"/>
  <c r="J59" i="26"/>
  <c r="J58" i="26"/>
  <c r="J57" i="26"/>
  <c r="J56" i="26"/>
  <c r="J55" i="26"/>
  <c r="J54" i="26"/>
  <c r="J53" i="26"/>
  <c r="J86" i="26"/>
  <c r="J85" i="26"/>
  <c r="J84" i="26"/>
  <c r="J83" i="26"/>
  <c r="J82" i="26"/>
  <c r="J81" i="26"/>
  <c r="J80" i="26"/>
  <c r="J79" i="26"/>
  <c r="J78" i="26"/>
  <c r="J77" i="26"/>
  <c r="J76" i="26"/>
  <c r="J75" i="26"/>
  <c r="G205" i="26"/>
  <c r="G139" i="26"/>
  <c r="G51" i="26"/>
  <c r="G29" i="26"/>
  <c r="G253" i="26"/>
  <c r="G183" i="26"/>
  <c r="G117" i="26"/>
  <c r="E7" i="26"/>
  <c r="H8" i="26" s="1"/>
  <c r="G161" i="26"/>
  <c r="G227" i="26"/>
  <c r="G95" i="26"/>
  <c r="G73" i="26"/>
  <c r="U37" i="19"/>
  <c r="U49" i="19"/>
  <c r="Z49" i="19" s="1"/>
  <c r="U23" i="19"/>
  <c r="U35" i="19"/>
  <c r="U9" i="19"/>
  <c r="Z38" i="19" s="1"/>
  <c r="U21" i="19"/>
  <c r="U51" i="19"/>
  <c r="U63" i="19"/>
  <c r="Z55" i="19"/>
  <c r="T161" i="19"/>
  <c r="T149" i="19"/>
  <c r="T119" i="19"/>
  <c r="T107" i="19"/>
  <c r="T49" i="19"/>
  <c r="T37" i="19"/>
  <c r="T35" i="19"/>
  <c r="T23" i="19"/>
  <c r="T21" i="19"/>
  <c r="T9" i="19"/>
  <c r="S7" i="19"/>
  <c r="T133" i="19"/>
  <c r="T121" i="19"/>
  <c r="T91" i="19"/>
  <c r="T79" i="19"/>
  <c r="T77" i="19"/>
  <c r="T65" i="19"/>
  <c r="T147" i="19"/>
  <c r="T135" i="19"/>
  <c r="T105" i="19"/>
  <c r="T93" i="19"/>
  <c r="T63" i="19"/>
  <c r="T51" i="19"/>
  <c r="U65" i="19"/>
  <c r="Z65" i="19" s="1"/>
  <c r="U77" i="19"/>
  <c r="U79" i="19"/>
  <c r="U91" i="19"/>
  <c r="Z91" i="19" s="1"/>
  <c r="U93" i="19"/>
  <c r="U105" i="19"/>
  <c r="U107" i="19"/>
  <c r="Z107" i="19" s="1"/>
  <c r="U119" i="19"/>
  <c r="U121" i="19"/>
  <c r="U133" i="19"/>
  <c r="Z133" i="19" s="1"/>
  <c r="U135" i="19"/>
  <c r="U147" i="19"/>
  <c r="U149" i="19"/>
  <c r="Z149" i="19" s="1"/>
  <c r="U161" i="19"/>
  <c r="L161" i="19"/>
  <c r="L149" i="19"/>
  <c r="L147" i="19"/>
  <c r="L135" i="19"/>
  <c r="L133" i="19"/>
  <c r="L121" i="19"/>
  <c r="L119" i="19"/>
  <c r="L107" i="19"/>
  <c r="L105" i="19"/>
  <c r="L93" i="19"/>
  <c r="L91" i="19"/>
  <c r="L79" i="19"/>
  <c r="L77" i="19"/>
  <c r="L65" i="19"/>
  <c r="L63" i="19"/>
  <c r="L51" i="19"/>
  <c r="L49" i="19"/>
  <c r="L37" i="19"/>
  <c r="L35" i="19"/>
  <c r="L23" i="19"/>
  <c r="L21" i="19"/>
  <c r="L9" i="19"/>
  <c r="K7" i="19"/>
  <c r="Q7" i="19" s="1"/>
  <c r="C51" i="10"/>
  <c r="D52" i="10" s="1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E29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E95" i="10"/>
  <c r="D8" i="10"/>
  <c r="F87" i="8"/>
  <c r="F62" i="8"/>
  <c r="F58" i="8"/>
  <c r="F55" i="8"/>
  <c r="F61" i="8"/>
  <c r="F56" i="8"/>
  <c r="F52" i="8"/>
  <c r="F65" i="8"/>
  <c r="F59" i="8"/>
  <c r="F54" i="8"/>
  <c r="F64" i="8"/>
  <c r="F63" i="8"/>
  <c r="F60" i="8"/>
  <c r="F57" i="8"/>
  <c r="F53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C271" i="8"/>
  <c r="D272" i="8" s="1"/>
  <c r="C205" i="8"/>
  <c r="D206" i="8" s="1"/>
  <c r="C139" i="8"/>
  <c r="D140" i="8" s="1"/>
  <c r="C51" i="8"/>
  <c r="C29" i="8"/>
  <c r="D30" i="8" s="1"/>
  <c r="C249" i="8"/>
  <c r="D250" i="8" s="1"/>
  <c r="C227" i="8"/>
  <c r="D228" i="8" s="1"/>
  <c r="C161" i="8"/>
  <c r="D162" i="8" s="1"/>
  <c r="C95" i="8"/>
  <c r="D96" i="8" s="1"/>
  <c r="D8" i="8"/>
  <c r="C183" i="8"/>
  <c r="D184" i="8" s="1"/>
  <c r="C117" i="8"/>
  <c r="D118" i="8" s="1"/>
  <c r="C73" i="8"/>
  <c r="D74" i="8" s="1"/>
  <c r="Z122" i="19" l="1"/>
  <c r="Z97" i="19"/>
  <c r="Z63" i="19"/>
  <c r="Z41" i="19"/>
  <c r="Z147" i="19"/>
  <c r="Z121" i="19"/>
  <c r="Z105" i="19"/>
  <c r="Z79" i="19"/>
  <c r="Z51" i="19"/>
  <c r="Z35" i="19"/>
  <c r="Z37" i="19"/>
  <c r="J74" i="27"/>
  <c r="Z80" i="19"/>
  <c r="Z153" i="19"/>
  <c r="Z136" i="19"/>
  <c r="Z111" i="19"/>
  <c r="Z94" i="19"/>
  <c r="Z69" i="19"/>
  <c r="Z52" i="19"/>
  <c r="Z27" i="19"/>
  <c r="Z9" i="19"/>
  <c r="Z156" i="19"/>
  <c r="Z145" i="19"/>
  <c r="Z138" i="19"/>
  <c r="Z128" i="19"/>
  <c r="Z117" i="19"/>
  <c r="Z110" i="19"/>
  <c r="Z100" i="19"/>
  <c r="Z89" i="19"/>
  <c r="Z82" i="19"/>
  <c r="Z72" i="19"/>
  <c r="Z61" i="19"/>
  <c r="Z54" i="19"/>
  <c r="Z39" i="19"/>
  <c r="Z56" i="19"/>
  <c r="Z20" i="19"/>
  <c r="Z34" i="19"/>
  <c r="Z12" i="19"/>
  <c r="Z123" i="19"/>
  <c r="Z19" i="19"/>
  <c r="Z146" i="19"/>
  <c r="Z62" i="19"/>
  <c r="Z15" i="19"/>
  <c r="Z155" i="19"/>
  <c r="Z144" i="19"/>
  <c r="Z137" i="19"/>
  <c r="Z127" i="19"/>
  <c r="Z116" i="19"/>
  <c r="Z109" i="19"/>
  <c r="Z99" i="19"/>
  <c r="Z88" i="19"/>
  <c r="Z81" i="19"/>
  <c r="Z71" i="19"/>
  <c r="Z60" i="19"/>
  <c r="Z47" i="19"/>
  <c r="Z32" i="19"/>
  <c r="Z46" i="19"/>
  <c r="Z17" i="19"/>
  <c r="Z31" i="19"/>
  <c r="Z158" i="19"/>
  <c r="Z130" i="19"/>
  <c r="Z113" i="19"/>
  <c r="Z102" i="19"/>
  <c r="Z85" i="19"/>
  <c r="Z74" i="19"/>
  <c r="Z67" i="19"/>
  <c r="Z45" i="19"/>
  <c r="Z33" i="19"/>
  <c r="Z18" i="19"/>
  <c r="Z157" i="19"/>
  <c r="Z118" i="19"/>
  <c r="Z101" i="19"/>
  <c r="Z84" i="19"/>
  <c r="Z57" i="19"/>
  <c r="Z30" i="19"/>
  <c r="Z160" i="19"/>
  <c r="Z154" i="19"/>
  <c r="Z143" i="19"/>
  <c r="Z132" i="19"/>
  <c r="Z126" i="19"/>
  <c r="Z115" i="19"/>
  <c r="Z104" i="19"/>
  <c r="Z98" i="19"/>
  <c r="Z87" i="19"/>
  <c r="Z76" i="19"/>
  <c r="Z70" i="19"/>
  <c r="Z59" i="19"/>
  <c r="Z58" i="19"/>
  <c r="Z29" i="19"/>
  <c r="Z43" i="19"/>
  <c r="Z14" i="19"/>
  <c r="Z28" i="19"/>
  <c r="Z151" i="19"/>
  <c r="Z95" i="19"/>
  <c r="Z140" i="19"/>
  <c r="Z42" i="19"/>
  <c r="Z159" i="19"/>
  <c r="Z152" i="19"/>
  <c r="Z142" i="19"/>
  <c r="Z131" i="19"/>
  <c r="Z124" i="19"/>
  <c r="Z114" i="19"/>
  <c r="Z103" i="19"/>
  <c r="Z96" i="19"/>
  <c r="Z86" i="19"/>
  <c r="Z75" i="19"/>
  <c r="Z68" i="19"/>
  <c r="Z48" i="19"/>
  <c r="Z26" i="19"/>
  <c r="Z40" i="19"/>
  <c r="Z11" i="19"/>
  <c r="Z25" i="19"/>
  <c r="Z141" i="19"/>
  <c r="Z53" i="19"/>
  <c r="Z129" i="19"/>
  <c r="Z112" i="19"/>
  <c r="Z90" i="19"/>
  <c r="Z73" i="19"/>
  <c r="Z16" i="19"/>
  <c r="Z44" i="19"/>
  <c r="Z161" i="19"/>
  <c r="Z135" i="19"/>
  <c r="Z119" i="19"/>
  <c r="Z93" i="19"/>
  <c r="Z77" i="19"/>
  <c r="Z21" i="19"/>
  <c r="Z23" i="19"/>
  <c r="Z139" i="19"/>
  <c r="Z10" i="19"/>
  <c r="Z150" i="19"/>
  <c r="Z125" i="19"/>
  <c r="Z108" i="19"/>
  <c r="Z83" i="19"/>
  <c r="Z66" i="19"/>
  <c r="Z13" i="19"/>
  <c r="Z24" i="19"/>
  <c r="J96" i="27"/>
  <c r="D52" i="8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C95" i="10"/>
  <c r="D96" i="10" s="1"/>
  <c r="F30" i="10"/>
  <c r="C29" i="10"/>
  <c r="F43" i="10"/>
  <c r="F40" i="10"/>
  <c r="F37" i="10"/>
  <c r="F34" i="10"/>
  <c r="F31" i="10"/>
  <c r="F38" i="10"/>
  <c r="F42" i="10"/>
  <c r="F39" i="10"/>
  <c r="F36" i="10"/>
  <c r="F33" i="10"/>
  <c r="F35" i="10"/>
  <c r="F41" i="10"/>
  <c r="F32" i="10"/>
  <c r="K161" i="19"/>
  <c r="Q161" i="19" s="1"/>
  <c r="K149" i="19"/>
  <c r="Q149" i="19" s="1"/>
  <c r="K147" i="19"/>
  <c r="Q147" i="19" s="1"/>
  <c r="K135" i="19"/>
  <c r="Q135" i="19" s="1"/>
  <c r="K133" i="19"/>
  <c r="Q133" i="19" s="1"/>
  <c r="K121" i="19"/>
  <c r="Q121" i="19" s="1"/>
  <c r="K119" i="19"/>
  <c r="Q119" i="19" s="1"/>
  <c r="K107" i="19"/>
  <c r="Q107" i="19" s="1"/>
  <c r="K105" i="19"/>
  <c r="Q105" i="19" s="1"/>
  <c r="K93" i="19"/>
  <c r="Q93" i="19" s="1"/>
  <c r="K91" i="19"/>
  <c r="Q91" i="19" s="1"/>
  <c r="K79" i="19"/>
  <c r="Q79" i="19" s="1"/>
  <c r="K77" i="19"/>
  <c r="Q77" i="19" s="1"/>
  <c r="K65" i="19"/>
  <c r="Q65" i="19" s="1"/>
  <c r="K49" i="19"/>
  <c r="Q49" i="19" s="1"/>
  <c r="K37" i="19"/>
  <c r="Q37" i="19" s="1"/>
  <c r="K35" i="19"/>
  <c r="Q35" i="19" s="1"/>
  <c r="K23" i="19"/>
  <c r="Q23" i="19" s="1"/>
  <c r="K21" i="19"/>
  <c r="Q21" i="19" s="1"/>
  <c r="K9" i="19"/>
  <c r="Q9" i="19" s="1"/>
  <c r="K63" i="19"/>
  <c r="Q63" i="19" s="1"/>
  <c r="K51" i="19"/>
  <c r="Q51" i="19" s="1"/>
  <c r="S161" i="19"/>
  <c r="Y161" i="19" s="1"/>
  <c r="S149" i="19"/>
  <c r="Y149" i="19" s="1"/>
  <c r="S147" i="19"/>
  <c r="Y147" i="19" s="1"/>
  <c r="S135" i="19"/>
  <c r="Y135" i="19" s="1"/>
  <c r="S133" i="19"/>
  <c r="Y133" i="19" s="1"/>
  <c r="S121" i="19"/>
  <c r="Y121" i="19" s="1"/>
  <c r="S119" i="19"/>
  <c r="Y119" i="19" s="1"/>
  <c r="S107" i="19"/>
  <c r="Y107" i="19" s="1"/>
  <c r="S105" i="19"/>
  <c r="Y105" i="19" s="1"/>
  <c r="S93" i="19"/>
  <c r="Y93" i="19" s="1"/>
  <c r="S91" i="19"/>
  <c r="Y91" i="19" s="1"/>
  <c r="S79" i="19"/>
  <c r="Y79" i="19" s="1"/>
  <c r="S49" i="19"/>
  <c r="Y49" i="19" s="1"/>
  <c r="S37" i="19"/>
  <c r="Y37" i="19" s="1"/>
  <c r="S35" i="19"/>
  <c r="Y35" i="19" s="1"/>
  <c r="S23" i="19"/>
  <c r="Y23" i="19" s="1"/>
  <c r="S21" i="19"/>
  <c r="Y21" i="19" s="1"/>
  <c r="S9" i="19"/>
  <c r="Y9" i="19" s="1"/>
  <c r="Y7" i="19"/>
  <c r="S77" i="19"/>
  <c r="Y77" i="19" s="1"/>
  <c r="S65" i="19"/>
  <c r="Y65" i="19" s="1"/>
  <c r="S51" i="19"/>
  <c r="Y51" i="19" s="1"/>
  <c r="S63" i="19"/>
  <c r="Y63" i="19" s="1"/>
  <c r="H86" i="26"/>
  <c r="H85" i="26"/>
  <c r="H84" i="26"/>
  <c r="H83" i="26"/>
  <c r="H82" i="26"/>
  <c r="H81" i="26"/>
  <c r="H80" i="26"/>
  <c r="H79" i="26"/>
  <c r="H78" i="26"/>
  <c r="H77" i="26"/>
  <c r="H76" i="26"/>
  <c r="H75" i="26"/>
  <c r="E73" i="26"/>
  <c r="E205" i="26"/>
  <c r="E139" i="26"/>
  <c r="E51" i="26"/>
  <c r="E29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E253" i="26"/>
  <c r="E183" i="26"/>
  <c r="E117" i="26"/>
  <c r="E161" i="26"/>
  <c r="C7" i="26"/>
  <c r="F8" i="26" s="1"/>
  <c r="E227" i="26"/>
  <c r="E95" i="26"/>
  <c r="H87" i="26"/>
  <c r="H64" i="26"/>
  <c r="H61" i="26"/>
  <c r="H58" i="26"/>
  <c r="H55" i="26"/>
  <c r="H65" i="26"/>
  <c r="H62" i="26"/>
  <c r="H59" i="26"/>
  <c r="H56" i="26"/>
  <c r="H53" i="26"/>
  <c r="H60" i="26"/>
  <c r="H63" i="26"/>
  <c r="H54" i="26"/>
  <c r="H57" i="26"/>
  <c r="C161" i="19"/>
  <c r="I161" i="19" s="1"/>
  <c r="C149" i="19"/>
  <c r="I149" i="19" s="1"/>
  <c r="C147" i="19"/>
  <c r="I147" i="19" s="1"/>
  <c r="C135" i="19"/>
  <c r="I135" i="19" s="1"/>
  <c r="C133" i="19"/>
  <c r="I133" i="19" s="1"/>
  <c r="C121" i="19"/>
  <c r="I121" i="19" s="1"/>
  <c r="C119" i="19"/>
  <c r="I119" i="19" s="1"/>
  <c r="C107" i="19"/>
  <c r="I107" i="19" s="1"/>
  <c r="C105" i="19"/>
  <c r="I105" i="19" s="1"/>
  <c r="C93" i="19"/>
  <c r="I93" i="19" s="1"/>
  <c r="C91" i="19"/>
  <c r="I91" i="19" s="1"/>
  <c r="C79" i="19"/>
  <c r="I79" i="19" s="1"/>
  <c r="C77" i="19"/>
  <c r="I77" i="19" s="1"/>
  <c r="C65" i="19"/>
  <c r="I65" i="19" s="1"/>
  <c r="C63" i="19"/>
  <c r="I63" i="19" s="1"/>
  <c r="C51" i="19"/>
  <c r="I51" i="19" s="1"/>
  <c r="C49" i="19"/>
  <c r="I49" i="19" s="1"/>
  <c r="C37" i="19"/>
  <c r="I37" i="19" s="1"/>
  <c r="C21" i="19"/>
  <c r="I21" i="19" s="1"/>
  <c r="C9" i="19"/>
  <c r="I9" i="19" s="1"/>
  <c r="C35" i="19"/>
  <c r="I35" i="19" s="1"/>
  <c r="C23" i="19"/>
  <c r="I23" i="19" s="1"/>
  <c r="I7" i="19"/>
  <c r="C7" i="27"/>
  <c r="E95" i="27"/>
  <c r="E73" i="27"/>
  <c r="H74" i="27" s="1"/>
  <c r="E51" i="27"/>
  <c r="H52" i="27" s="1"/>
  <c r="E29" i="27"/>
  <c r="F8" i="27"/>
  <c r="H30" i="27"/>
  <c r="H109" i="27"/>
  <c r="H108" i="27"/>
  <c r="H107" i="27"/>
  <c r="H106" i="27"/>
  <c r="H105" i="27"/>
  <c r="H104" i="27"/>
  <c r="H103" i="27"/>
  <c r="H102" i="27"/>
  <c r="H101" i="27"/>
  <c r="H100" i="27"/>
  <c r="H99" i="27"/>
  <c r="H98" i="27"/>
  <c r="H97" i="27"/>
  <c r="H96" i="27" l="1"/>
  <c r="F109" i="27"/>
  <c r="F108" i="27"/>
  <c r="F107" i="27"/>
  <c r="F106" i="27"/>
  <c r="F105" i="27"/>
  <c r="F104" i="27"/>
  <c r="F103" i="27"/>
  <c r="F102" i="27"/>
  <c r="F101" i="27"/>
  <c r="F100" i="27"/>
  <c r="F99" i="27"/>
  <c r="F98" i="27"/>
  <c r="F97" i="27"/>
  <c r="F30" i="27"/>
  <c r="D8" i="27"/>
  <c r="C95" i="27"/>
  <c r="D96" i="27" s="1"/>
  <c r="C73" i="27"/>
  <c r="D74" i="27" s="1"/>
  <c r="C51" i="27"/>
  <c r="D52" i="27" s="1"/>
  <c r="C29" i="27"/>
  <c r="F108" i="26"/>
  <c r="F105" i="26"/>
  <c r="F102" i="26"/>
  <c r="F99" i="26"/>
  <c r="F109" i="26"/>
  <c r="F106" i="26"/>
  <c r="F103" i="26"/>
  <c r="F100" i="26"/>
  <c r="F97" i="26"/>
  <c r="F107" i="26"/>
  <c r="F98" i="26"/>
  <c r="F101" i="26"/>
  <c r="F104" i="26"/>
  <c r="F241" i="26"/>
  <c r="F239" i="26"/>
  <c r="F240" i="26"/>
  <c r="F238" i="26"/>
  <c r="F235" i="26"/>
  <c r="F232" i="26"/>
  <c r="F229" i="26"/>
  <c r="F236" i="26"/>
  <c r="F233" i="26"/>
  <c r="F230" i="26"/>
  <c r="F231" i="26"/>
  <c r="F234" i="26"/>
  <c r="F237" i="26"/>
  <c r="C227" i="26"/>
  <c r="D228" i="26" s="1"/>
  <c r="C161" i="26"/>
  <c r="D162" i="26" s="1"/>
  <c r="C95" i="26"/>
  <c r="D96" i="26" s="1"/>
  <c r="C73" i="26"/>
  <c r="D74" i="26" s="1"/>
  <c r="C205" i="26"/>
  <c r="D206" i="26" s="1"/>
  <c r="C139" i="26"/>
  <c r="D140" i="26" s="1"/>
  <c r="C51" i="26"/>
  <c r="C29" i="26"/>
  <c r="D30" i="26" s="1"/>
  <c r="C253" i="26"/>
  <c r="D254" i="26" s="1"/>
  <c r="C183" i="26"/>
  <c r="D184" i="26" s="1"/>
  <c r="C117" i="26"/>
  <c r="D118" i="26" s="1"/>
  <c r="D8" i="26"/>
  <c r="F173" i="26"/>
  <c r="F170" i="26"/>
  <c r="F167" i="26"/>
  <c r="F164" i="26"/>
  <c r="F174" i="26"/>
  <c r="F171" i="26"/>
  <c r="F168" i="26"/>
  <c r="F165" i="26"/>
  <c r="F172" i="26"/>
  <c r="F163" i="26"/>
  <c r="F175" i="26"/>
  <c r="F166" i="26"/>
  <c r="F169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267" i="26"/>
  <c r="F264" i="26"/>
  <c r="F261" i="26"/>
  <c r="F258" i="26"/>
  <c r="F255" i="26"/>
  <c r="F265" i="26"/>
  <c r="F262" i="26"/>
  <c r="F259" i="26"/>
  <c r="F256" i="26"/>
  <c r="F263" i="26"/>
  <c r="F266" i="26"/>
  <c r="F257" i="26"/>
  <c r="F260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87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85" i="26"/>
  <c r="F82" i="26"/>
  <c r="F79" i="26"/>
  <c r="F76" i="26"/>
  <c r="F86" i="26"/>
  <c r="F83" i="26"/>
  <c r="F80" i="26"/>
  <c r="F77" i="26"/>
  <c r="F81" i="26"/>
  <c r="F84" i="26"/>
  <c r="F75" i="26"/>
  <c r="F78" i="26"/>
  <c r="D30" i="10"/>
  <c r="F52" i="27" l="1"/>
  <c r="F74" i="27"/>
  <c r="F96" i="27"/>
  <c r="D52" i="26"/>
  <c r="D30" i="27"/>
</calcChain>
</file>

<file path=xl/sharedStrings.xml><?xml version="1.0" encoding="utf-8"?>
<sst xmlns="http://schemas.openxmlformats.org/spreadsheetml/2006/main" count="5940" uniqueCount="329">
  <si>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</si>
  <si>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</si>
  <si>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</si>
  <si>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</si>
  <si>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</si>
  <si>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</si>
  <si>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</si>
  <si>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</si>
  <si>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</si>
  <si>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</si>
  <si>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</si>
  <si>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</si>
  <si>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</si>
  <si>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</si>
  <si>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</si>
  <si>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</si>
  <si>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</si>
  <si>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</si>
  <si>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</si>
  <si>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</si>
  <si>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</si>
  <si>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Viajeros alojados en los establecimientos alojativos de Tenerife según lugar de residencia y municipio de alojamiento - año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</si>
  <si>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</si>
  <si>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</si>
  <si>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</si>
  <si>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</si>
  <si>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</si>
  <si>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</si>
  <si>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</si>
  <si>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</si>
  <si>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</si>
  <si>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</si>
  <si>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</si>
  <si>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</si>
  <si>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</si>
  <si>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</si>
  <si>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</si>
  <si>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</si>
  <si>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</si>
  <si>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</si>
  <si>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</si>
  <si>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</si>
  <si>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</si>
  <si>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</si>
  <si>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</si>
  <si>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</si>
  <si>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</si>
  <si>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</si>
  <si>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</si>
  <si>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</si>
  <si>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</si>
  <si>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</si>
  <si>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</si>
  <si>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</si>
  <si>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</si>
  <si>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</si>
  <si>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</si>
  <si>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</si>
  <si>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</si>
  <si>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</si>
  <si>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</si>
  <si>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</si>
  <si>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</si>
  <si>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</si>
  <si>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</si>
  <si>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</si>
  <si>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</si>
  <si>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</si>
  <si>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</si>
  <si>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</si>
  <si>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</si>
  <si>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</si>
  <si>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</si>
  <si>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</si>
  <si>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</si>
  <si>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</si>
  <si>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</si>
  <si>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</si>
  <si>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</si>
  <si>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</si>
  <si>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</si>
  <si>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</si>
  <si>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</si>
  <si>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</si>
  <si>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</si>
  <si>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</si>
  <si>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</si>
  <si>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</si>
  <si>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</si>
  <si>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</si>
  <si>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</si>
  <si>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</si>
  <si>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</si>
  <si>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</si>
  <si>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</si>
  <si>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</si>
  <si>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</si>
  <si>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</si>
  <si>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</si>
  <si>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</si>
  <si>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</si>
  <si>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</si>
  <si>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</si>
  <si>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</si>
  <si>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</si>
  <si>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</si>
  <si>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</si>
  <si>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</si>
  <si>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</si>
  <si>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</si>
  <si>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</si>
  <si>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</si>
  <si>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</si>
  <si>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</si>
  <si>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</si>
  <si>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</si>
  <si>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</si>
  <si>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</si>
  <si>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</si>
  <si>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</si>
  <si>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</si>
  <si>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</si>
  <si>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</si>
  <si>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</si>
  <si>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</si>
  <si>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</si>
  <si>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</si>
  <si>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</si>
  <si>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</si>
  <si>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</si>
  <si>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</si>
  <si>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</si>
  <si>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</si>
  <si>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</si>
  <si>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</si>
  <si>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</si>
  <si>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</si>
  <si>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</si>
  <si>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</si>
  <si>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</si>
  <si>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</si>
  <si>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</si>
  <si>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</si>
  <si>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</si>
  <si>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</si>
  <si>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</si>
  <si>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</si>
  <si>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</si>
  <si>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</si>
  <si>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</si>
  <si>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viajeros alojados</t>
  </si>
  <si>
    <t>Evolución de viajeros alojados en los hoteles de 4 estrellas de Tenerife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</si>
  <si>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</si>
  <si>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</si>
  <si>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</si>
  <si>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</si>
  <si>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</si>
  <si>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</si>
  <si>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</si>
  <si>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</si>
  <si>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</si>
  <si>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</si>
  <si>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</si>
  <si>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</si>
  <si>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</si>
  <si>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</si>
  <si>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</si>
  <si>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</si>
  <si>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</si>
  <si>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</si>
  <si>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</si>
  <si>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</si>
  <si>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</si>
  <si>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</si>
  <si>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</si>
  <si>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</si>
  <si>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</si>
  <si>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</si>
  <si>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</si>
  <si>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</si>
  <si>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</si>
  <si>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</si>
  <si>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</si>
  <si>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</si>
  <si>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</si>
  <si>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</si>
  <si>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</si>
  <si>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</si>
  <si>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</si>
  <si>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</si>
  <si>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</si>
  <si>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</si>
  <si>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</si>
  <si>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</si>
  <si>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</si>
  <si>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</si>
  <si>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</si>
  <si>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</si>
  <si>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</si>
  <si>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</si>
  <si>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</si>
  <si>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</si>
  <si>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</si>
  <si>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</si>
  <si>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</si>
  <si>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</si>
  <si>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</si>
  <si>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</si>
  <si>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</si>
  <si>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</si>
  <si>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</si>
  <si>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</si>
  <si>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</si>
  <si>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</si>
  <si>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</si>
  <si>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diciembre 2025</t>
  </si>
  <si>
    <t>Resumen indicadores Adeje</t>
  </si>
  <si>
    <t>Evolución mensual de viajeros entrados en Adeje según lugar de residencia</t>
  </si>
  <si>
    <t>Evolución mensual de viajeros entrados en Adeje según categoría del establecimiento</t>
  </si>
  <si>
    <t>Evolución anual de viajeros entrados en Adeje según categoría del establecimiento</t>
  </si>
  <si>
    <t>Evolución anual de viajeros alojados en Adeje según categoría del establecimiento</t>
  </si>
  <si>
    <t>Evolución mensual de pernoctaciones en Adeje según lugar de residencia</t>
  </si>
  <si>
    <t>Evolución mensual de pernoctaciones en Adeje según categoría del establecimiento</t>
  </si>
  <si>
    <t>Evolución mensual de estancia media en Adeje según lugar de residencia</t>
  </si>
  <si>
    <t>Evolución mensual de estancia media en Adeje según categoría del establecimiento</t>
  </si>
  <si>
    <t>Evolución mensual de tasa de ocupación en Adeje según categoría del establecimiento</t>
  </si>
  <si>
    <t>Viajeros españoles entrados en los hoteles y apartamentos de Adeje según lugar de residencia - acumulado</t>
  </si>
  <si>
    <t>Viajeros españoles entrados en los hoteles y apartamentos de Adeje por tipología y categoría de alojamiento - acumulado</t>
  </si>
  <si>
    <t>Viajeros peninsulares entrados en los hoteles y apartamentos de Adeje por tipología y categoría de alojamiento - acumulado</t>
  </si>
  <si>
    <t>Viajeros canarios entrados en los hoteles y apartamentos de Adeje por tipología y categoría de alojamiento - acumulado</t>
  </si>
  <si>
    <t>Resumen de indicadores turísticos de Tenerife-Adeje</t>
  </si>
  <si>
    <t>diciembre 2021</t>
  </si>
  <si>
    <t>diciembre 2022</t>
  </si>
  <si>
    <t>diciembre 2023</t>
  </si>
  <si>
    <t>diciembre 2024</t>
  </si>
  <si>
    <t>diciembre 2025</t>
  </si>
  <si>
    <t>acumulado a diciembre 2021</t>
  </si>
  <si>
    <t>acumulado a diciembre 2022</t>
  </si>
  <si>
    <t>acumulado a diciembre 2023</t>
  </si>
  <si>
    <t>acumulado a diciembre 2024</t>
  </si>
  <si>
    <t>acumulado a diciembre 2025</t>
  </si>
  <si>
    <t>Viajeros  entrados en los establecimientos alojativos de Adeje 
(hotel + apartamento)</t>
  </si>
  <si>
    <t>Viajeros españoles entrados en los establecimientos alojativos de Adeje 
(hotel + apartamento)</t>
  </si>
  <si>
    <t>Viajeros peninsulares entrados en los establecimientos alojativos de Adeje 
(hotel + apartamento)</t>
  </si>
  <si>
    <t>Viajeros canarios entrados en los establecimientos alojativos de Adeje 
(hotel + apartamento)</t>
  </si>
  <si>
    <t>Viajeros extranjeros entrados en los establecimientos alojativos de Adeje 
(hotel + apartamento)</t>
  </si>
  <si>
    <t>Viajeros británicos entrados en los establecimientos alojativos de Adeje 
(hotel + apartamento)</t>
  </si>
  <si>
    <t>Viajeros alemanes entrados en los establecimientos alojativos de Adeje 
(hotel + apartamento)</t>
  </si>
  <si>
    <t>Viajeros franceses entrados en los establecimientos alojativos de Adeje 
(hotel + apartamento)</t>
  </si>
  <si>
    <t>Viajeros belgas entrados en los establecimientos alojativos de Adeje 
(hotel + apartamento)</t>
  </si>
  <si>
    <t>Viajeros holandeses entrados en los establecimientos alojativos de Adeje 
(hotel + apartamento)</t>
  </si>
  <si>
    <t>Viajeros daneses entrados en los establecimientos alojativos de Adeje 
(hotel + apartamento)</t>
  </si>
  <si>
    <t>Viajeros suecos entrados en los establecimientos alojativos de Adeje 
(hotel + apartamento)</t>
  </si>
  <si>
    <t>var 23/22</t>
  </si>
  <si>
    <t>var 24/23</t>
  </si>
  <si>
    <t>Viajeros entrados en los establecimientos alojativos de Adeje 
(hotel + apartamento)</t>
  </si>
  <si>
    <t>Viajeros entrados en los hoteles de Adeje</t>
  </si>
  <si>
    <t>Viajeros entrados en los hoteles de 4, 5 estrellas Adeje</t>
  </si>
  <si>
    <t>Viajeros entrados en los hoteles de 1, 2, 3 estrellas Adeje</t>
  </si>
  <si>
    <t>Viajeros entrados en los apartamentos de Adeje</t>
  </si>
  <si>
    <t>Evolución de viajeros entrados en los establecimientos alojativos de Adeje 
(hotel + apartamento)</t>
  </si>
  <si>
    <t>Evolución de viajeros entrados en los hoteles de Adeje</t>
  </si>
  <si>
    <t>Evolución de viajeros entrados en los hoteles de 4, 5 estrellas de Adeje</t>
  </si>
  <si>
    <t>Evolución de viajeros entrados en los apartamentos de Adeje</t>
  </si>
  <si>
    <t>acumulado a diciembre 2020</t>
  </si>
  <si>
    <t>diciembre 2020</t>
  </si>
  <si>
    <t>Viajeros entrados en los establecimientos alojativos de Adeje según lugar de residencia (hotel + apartamento)</t>
  </si>
  <si>
    <t>acumulado diciembre 2020</t>
  </si>
  <si>
    <t>acumulado diciembre 2021</t>
  </si>
  <si>
    <t>acumulado diciembre 2022</t>
  </si>
  <si>
    <t>acumulado diciembre 2023</t>
  </si>
  <si>
    <t>acumulado diciembre 2024</t>
  </si>
  <si>
    <t>acumulado diciembre 2025</t>
  </si>
  <si>
    <t>Viajeros entrados en los hoteles de Adeje según lugar de residencia (hotel + apartamento)</t>
  </si>
  <si>
    <t>Viajeros entrados en los apartamentos de Adeje según lugar de residencia (hotel + apartamento)</t>
  </si>
  <si>
    <t>Viajeros alojados en los establecimientos alojativos de Adeje según lugar de residencia (hotel + apartamento)</t>
  </si>
  <si>
    <t>acumulado diciembre 2019</t>
  </si>
  <si>
    <t>Evolución de viajeros alojados en los establecimientos alojativos de Adeje 
(hotel + apartamento)</t>
  </si>
  <si>
    <t>Evolución de viajeros alojados en los hoteles de Adeje</t>
  </si>
  <si>
    <t>Evolución de viajeros alojados en los hoteles de 4, 5 estrellas de Adeje</t>
  </si>
  <si>
    <t>Evolución de viajeros alojados en los apartamentos de Adeje</t>
  </si>
  <si>
    <t>Pernoctaciones realizadas por los turistas en los establecimientos alojativos de Adeje (hotel + apartamento)</t>
  </si>
  <si>
    <t>Pernoctaciones realizadas por los turistas españoles en los establecimientos alojativos de Adeje (hotel + apartamento)</t>
  </si>
  <si>
    <t>var 25/24</t>
  </si>
  <si>
    <t>Pernoctaciones realizadas por los procedentes de Península en los establecimientos alojativos de Adeje (hotel + apartamento)</t>
  </si>
  <si>
    <t>Pernoctaciones realizadas por los procedentes de Canarias en los establecimientos alojativos de Adeje (hotel + apartamento)</t>
  </si>
  <si>
    <t>Pernoctaciones realizadas por los procedentes de Total residentes en el extranjero en los establecimientos alojativos de Adeje (hotel + apartamento)</t>
  </si>
  <si>
    <t>Pernoctaciones realizadas por los procedentes de Reino Unido en los establecimientos alojativos de Adeje (hotel + apartamento)</t>
  </si>
  <si>
    <t>Pernoctaciones realizadas por los procedentes de Alemania en los establecimientos alojativos de Adeje (hotel + apartamento)</t>
  </si>
  <si>
    <t>Pernoctaciones realizadas por los procedentes de Francia en los establecimientos alojativos de Adeje (hotel + apartamento)</t>
  </si>
  <si>
    <t>Pernoctaciones realizadas por los procedentes de Bélgica en los establecimientos alojativos de Adeje (hotel + apartamento)</t>
  </si>
  <si>
    <t>Pernoctaciones realizadas por los procedentes de Países Bajos en los establecimientos alojativos de Adeje (hotel + apartamento)</t>
  </si>
  <si>
    <t>Pernoctaciones realizadas por los procedentes de Dinamarca en los establecimientos alojativos de Adeje (hotel + apartamento)</t>
  </si>
  <si>
    <t>Pernoctaciones realizadas por los procedentes de Suecia en los establecimientos alojativos de Adeje (hotel + apartamento)</t>
  </si>
  <si>
    <t>Pernoctaciones realizadas por los turistas en los hoteles de Adeje</t>
  </si>
  <si>
    <t>Pernoctaciones realizadas por los turistas en los hoteles de 4 y 5 estrellas de Adeje</t>
  </si>
  <si>
    <t>Pernoctaciones realizadas por los turistas en los hoteles de 1, 2, 3 estrellas de Adeje</t>
  </si>
  <si>
    <t>Pernoctaciones realizadas por los turistas en los apartamentos de Adeje</t>
  </si>
  <si>
    <t>-</t>
  </si>
  <si>
    <t>Estancia Media en los establecimientos alojativos de Adeje
(hotel + apartamento)</t>
  </si>
  <si>
    <t>Estancia media de los viajeros españoles entrados en los establecimientos alojativos de Adeje (hotel + apartamento)</t>
  </si>
  <si>
    <t>Estancia media de los viajeros peninsulares entrados en los establecimientos alojativos de Adeje (hotel + apartamento)</t>
  </si>
  <si>
    <t>Estancia media de los viajeros canarios entrados en los establecimientos alojativos de Adeje (hotel + apartamento)</t>
  </si>
  <si>
    <t>Estancia media de los viajeros extranjeros entrados en los establecimientos alojativos de Adeje (hotel + apartamento)</t>
  </si>
  <si>
    <t>Estancia media de los viajeros británicos entrados en los establecimientos alojativos de Adeje (hotel + apartamento)</t>
  </si>
  <si>
    <t>Estancia media de los viajeros alemanes entrados en los establecimientos alojativos de Adeje (hotel + apartamento)</t>
  </si>
  <si>
    <t>Estancia media de los viajeros franceses entrados en los establecimientos alojativos de Adeje (hotel + apartamento)</t>
  </si>
  <si>
    <t>Estancia media de los viajeros belgas entrados en los establecimientos alojativos de Adeje (hotel + apartamento)</t>
  </si>
  <si>
    <t>Estancia media de los viajeros holandeses entrados en los establecimientos alojativos de Adeje (hotel + apartamento)</t>
  </si>
  <si>
    <t>Estancia media de los viajeros daneses entrados en los establecimientos alojativos de Adeje (hotel + apartamento)</t>
  </si>
  <si>
    <t>Estancia media de los viajeros suecos entrados en los establecimientos alojativos de Adeje (hotel + apartamento)</t>
  </si>
  <si>
    <t>Estancia Media en los hoteles de Adeje</t>
  </si>
  <si>
    <t>Estancia Media en los hoteles de 4, 5 estrellas de Adeje</t>
  </si>
  <si>
    <t>Estancia Media en los hoteles de 1, 2, 3 Estrellas de Adeje</t>
  </si>
  <si>
    <t>Estancia Media en los apartamentos de Adeje</t>
  </si>
  <si>
    <t>Tasa de ocupación por plaza en los establecimientos alojativos de Adeje
(hotel + apartamento)</t>
  </si>
  <si>
    <t>Tasa de ocupación por plaza en los hoteles de Adeje</t>
  </si>
  <si>
    <t>Tasa de ocupación por plaza en los hoteles de 4, 5 Estrellas de Adeje</t>
  </si>
  <si>
    <t>Tasa de ocupación por plaza en los hoteles de 1, 2, 3 Estrellas de Adeje</t>
  </si>
  <si>
    <t>Tasa de ocupación por plaza en los apartamentos de Adeje</t>
  </si>
  <si>
    <t>Distribución de viajeros españoles entrados en hoteles y apartamentos de Adeje  por lugar de residencia</t>
  </si>
  <si>
    <t>Viajeros españoles entrados en los hoteles y apartamentos de Adeje según lugar de residencia</t>
  </si>
  <si>
    <t>Viajeros españoles entrados en los hoteles y apartamentos de Adeje por tipología y categoría de alojamiento</t>
  </si>
  <si>
    <t>Viajeros peninsulares entrados en los hoteles y apartamentos de Adeje por tipología y categoría de alojamiento</t>
  </si>
  <si>
    <t>Viajeros canarios entrados en los hoteles y apartamentos de Adeje por tipología y categoría de alojamiento</t>
  </si>
  <si>
    <t>Evolución de viajeros españoles entrados en los establecimientos alojativos de Adeje
(hotel + apartamento)</t>
  </si>
  <si>
    <t>Evolución de viajeros peninsulares entrados en los establecimientos alojativos de Adeje
(hotel + apartamento)</t>
  </si>
  <si>
    <t>Evolución de viajeros canarios entrados en los establecimientos alojativos de Adeje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</si>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</sst>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4" fontId="7" fillId="4" borderId="0" xfId="0" applyNumberFormat="1" applyFont="1" applyFill="1"/>
    <xf numFmtId="4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3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CB78E14A-1869-45CA-B382-9A63E3ACC9F9}"/>
    <cellStyle name="Normal 2 6" xfId="3" xr:uid="{AEB0B631-E539-4A6A-BC0D-787563800C2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6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6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6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7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7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5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82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5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6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90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9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2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3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4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6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3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62.xml"/><Relationship Id="rId1" Type="http://schemas.microsoft.com/office/2011/relationships/chartStyle" Target="style62.xml"/><Relationship Id="rId4" Type="http://schemas.openxmlformats.org/officeDocument/2006/relationships/chartUserShapes" Target="../drawings/drawing10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63.xml"/><Relationship Id="rId1" Type="http://schemas.microsoft.com/office/2011/relationships/chartStyle" Target="style63.xml"/><Relationship Id="rId4" Type="http://schemas.openxmlformats.org/officeDocument/2006/relationships/chartUserShapes" Target="../drawings/drawing106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64.xml"/><Relationship Id="rId1" Type="http://schemas.microsoft.com/office/2011/relationships/chartStyle" Target="style64.xml"/><Relationship Id="rId4" Type="http://schemas.openxmlformats.org/officeDocument/2006/relationships/chartUserShapes" Target="../drawings/drawing10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6.xml"/><Relationship Id="rId1" Type="http://schemas.openxmlformats.org/officeDocument/2006/relationships/themeOverride" Target="../theme/themeOverride73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8.xml"/><Relationship Id="rId1" Type="http://schemas.openxmlformats.org/officeDocument/2006/relationships/themeOverride" Target="../theme/themeOverride74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2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6.xml"/><Relationship Id="rId1" Type="http://schemas.openxmlformats.org/officeDocument/2006/relationships/themeOverride" Target="../theme/themeOverride7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8.xml"/><Relationship Id="rId1" Type="http://schemas.microsoft.com/office/2011/relationships/chartStyle" Target="style78.xml"/><Relationship Id="rId4" Type="http://schemas.openxmlformats.org/officeDocument/2006/relationships/chartUserShapes" Target="../drawings/drawing139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9.xml"/><Relationship Id="rId1" Type="http://schemas.microsoft.com/office/2011/relationships/chartStyle" Target="style79.xml"/><Relationship Id="rId4" Type="http://schemas.openxmlformats.org/officeDocument/2006/relationships/chartUserShapes" Target="../drawings/drawing141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80.xml"/><Relationship Id="rId1" Type="http://schemas.microsoft.com/office/2011/relationships/chartStyle" Target="style80.xml"/><Relationship Id="rId4" Type="http://schemas.openxmlformats.org/officeDocument/2006/relationships/chartUserShapes" Target="../drawings/drawing14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DE-465B-998E-0E71F1CC8953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139602</c:v>
                </c:pt>
                <c:pt idx="1">
                  <c:v>147030</c:v>
                </c:pt>
                <c:pt idx="2">
                  <c:v>154113</c:v>
                </c:pt>
                <c:pt idx="3">
                  <c:v>167625</c:v>
                </c:pt>
                <c:pt idx="4">
                  <c:v>150325</c:v>
                </c:pt>
                <c:pt idx="5">
                  <c:v>157350</c:v>
                </c:pt>
                <c:pt idx="6">
                  <c:v>164390</c:v>
                </c:pt>
                <c:pt idx="7">
                  <c:v>166974</c:v>
                </c:pt>
                <c:pt idx="8">
                  <c:v>153067</c:v>
                </c:pt>
                <c:pt idx="9">
                  <c:v>172251</c:v>
                </c:pt>
                <c:pt idx="10">
                  <c:v>154254</c:v>
                </c:pt>
                <c:pt idx="11">
                  <c:v>161770</c:v>
                </c:pt>
                <c:pt idx="12">
                  <c:v>1888751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DE-465B-998E-0E71F1CC8953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5DE-465B-998E-0E71F1CC895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150956</c:v>
                </c:pt>
                <c:pt idx="1">
                  <c:v>154587</c:v>
                </c:pt>
                <c:pt idx="2">
                  <c:v>175927</c:v>
                </c:pt>
                <c:pt idx="3">
                  <c:v>158852</c:v>
                </c:pt>
                <c:pt idx="4">
                  <c:v>161561</c:v>
                </c:pt>
                <c:pt idx="5">
                  <c:v>157065</c:v>
                </c:pt>
                <c:pt idx="6">
                  <c:v>166795</c:v>
                </c:pt>
                <c:pt idx="7">
                  <c:v>175399</c:v>
                </c:pt>
                <c:pt idx="8">
                  <c:v>148572</c:v>
                </c:pt>
                <c:pt idx="9">
                  <c:v>172855</c:v>
                </c:pt>
                <c:pt idx="10">
                  <c:v>156906</c:v>
                </c:pt>
                <c:pt idx="11">
                  <c:v>159454</c:v>
                </c:pt>
                <c:pt idx="12">
                  <c:v>1938929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DE-465B-998E-0E71F1CC8953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DE-465B-998E-0E71F1CC895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5DE-465B-998E-0E71F1CC895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146051</c:v>
                </c:pt>
                <c:pt idx="1">
                  <c:v>147890</c:v>
                </c:pt>
                <c:pt idx="2">
                  <c:v>158958</c:v>
                </c:pt>
                <c:pt idx="3">
                  <c:v>165261</c:v>
                </c:pt>
                <c:pt idx="4">
                  <c:v>153212</c:v>
                </c:pt>
                <c:pt idx="5">
                  <c:v>145993</c:v>
                </c:pt>
                <c:pt idx="6">
                  <c:v>155966</c:v>
                </c:pt>
                <c:pt idx="7">
                  <c:v>164094</c:v>
                </c:pt>
                <c:pt idx="8">
                  <c:v>143018</c:v>
                </c:pt>
                <c:pt idx="9">
                  <c:v>169755</c:v>
                </c:pt>
                <c:pt idx="10">
                  <c:v>152818</c:v>
                </c:pt>
                <c:pt idx="11">
                  <c:v>155221</c:v>
                </c:pt>
                <c:pt idx="12">
                  <c:v>1858237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5DE-465B-998E-0E71F1CC8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5DE-465B-998E-0E71F1CC89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138100</c:v>
                      </c:pt>
                      <c:pt idx="1">
                        <c:v>148350</c:v>
                      </c:pt>
                      <c:pt idx="2">
                        <c:v>57720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52795</c:v>
                      </c:pt>
                      <c:pt idx="8">
                        <c:v>37281</c:v>
                      </c:pt>
                      <c:pt idx="9">
                        <c:v>29818</c:v>
                      </c:pt>
                      <c:pt idx="10">
                        <c:v>22307</c:v>
                      </c:pt>
                      <c:pt idx="11">
                        <c:v>27724</c:v>
                      </c:pt>
                      <c:pt idx="12">
                        <c:v>550867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5DE-465B-998E-0E71F1CC895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5DE-465B-998E-0E71F1CC895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5DE-465B-998E-0E71F1CC895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5DE-465B-998E-0E71F1CC895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5DE-465B-998E-0E71F1CC895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5DE-465B-998E-0E71F1CC895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5DE-465B-998E-0E71F1CC895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5DE-465B-998E-0E71F1CC895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5DE-465B-998E-0E71F1CC895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5DE-465B-998E-0E71F1CC895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5DE-465B-998E-0E71F1CC895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5DE-465B-998E-0E71F1CC895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5DE-465B-998E-0E71F1CC895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5DE-465B-998E-0E71F1CC8953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-3.2492911841861205E-2</c:v>
                </c:pt>
                <c:pt idx="1">
                  <c:v>-4.3321883470149536E-2</c:v>
                </c:pt>
                <c:pt idx="2">
                  <c:v>-9.6454779539240754E-2</c:v>
                </c:pt>
                <c:pt idx="3">
                  <c:v>4.0345730617178166E-2</c:v>
                </c:pt>
                <c:pt idx="4">
                  <c:v>-5.167707553184242E-2</c:v>
                </c:pt>
                <c:pt idx="5">
                  <c:v>-7.0493107948938372E-2</c:v>
                </c:pt>
                <c:pt idx="6">
                  <c:v>-6.4924008513444598E-2</c:v>
                </c:pt>
                <c:pt idx="7">
                  <c:v>-6.4453047052719814E-2</c:v>
                </c:pt>
                <c:pt idx="8">
                  <c:v>-3.738254852865952E-2</c:v>
                </c:pt>
                <c:pt idx="9">
                  <c:v>-1.7934106621156465E-2</c:v>
                </c:pt>
                <c:pt idx="10">
                  <c:v>-2.6053815660331714E-2</c:v>
                </c:pt>
                <c:pt idx="11">
                  <c:v>-2.6546841095237528E-2</c:v>
                </c:pt>
                <c:pt idx="12">
                  <c:v>-4.1616789475014349E-2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5DE-465B-998E-0E71F1CC8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AE-4E8B-9ACF-BDD83F5B5682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5387</c:v>
                </c:pt>
                <c:pt idx="1">
                  <c:v>5327</c:v>
                </c:pt>
                <c:pt idx="2">
                  <c:v>4718</c:v>
                </c:pt>
                <c:pt idx="3">
                  <c:v>7779</c:v>
                </c:pt>
                <c:pt idx="4">
                  <c:v>5558</c:v>
                </c:pt>
                <c:pt idx="5">
                  <c:v>5224</c:v>
                </c:pt>
                <c:pt idx="6">
                  <c:v>6646</c:v>
                </c:pt>
                <c:pt idx="7">
                  <c:v>7588</c:v>
                </c:pt>
                <c:pt idx="8">
                  <c:v>5713</c:v>
                </c:pt>
                <c:pt idx="9">
                  <c:v>6665</c:v>
                </c:pt>
                <c:pt idx="10">
                  <c:v>5073</c:v>
                </c:pt>
                <c:pt idx="11">
                  <c:v>5198</c:v>
                </c:pt>
                <c:pt idx="12">
                  <c:v>70876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AE-4E8B-9ACF-BDD83F5B5682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7AE-4E8B-9ACF-BDD83F5B568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5223</c:v>
                </c:pt>
                <c:pt idx="1">
                  <c:v>6123</c:v>
                </c:pt>
                <c:pt idx="2">
                  <c:v>5018</c:v>
                </c:pt>
                <c:pt idx="3">
                  <c:v>7219</c:v>
                </c:pt>
                <c:pt idx="4">
                  <c:v>6458</c:v>
                </c:pt>
                <c:pt idx="5">
                  <c:v>5046</c:v>
                </c:pt>
                <c:pt idx="6">
                  <c:v>7014</c:v>
                </c:pt>
                <c:pt idx="7">
                  <c:v>6567</c:v>
                </c:pt>
                <c:pt idx="8">
                  <c:v>5429</c:v>
                </c:pt>
                <c:pt idx="9">
                  <c:v>6929</c:v>
                </c:pt>
                <c:pt idx="10">
                  <c:v>5398</c:v>
                </c:pt>
                <c:pt idx="11">
                  <c:v>5174</c:v>
                </c:pt>
                <c:pt idx="12">
                  <c:v>71598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AE-4E8B-9ACF-BDD83F5B5682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AE-4E8B-9ACF-BDD83F5B568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AE-4E8B-9ACF-BDD83F5B568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4550</c:v>
                </c:pt>
                <c:pt idx="1">
                  <c:v>5803</c:v>
                </c:pt>
                <c:pt idx="2">
                  <c:v>5584</c:v>
                </c:pt>
                <c:pt idx="3">
                  <c:v>6741</c:v>
                </c:pt>
                <c:pt idx="4">
                  <c:v>5113</c:v>
                </c:pt>
                <c:pt idx="5">
                  <c:v>4073</c:v>
                </c:pt>
                <c:pt idx="6">
                  <c:v>6460</c:v>
                </c:pt>
                <c:pt idx="7">
                  <c:v>6576</c:v>
                </c:pt>
                <c:pt idx="8">
                  <c:v>5142</c:v>
                </c:pt>
                <c:pt idx="9">
                  <c:v>6347</c:v>
                </c:pt>
                <c:pt idx="10">
                  <c:v>5089</c:v>
                </c:pt>
                <c:pt idx="11">
                  <c:v>5218</c:v>
                </c:pt>
                <c:pt idx="12">
                  <c:v>66696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7AE-4E8B-9ACF-BDD83F5B5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7AE-4E8B-9ACF-BDD83F5B568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4575</c:v>
                      </c:pt>
                      <c:pt idx="1">
                        <c:v>5653</c:v>
                      </c:pt>
                      <c:pt idx="2">
                        <c:v>2275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2493</c:v>
                      </c:pt>
                      <c:pt idx="8">
                        <c:v>194</c:v>
                      </c:pt>
                      <c:pt idx="9">
                        <c:v>149</c:v>
                      </c:pt>
                      <c:pt idx="10">
                        <c:v>403</c:v>
                      </c:pt>
                      <c:pt idx="11">
                        <c:v>414</c:v>
                      </c:pt>
                      <c:pt idx="12">
                        <c:v>17078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7AE-4E8B-9ACF-BDD83F5B568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7AE-4E8B-9ACF-BDD83F5B568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7AE-4E8B-9ACF-BDD83F5B568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7AE-4E8B-9ACF-BDD83F5B568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7AE-4E8B-9ACF-BDD83F5B568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7AE-4E8B-9ACF-BDD83F5B568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7AE-4E8B-9ACF-BDD83F5B568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7AE-4E8B-9ACF-BDD83F5B568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7AE-4E8B-9ACF-BDD83F5B568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7AE-4E8B-9ACF-BDD83F5B568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7AE-4E8B-9ACF-BDD83F5B568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7AE-4E8B-9ACF-BDD83F5B568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7AE-4E8B-9ACF-BDD83F5B568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7AE-4E8B-9ACF-BDD83F5B5682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-0.12885314953092097</c:v>
                </c:pt>
                <c:pt idx="1">
                  <c:v>-5.2261963089988539E-2</c:v>
                </c:pt>
                <c:pt idx="2">
                  <c:v>0.11279394180948588</c:v>
                </c:pt>
                <c:pt idx="3">
                  <c:v>-6.621415708546885E-2</c:v>
                </c:pt>
                <c:pt idx="4">
                  <c:v>-0.20826881387426444</c:v>
                </c:pt>
                <c:pt idx="5">
                  <c:v>-0.19282600079270706</c:v>
                </c:pt>
                <c:pt idx="6">
                  <c:v>-7.8984887368120926E-2</c:v>
                </c:pt>
                <c:pt idx="7">
                  <c:v>1.3704888076746524E-3</c:v>
                </c:pt>
                <c:pt idx="8">
                  <c:v>-5.2864247559403221E-2</c:v>
                </c:pt>
                <c:pt idx="9">
                  <c:v>-8.3994804445085891E-2</c:v>
                </c:pt>
                <c:pt idx="10">
                  <c:v>-5.7243423490181522E-2</c:v>
                </c:pt>
                <c:pt idx="11">
                  <c:v>8.5040587553151248E-3</c:v>
                </c:pt>
                <c:pt idx="12">
                  <c:v>-6.8465599597754112E-2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7AE-4E8B-9ACF-BDD83F5B5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7D-4640-9D25-C5F2B790EDF0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6261</c:v>
                </c:pt>
                <c:pt idx="1">
                  <c:v>7362</c:v>
                </c:pt>
                <c:pt idx="2">
                  <c:v>6069</c:v>
                </c:pt>
                <c:pt idx="3">
                  <c:v>6859</c:v>
                </c:pt>
                <c:pt idx="4">
                  <c:v>6343</c:v>
                </c:pt>
                <c:pt idx="5">
                  <c:v>5029</c:v>
                </c:pt>
                <c:pt idx="6">
                  <c:v>8122</c:v>
                </c:pt>
                <c:pt idx="7">
                  <c:v>5971</c:v>
                </c:pt>
                <c:pt idx="8">
                  <c:v>5596</c:v>
                </c:pt>
                <c:pt idx="9">
                  <c:v>7759</c:v>
                </c:pt>
                <c:pt idx="10">
                  <c:v>7155</c:v>
                </c:pt>
                <c:pt idx="11">
                  <c:v>7743</c:v>
                </c:pt>
                <c:pt idx="12">
                  <c:v>80269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7D-4640-9D25-C5F2B790EDF0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B7D-4640-9D25-C5F2B790EDF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6378</c:v>
                </c:pt>
                <c:pt idx="1">
                  <c:v>6913</c:v>
                </c:pt>
                <c:pt idx="2">
                  <c:v>7454</c:v>
                </c:pt>
                <c:pt idx="3">
                  <c:v>7570</c:v>
                </c:pt>
                <c:pt idx="4">
                  <c:v>5806</c:v>
                </c:pt>
                <c:pt idx="5">
                  <c:v>5288</c:v>
                </c:pt>
                <c:pt idx="6">
                  <c:v>8019</c:v>
                </c:pt>
                <c:pt idx="7">
                  <c:v>6230</c:v>
                </c:pt>
                <c:pt idx="8">
                  <c:v>5752</c:v>
                </c:pt>
                <c:pt idx="9">
                  <c:v>7467</c:v>
                </c:pt>
                <c:pt idx="10">
                  <c:v>7260</c:v>
                </c:pt>
                <c:pt idx="11">
                  <c:v>7580</c:v>
                </c:pt>
                <c:pt idx="12">
                  <c:v>81717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7D-4640-9D25-C5F2B790EDF0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7D-4640-9D25-C5F2B790EDF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7D-4640-9D25-C5F2B790EDF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6245</c:v>
                </c:pt>
                <c:pt idx="1">
                  <c:v>6687</c:v>
                </c:pt>
                <c:pt idx="2">
                  <c:v>7551</c:v>
                </c:pt>
                <c:pt idx="3">
                  <c:v>7164</c:v>
                </c:pt>
                <c:pt idx="4">
                  <c:v>5488</c:v>
                </c:pt>
                <c:pt idx="5">
                  <c:v>4500</c:v>
                </c:pt>
                <c:pt idx="6">
                  <c:v>6462</c:v>
                </c:pt>
                <c:pt idx="7">
                  <c:v>5164</c:v>
                </c:pt>
                <c:pt idx="8">
                  <c:v>5417</c:v>
                </c:pt>
                <c:pt idx="9">
                  <c:v>7455</c:v>
                </c:pt>
                <c:pt idx="10">
                  <c:v>7841</c:v>
                </c:pt>
                <c:pt idx="11">
                  <c:v>7909</c:v>
                </c:pt>
                <c:pt idx="12">
                  <c:v>77883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B7D-4640-9D25-C5F2B790E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B7D-4640-9D25-C5F2B790EDF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6472</c:v>
                      </c:pt>
                      <c:pt idx="1">
                        <c:v>6909</c:v>
                      </c:pt>
                      <c:pt idx="2">
                        <c:v>2495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2693</c:v>
                      </c:pt>
                      <c:pt idx="8">
                        <c:v>3745</c:v>
                      </c:pt>
                      <c:pt idx="9">
                        <c:v>1910</c:v>
                      </c:pt>
                      <c:pt idx="10">
                        <c:v>1042</c:v>
                      </c:pt>
                      <c:pt idx="11">
                        <c:v>1396</c:v>
                      </c:pt>
                      <c:pt idx="12">
                        <c:v>28980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B7D-4640-9D25-C5F2B790EDF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B7D-4640-9D25-C5F2B790EDF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B7D-4640-9D25-C5F2B790EDF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B7D-4640-9D25-C5F2B790EDF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B7D-4640-9D25-C5F2B790EDF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B7D-4640-9D25-C5F2B790EDF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B7D-4640-9D25-C5F2B790EDF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B7D-4640-9D25-C5F2B790EDF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B7D-4640-9D25-C5F2B790EDF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B7D-4640-9D25-C5F2B790EDF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B7D-4640-9D25-C5F2B790EDF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B7D-4640-9D25-C5F2B790EDF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B7D-4640-9D25-C5F2B790EDF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B7D-4640-9D25-C5F2B790EDF0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-2.0852931953590503E-2</c:v>
                </c:pt>
                <c:pt idx="1">
                  <c:v>-3.269202950961958E-2</c:v>
                </c:pt>
                <c:pt idx="2">
                  <c:v>1.3013147303461148E-2</c:v>
                </c:pt>
                <c:pt idx="3">
                  <c:v>-5.3632760898282728E-2</c:v>
                </c:pt>
                <c:pt idx="4">
                  <c:v>-5.4770926627626615E-2</c:v>
                </c:pt>
                <c:pt idx="5">
                  <c:v>-0.14901664145234494</c:v>
                </c:pt>
                <c:pt idx="6">
                  <c:v>-0.1941638608305275</c:v>
                </c:pt>
                <c:pt idx="7">
                  <c:v>-0.17110754414125195</c:v>
                </c:pt>
                <c:pt idx="8">
                  <c:v>-5.8240611961057009E-2</c:v>
                </c:pt>
                <c:pt idx="9">
                  <c:v>-1.6070711128967075E-3</c:v>
                </c:pt>
                <c:pt idx="10">
                  <c:v>8.0027548209366417E-2</c:v>
                </c:pt>
                <c:pt idx="11">
                  <c:v>4.3403693931398424E-2</c:v>
                </c:pt>
                <c:pt idx="12">
                  <c:v>-4.6918021953816225E-2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B7D-4640-9D25-C5F2B790E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6E-42AF-B5F7-AE9DCA973B5F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4139</c:v>
                </c:pt>
                <c:pt idx="1">
                  <c:v>4376</c:v>
                </c:pt>
                <c:pt idx="2">
                  <c:v>3712</c:v>
                </c:pt>
                <c:pt idx="3">
                  <c:v>2116</c:v>
                </c:pt>
                <c:pt idx="4">
                  <c:v>434</c:v>
                </c:pt>
                <c:pt idx="5">
                  <c:v>450</c:v>
                </c:pt>
                <c:pt idx="6">
                  <c:v>516</c:v>
                </c:pt>
                <c:pt idx="7">
                  <c:v>651</c:v>
                </c:pt>
                <c:pt idx="8">
                  <c:v>563</c:v>
                </c:pt>
                <c:pt idx="9">
                  <c:v>2101</c:v>
                </c:pt>
                <c:pt idx="10">
                  <c:v>3063</c:v>
                </c:pt>
                <c:pt idx="11">
                  <c:v>2463</c:v>
                </c:pt>
                <c:pt idx="12">
                  <c:v>24584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6E-42AF-B5F7-AE9DCA973B5F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76E-42AF-B5F7-AE9DCA973B5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3435</c:v>
                </c:pt>
                <c:pt idx="1">
                  <c:v>3587</c:v>
                </c:pt>
                <c:pt idx="2">
                  <c:v>4025</c:v>
                </c:pt>
                <c:pt idx="3">
                  <c:v>1591</c:v>
                </c:pt>
                <c:pt idx="4">
                  <c:v>622</c:v>
                </c:pt>
                <c:pt idx="5">
                  <c:v>450</c:v>
                </c:pt>
                <c:pt idx="6">
                  <c:v>1214</c:v>
                </c:pt>
                <c:pt idx="7">
                  <c:v>545</c:v>
                </c:pt>
                <c:pt idx="8">
                  <c:v>786</c:v>
                </c:pt>
                <c:pt idx="9">
                  <c:v>2136</c:v>
                </c:pt>
                <c:pt idx="10">
                  <c:v>3114</c:v>
                </c:pt>
                <c:pt idx="11">
                  <c:v>2655</c:v>
                </c:pt>
                <c:pt idx="12">
                  <c:v>24160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6E-42AF-B5F7-AE9DCA973B5F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76E-42AF-B5F7-AE9DCA973B5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76E-42AF-B5F7-AE9DCA973B5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2586</c:v>
                </c:pt>
                <c:pt idx="1">
                  <c:v>3609</c:v>
                </c:pt>
                <c:pt idx="2">
                  <c:v>3315</c:v>
                </c:pt>
                <c:pt idx="3">
                  <c:v>2194</c:v>
                </c:pt>
                <c:pt idx="4">
                  <c:v>775</c:v>
                </c:pt>
                <c:pt idx="5">
                  <c:v>436</c:v>
                </c:pt>
                <c:pt idx="6">
                  <c:v>818</c:v>
                </c:pt>
                <c:pt idx="7">
                  <c:v>383</c:v>
                </c:pt>
                <c:pt idx="8">
                  <c:v>512</c:v>
                </c:pt>
                <c:pt idx="9">
                  <c:v>2180</c:v>
                </c:pt>
                <c:pt idx="10">
                  <c:v>3633</c:v>
                </c:pt>
                <c:pt idx="11">
                  <c:v>2631</c:v>
                </c:pt>
                <c:pt idx="12">
                  <c:v>23072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76E-42AF-B5F7-AE9DCA973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76E-42AF-B5F7-AE9DCA973B5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4233</c:v>
                      </c:pt>
                      <c:pt idx="1">
                        <c:v>5326</c:v>
                      </c:pt>
                      <c:pt idx="2">
                        <c:v>1960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</c:v>
                      </c:pt>
                      <c:pt idx="8">
                        <c:v>1</c:v>
                      </c:pt>
                      <c:pt idx="9">
                        <c:v>9</c:v>
                      </c:pt>
                      <c:pt idx="10">
                        <c:v>14</c:v>
                      </c:pt>
                      <c:pt idx="11">
                        <c:v>24</c:v>
                      </c:pt>
                      <c:pt idx="12">
                        <c:v>11625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76E-42AF-B5F7-AE9DCA973B5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76E-42AF-B5F7-AE9DCA973B5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76E-42AF-B5F7-AE9DCA973B5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76E-42AF-B5F7-AE9DCA973B5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76E-42AF-B5F7-AE9DCA973B5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76E-42AF-B5F7-AE9DCA973B5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76E-42AF-B5F7-AE9DCA973B5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76E-42AF-B5F7-AE9DCA973B5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76E-42AF-B5F7-AE9DCA973B5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76E-42AF-B5F7-AE9DCA973B5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76E-42AF-B5F7-AE9DCA973B5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76E-42AF-B5F7-AE9DCA973B5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76E-42AF-B5F7-AE9DCA973B5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76E-42AF-B5F7-AE9DCA973B5F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-0.24716157205240175</c:v>
                </c:pt>
                <c:pt idx="1">
                  <c:v>6.1332589908000834E-3</c:v>
                </c:pt>
                <c:pt idx="2">
                  <c:v>-0.17639751552795035</c:v>
                </c:pt>
                <c:pt idx="3">
                  <c:v>0.3790069138906349</c:v>
                </c:pt>
                <c:pt idx="4">
                  <c:v>0.24598070739549849</c:v>
                </c:pt>
                <c:pt idx="5">
                  <c:v>-3.1111111111111089E-2</c:v>
                </c:pt>
                <c:pt idx="6">
                  <c:v>-0.32619439868204281</c:v>
                </c:pt>
                <c:pt idx="7">
                  <c:v>-0.29724770642201837</c:v>
                </c:pt>
                <c:pt idx="8">
                  <c:v>-0.34860050890585237</c:v>
                </c:pt>
                <c:pt idx="9">
                  <c:v>2.0599250936329527E-2</c:v>
                </c:pt>
                <c:pt idx="10">
                  <c:v>0.16666666666666674</c:v>
                </c:pt>
                <c:pt idx="11">
                  <c:v>-9.0395480225988756E-3</c:v>
                </c:pt>
                <c:pt idx="12">
                  <c:v>-4.503311258278142E-2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76E-42AF-B5F7-AE9DCA973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C7-4BFF-ACB4-AB9384775795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4811</c:v>
                </c:pt>
                <c:pt idx="1">
                  <c:v>3291</c:v>
                </c:pt>
                <c:pt idx="2">
                  <c:v>2951</c:v>
                </c:pt>
                <c:pt idx="3">
                  <c:v>1900</c:v>
                </c:pt>
                <c:pt idx="4">
                  <c:v>280</c:v>
                </c:pt>
                <c:pt idx="5">
                  <c:v>429</c:v>
                </c:pt>
                <c:pt idx="6">
                  <c:v>388</c:v>
                </c:pt>
                <c:pt idx="7">
                  <c:v>383</c:v>
                </c:pt>
                <c:pt idx="8">
                  <c:v>399</c:v>
                </c:pt>
                <c:pt idx="9">
                  <c:v>2388</c:v>
                </c:pt>
                <c:pt idx="10">
                  <c:v>3933</c:v>
                </c:pt>
                <c:pt idx="11">
                  <c:v>4511</c:v>
                </c:pt>
                <c:pt idx="12">
                  <c:v>25664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C7-4BFF-ACB4-AB9384775795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EC7-4BFF-ACB4-AB938477579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4085</c:v>
                </c:pt>
                <c:pt idx="1">
                  <c:v>3554</c:v>
                </c:pt>
                <c:pt idx="2">
                  <c:v>3964</c:v>
                </c:pt>
                <c:pt idx="3">
                  <c:v>1351</c:v>
                </c:pt>
                <c:pt idx="4">
                  <c:v>163</c:v>
                </c:pt>
                <c:pt idx="5">
                  <c:v>233</c:v>
                </c:pt>
                <c:pt idx="6">
                  <c:v>247</c:v>
                </c:pt>
                <c:pt idx="7">
                  <c:v>201</c:v>
                </c:pt>
                <c:pt idx="8">
                  <c:v>175</c:v>
                </c:pt>
                <c:pt idx="9">
                  <c:v>2268</c:v>
                </c:pt>
                <c:pt idx="10">
                  <c:v>3376</c:v>
                </c:pt>
                <c:pt idx="11">
                  <c:v>3656</c:v>
                </c:pt>
                <c:pt idx="12">
                  <c:v>23273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C7-4BFF-ACB4-AB9384775795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C7-4BFF-ACB4-AB938477579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C7-4BFF-ACB4-AB938477579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3094</c:v>
                </c:pt>
                <c:pt idx="1">
                  <c:v>3156</c:v>
                </c:pt>
                <c:pt idx="2">
                  <c:v>2560</c:v>
                </c:pt>
                <c:pt idx="3">
                  <c:v>1682</c:v>
                </c:pt>
                <c:pt idx="4">
                  <c:v>109</c:v>
                </c:pt>
                <c:pt idx="5">
                  <c:v>255</c:v>
                </c:pt>
                <c:pt idx="6">
                  <c:v>142</c:v>
                </c:pt>
                <c:pt idx="7">
                  <c:v>114</c:v>
                </c:pt>
                <c:pt idx="8">
                  <c:v>80</c:v>
                </c:pt>
                <c:pt idx="9">
                  <c:v>1945</c:v>
                </c:pt>
                <c:pt idx="10">
                  <c:v>3562</c:v>
                </c:pt>
                <c:pt idx="11">
                  <c:v>3594</c:v>
                </c:pt>
                <c:pt idx="12">
                  <c:v>20293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EC7-4BFF-ACB4-AB9384775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EC7-4BFF-ACB4-AB938477579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5434</c:v>
                      </c:pt>
                      <c:pt idx="1">
                        <c:v>5626</c:v>
                      </c:pt>
                      <c:pt idx="2">
                        <c:v>1740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</c:v>
                      </c:pt>
                      <c:pt idx="8">
                        <c:v>16</c:v>
                      </c:pt>
                      <c:pt idx="9">
                        <c:v>138</c:v>
                      </c:pt>
                      <c:pt idx="10">
                        <c:v>302</c:v>
                      </c:pt>
                      <c:pt idx="11">
                        <c:v>61</c:v>
                      </c:pt>
                      <c:pt idx="12">
                        <c:v>13377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EC7-4BFF-ACB4-AB938477579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EC7-4BFF-ACB4-AB938477579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EC7-4BFF-ACB4-AB938477579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EC7-4BFF-ACB4-AB938477579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EC7-4BFF-ACB4-AB938477579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EC7-4BFF-ACB4-AB938477579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EC7-4BFF-ACB4-AB938477579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EC7-4BFF-ACB4-AB938477579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EC7-4BFF-ACB4-AB938477579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EC7-4BFF-ACB4-AB938477579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EC7-4BFF-ACB4-AB938477579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EC7-4BFF-ACB4-AB938477579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EC7-4BFF-ACB4-AB938477579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EC7-4BFF-ACB4-AB9384775795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-0.24259485924112612</c:v>
                </c:pt>
                <c:pt idx="1">
                  <c:v>-0.1119864940911649</c:v>
                </c:pt>
                <c:pt idx="2">
                  <c:v>-0.3541876892028254</c:v>
                </c:pt>
                <c:pt idx="3">
                  <c:v>0.2450037009622501</c:v>
                </c:pt>
                <c:pt idx="4">
                  <c:v>-0.33128834355828218</c:v>
                </c:pt>
                <c:pt idx="5">
                  <c:v>9.4420600858369008E-2</c:v>
                </c:pt>
                <c:pt idx="6">
                  <c:v>-0.4251012145748988</c:v>
                </c:pt>
                <c:pt idx="7">
                  <c:v>-0.43283582089552242</c:v>
                </c:pt>
                <c:pt idx="8">
                  <c:v>-0.54285714285714293</c:v>
                </c:pt>
                <c:pt idx="9">
                  <c:v>-0.14241622574955903</c:v>
                </c:pt>
                <c:pt idx="10">
                  <c:v>5.5094786729857903E-2</c:v>
                </c:pt>
                <c:pt idx="11">
                  <c:v>-1.6958424507658609E-2</c:v>
                </c:pt>
                <c:pt idx="12">
                  <c:v>-0.12804537446826791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EC7-4BFF-ACB4-AB9384775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20-4A33-B778-066EA0E0A3EB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139602</c:v>
                </c:pt>
                <c:pt idx="1">
                  <c:v>147030</c:v>
                </c:pt>
                <c:pt idx="2">
                  <c:v>154113</c:v>
                </c:pt>
                <c:pt idx="3">
                  <c:v>167625</c:v>
                </c:pt>
                <c:pt idx="4">
                  <c:v>150325</c:v>
                </c:pt>
                <c:pt idx="5">
                  <c:v>157350</c:v>
                </c:pt>
                <c:pt idx="6">
                  <c:v>164390</c:v>
                </c:pt>
                <c:pt idx="7">
                  <c:v>166974</c:v>
                </c:pt>
                <c:pt idx="8">
                  <c:v>153067</c:v>
                </c:pt>
                <c:pt idx="9">
                  <c:v>172251</c:v>
                </c:pt>
                <c:pt idx="10">
                  <c:v>154254</c:v>
                </c:pt>
                <c:pt idx="11">
                  <c:v>161770</c:v>
                </c:pt>
                <c:pt idx="12">
                  <c:v>1888751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0-4A33-B778-066EA0E0A3EB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720-4A33-B778-066EA0E0A3E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150956</c:v>
                </c:pt>
                <c:pt idx="1">
                  <c:v>154587</c:v>
                </c:pt>
                <c:pt idx="2">
                  <c:v>175927</c:v>
                </c:pt>
                <c:pt idx="3">
                  <c:v>158852</c:v>
                </c:pt>
                <c:pt idx="4">
                  <c:v>161561</c:v>
                </c:pt>
                <c:pt idx="5">
                  <c:v>157065</c:v>
                </c:pt>
                <c:pt idx="6">
                  <c:v>166795</c:v>
                </c:pt>
                <c:pt idx="7">
                  <c:v>175399</c:v>
                </c:pt>
                <c:pt idx="8">
                  <c:v>148572</c:v>
                </c:pt>
                <c:pt idx="9">
                  <c:v>172855</c:v>
                </c:pt>
                <c:pt idx="10">
                  <c:v>156906</c:v>
                </c:pt>
                <c:pt idx="11">
                  <c:v>159454</c:v>
                </c:pt>
                <c:pt idx="12">
                  <c:v>1938929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20-4A33-B778-066EA0E0A3EB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20-4A33-B778-066EA0E0A3E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20-4A33-B778-066EA0E0A3E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146051</c:v>
                </c:pt>
                <c:pt idx="1">
                  <c:v>147890</c:v>
                </c:pt>
                <c:pt idx="2">
                  <c:v>158958</c:v>
                </c:pt>
                <c:pt idx="3">
                  <c:v>165261</c:v>
                </c:pt>
                <c:pt idx="4">
                  <c:v>153212</c:v>
                </c:pt>
                <c:pt idx="5">
                  <c:v>145993</c:v>
                </c:pt>
                <c:pt idx="6">
                  <c:v>155966</c:v>
                </c:pt>
                <c:pt idx="7">
                  <c:v>164094</c:v>
                </c:pt>
                <c:pt idx="8">
                  <c:v>143018</c:v>
                </c:pt>
                <c:pt idx="9">
                  <c:v>169755</c:v>
                </c:pt>
                <c:pt idx="10">
                  <c:v>152818</c:v>
                </c:pt>
                <c:pt idx="11">
                  <c:v>155221</c:v>
                </c:pt>
                <c:pt idx="12">
                  <c:v>1858237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720-4A33-B778-066EA0E0A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720-4A33-B778-066EA0E0A3E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138100</c:v>
                      </c:pt>
                      <c:pt idx="1">
                        <c:v>148350</c:v>
                      </c:pt>
                      <c:pt idx="2">
                        <c:v>57720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52795</c:v>
                      </c:pt>
                      <c:pt idx="8">
                        <c:v>37281</c:v>
                      </c:pt>
                      <c:pt idx="9">
                        <c:v>29818</c:v>
                      </c:pt>
                      <c:pt idx="10">
                        <c:v>22307</c:v>
                      </c:pt>
                      <c:pt idx="11">
                        <c:v>27724</c:v>
                      </c:pt>
                      <c:pt idx="12">
                        <c:v>550867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720-4A33-B778-066EA0E0A3E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720-4A33-B778-066EA0E0A3E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720-4A33-B778-066EA0E0A3E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720-4A33-B778-066EA0E0A3E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720-4A33-B778-066EA0E0A3E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720-4A33-B778-066EA0E0A3E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720-4A33-B778-066EA0E0A3E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720-4A33-B778-066EA0E0A3E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720-4A33-B778-066EA0E0A3E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720-4A33-B778-066EA0E0A3E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720-4A33-B778-066EA0E0A3E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720-4A33-B778-066EA0E0A3E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720-4A33-B778-066EA0E0A3E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720-4A33-B778-066EA0E0A3EB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-3.2492911841861205E-2</c:v>
                </c:pt>
                <c:pt idx="1">
                  <c:v>-4.3321883470149536E-2</c:v>
                </c:pt>
                <c:pt idx="2">
                  <c:v>-9.6454779539240754E-2</c:v>
                </c:pt>
                <c:pt idx="3">
                  <c:v>4.0345730617178166E-2</c:v>
                </c:pt>
                <c:pt idx="4">
                  <c:v>-5.167707553184242E-2</c:v>
                </c:pt>
                <c:pt idx="5">
                  <c:v>-7.0493107948938372E-2</c:v>
                </c:pt>
                <c:pt idx="6">
                  <c:v>-6.4924008513444598E-2</c:v>
                </c:pt>
                <c:pt idx="7">
                  <c:v>-6.4453047052719814E-2</c:v>
                </c:pt>
                <c:pt idx="8">
                  <c:v>-3.738254852865952E-2</c:v>
                </c:pt>
                <c:pt idx="9">
                  <c:v>-1.7934106621156465E-2</c:v>
                </c:pt>
                <c:pt idx="10">
                  <c:v>-2.6053815660331714E-2</c:v>
                </c:pt>
                <c:pt idx="11">
                  <c:v>-2.6546841095237528E-2</c:v>
                </c:pt>
                <c:pt idx="12">
                  <c:v>-4.1616789475014349E-2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720-4A33-B778-066EA0E0A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8F-4DE1-9793-69215EA24405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115960</c:v>
                </c:pt>
                <c:pt idx="1">
                  <c:v>120680</c:v>
                </c:pt>
                <c:pt idx="2">
                  <c:v>124592</c:v>
                </c:pt>
                <c:pt idx="3">
                  <c:v>137810</c:v>
                </c:pt>
                <c:pt idx="4">
                  <c:v>124155</c:v>
                </c:pt>
                <c:pt idx="5">
                  <c:v>127951</c:v>
                </c:pt>
                <c:pt idx="6">
                  <c:v>134072</c:v>
                </c:pt>
                <c:pt idx="7">
                  <c:v>134916</c:v>
                </c:pt>
                <c:pt idx="8">
                  <c:v>125237</c:v>
                </c:pt>
                <c:pt idx="9">
                  <c:v>143593</c:v>
                </c:pt>
                <c:pt idx="10">
                  <c:v>124720</c:v>
                </c:pt>
                <c:pt idx="11">
                  <c:v>129836</c:v>
                </c:pt>
                <c:pt idx="12">
                  <c:v>1543522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8F-4DE1-9793-69215EA24405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B8F-4DE1-9793-69215EA2440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122945</c:v>
                </c:pt>
                <c:pt idx="1">
                  <c:v>124180</c:v>
                </c:pt>
                <c:pt idx="2">
                  <c:v>142017</c:v>
                </c:pt>
                <c:pt idx="3">
                  <c:v>130927</c:v>
                </c:pt>
                <c:pt idx="4">
                  <c:v>132737</c:v>
                </c:pt>
                <c:pt idx="5">
                  <c:v>129241</c:v>
                </c:pt>
                <c:pt idx="6">
                  <c:v>133668</c:v>
                </c:pt>
                <c:pt idx="7">
                  <c:v>143446</c:v>
                </c:pt>
                <c:pt idx="8">
                  <c:v>121062</c:v>
                </c:pt>
                <c:pt idx="9">
                  <c:v>140283</c:v>
                </c:pt>
                <c:pt idx="10">
                  <c:v>125623</c:v>
                </c:pt>
                <c:pt idx="11">
                  <c:v>127791</c:v>
                </c:pt>
                <c:pt idx="12">
                  <c:v>1573920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8F-4DE1-9793-69215EA24405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8F-4DE1-9793-69215EA2440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8F-4DE1-9793-69215EA2440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120846</c:v>
                </c:pt>
                <c:pt idx="1">
                  <c:v>116006</c:v>
                </c:pt>
                <c:pt idx="2">
                  <c:v>126185</c:v>
                </c:pt>
                <c:pt idx="3">
                  <c:v>132941</c:v>
                </c:pt>
                <c:pt idx="4">
                  <c:v>123526</c:v>
                </c:pt>
                <c:pt idx="5">
                  <c:v>115607</c:v>
                </c:pt>
                <c:pt idx="6">
                  <c:v>125208</c:v>
                </c:pt>
                <c:pt idx="7">
                  <c:v>124990</c:v>
                </c:pt>
                <c:pt idx="8">
                  <c:v>112012</c:v>
                </c:pt>
                <c:pt idx="9">
                  <c:v>134357</c:v>
                </c:pt>
                <c:pt idx="10">
                  <c:v>122552</c:v>
                </c:pt>
                <c:pt idx="11">
                  <c:v>124215</c:v>
                </c:pt>
                <c:pt idx="12">
                  <c:v>1478445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8F-4DE1-9793-69215EA24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B8F-4DE1-9793-69215EA2440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111379</c:v>
                      </c:pt>
                      <c:pt idx="1">
                        <c:v>120647</c:v>
                      </c:pt>
                      <c:pt idx="2">
                        <c:v>47798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43908</c:v>
                      </c:pt>
                      <c:pt idx="8">
                        <c:v>29045</c:v>
                      </c:pt>
                      <c:pt idx="9">
                        <c:v>23037</c:v>
                      </c:pt>
                      <c:pt idx="10">
                        <c:v>16294</c:v>
                      </c:pt>
                      <c:pt idx="11">
                        <c:v>22293</c:v>
                      </c:pt>
                      <c:pt idx="12">
                        <c:v>441622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B8F-4DE1-9793-69215EA2440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B8F-4DE1-9793-69215EA2440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B8F-4DE1-9793-69215EA2440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B8F-4DE1-9793-69215EA2440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B8F-4DE1-9793-69215EA2440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B8F-4DE1-9793-69215EA2440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B8F-4DE1-9793-69215EA2440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B8F-4DE1-9793-69215EA2440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B8F-4DE1-9793-69215EA2440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B8F-4DE1-9793-69215EA2440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B8F-4DE1-9793-69215EA2440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B8F-4DE1-9793-69215EA2440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B8F-4DE1-9793-69215EA2440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B8F-4DE1-9793-69215EA24405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-1.7072674773272567E-2</c:v>
                </c:pt>
                <c:pt idx="1">
                  <c:v>-6.5823804155258459E-2</c:v>
                </c:pt>
                <c:pt idx="2">
                  <c:v>-0.11147961159579489</c:v>
                </c:pt>
                <c:pt idx="3">
                  <c:v>1.5382617794649001E-2</c:v>
                </c:pt>
                <c:pt idx="4">
                  <c:v>-6.9392859564401776E-2</c:v>
                </c:pt>
                <c:pt idx="5">
                  <c:v>-0.10549283895977279</c:v>
                </c:pt>
                <c:pt idx="6">
                  <c:v>-6.3291139240506333E-2</c:v>
                </c:pt>
                <c:pt idx="7">
                  <c:v>-0.12866165665128337</c:v>
                </c:pt>
                <c:pt idx="8">
                  <c:v>-7.47550841717467E-2</c:v>
                </c:pt>
                <c:pt idx="9">
                  <c:v>-4.2243179857858748E-2</c:v>
                </c:pt>
                <c:pt idx="10">
                  <c:v>-2.4446160336880962E-2</c:v>
                </c:pt>
                <c:pt idx="11">
                  <c:v>-2.7983191304551958E-2</c:v>
                </c:pt>
                <c:pt idx="12">
                  <c:v>-6.0660643488868571E-2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B8F-4DE1-9793-69215EA24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82-41F0-B343-3CBF0952A356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102022</c:v>
                </c:pt>
                <c:pt idx="1">
                  <c:v>107203</c:v>
                </c:pt>
                <c:pt idx="2">
                  <c:v>110890</c:v>
                </c:pt>
                <c:pt idx="3">
                  <c:v>123429</c:v>
                </c:pt>
                <c:pt idx="4">
                  <c:v>111213</c:v>
                </c:pt>
                <c:pt idx="5">
                  <c:v>114600</c:v>
                </c:pt>
                <c:pt idx="6">
                  <c:v>119355</c:v>
                </c:pt>
                <c:pt idx="7">
                  <c:v>120435</c:v>
                </c:pt>
                <c:pt idx="8">
                  <c:v>112485</c:v>
                </c:pt>
                <c:pt idx="9">
                  <c:v>128570</c:v>
                </c:pt>
                <c:pt idx="10">
                  <c:v>111535</c:v>
                </c:pt>
                <c:pt idx="11">
                  <c:v>116159</c:v>
                </c:pt>
                <c:pt idx="12">
                  <c:v>1377896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82-41F0-B343-3CBF0952A356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682-41F0-B343-3CBF0952A35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111198</c:v>
                </c:pt>
                <c:pt idx="1">
                  <c:v>111828</c:v>
                </c:pt>
                <c:pt idx="2">
                  <c:v>127256</c:v>
                </c:pt>
                <c:pt idx="3">
                  <c:v>117947</c:v>
                </c:pt>
                <c:pt idx="4">
                  <c:v>119801</c:v>
                </c:pt>
                <c:pt idx="5">
                  <c:v>117142</c:v>
                </c:pt>
                <c:pt idx="6">
                  <c:v>120238</c:v>
                </c:pt>
                <c:pt idx="7">
                  <c:v>130238</c:v>
                </c:pt>
                <c:pt idx="8">
                  <c:v>109297</c:v>
                </c:pt>
                <c:pt idx="9">
                  <c:v>127297</c:v>
                </c:pt>
                <c:pt idx="10">
                  <c:v>113118</c:v>
                </c:pt>
                <c:pt idx="11">
                  <c:v>115661</c:v>
                </c:pt>
                <c:pt idx="12">
                  <c:v>1421021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82-41F0-B343-3CBF0952A356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82-41F0-B343-3CBF0952A35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82-41F0-B343-3CBF0952A35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108553</c:v>
                </c:pt>
                <c:pt idx="1">
                  <c:v>103617</c:v>
                </c:pt>
                <c:pt idx="2">
                  <c:v>112571</c:v>
                </c:pt>
                <c:pt idx="3">
                  <c:v>119086</c:v>
                </c:pt>
                <c:pt idx="4">
                  <c:v>110077</c:v>
                </c:pt>
                <c:pt idx="5">
                  <c:v>102220</c:v>
                </c:pt>
                <c:pt idx="6">
                  <c:v>110997</c:v>
                </c:pt>
                <c:pt idx="7">
                  <c:v>110862</c:v>
                </c:pt>
                <c:pt idx="8">
                  <c:v>99605</c:v>
                </c:pt>
                <c:pt idx="9">
                  <c:v>118742</c:v>
                </c:pt>
                <c:pt idx="10">
                  <c:v>110097</c:v>
                </c:pt>
                <c:pt idx="11">
                  <c:v>111415</c:v>
                </c:pt>
                <c:pt idx="12">
                  <c:v>1317842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682-41F0-B343-3CBF0952A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682-41F0-B343-3CBF0952A35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97322</c:v>
                      </c:pt>
                      <c:pt idx="1">
                        <c:v>105589</c:v>
                      </c:pt>
                      <c:pt idx="2">
                        <c:v>41066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40708</c:v>
                      </c:pt>
                      <c:pt idx="8">
                        <c:v>28487</c:v>
                      </c:pt>
                      <c:pt idx="9">
                        <c:v>22497</c:v>
                      </c:pt>
                      <c:pt idx="10">
                        <c:v>15805</c:v>
                      </c:pt>
                      <c:pt idx="11">
                        <c:v>21712</c:v>
                      </c:pt>
                      <c:pt idx="12">
                        <c:v>398770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682-41F0-B343-3CBF0952A35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682-41F0-B343-3CBF0952A35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682-41F0-B343-3CBF0952A35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682-41F0-B343-3CBF0952A35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682-41F0-B343-3CBF0952A35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682-41F0-B343-3CBF0952A35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682-41F0-B343-3CBF0952A35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682-41F0-B343-3CBF0952A35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682-41F0-B343-3CBF0952A35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682-41F0-B343-3CBF0952A35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682-41F0-B343-3CBF0952A35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682-41F0-B343-3CBF0952A35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682-41F0-B343-3CBF0952A35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682-41F0-B343-3CBF0952A356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-2.378639903595392E-2</c:v>
                </c:pt>
                <c:pt idx="1">
                  <c:v>-7.3425260221053779E-2</c:v>
                </c:pt>
                <c:pt idx="2">
                  <c:v>-0.11539730936065884</c:v>
                </c:pt>
                <c:pt idx="3">
                  <c:v>9.6568797849880816E-3</c:v>
                </c:pt>
                <c:pt idx="4">
                  <c:v>-8.1167936828574039E-2</c:v>
                </c:pt>
                <c:pt idx="5">
                  <c:v>-0.12738385890628467</c:v>
                </c:pt>
                <c:pt idx="6">
                  <c:v>-7.6855902460120751E-2</c:v>
                </c:pt>
                <c:pt idx="7">
                  <c:v>-0.1487737833811944</c:v>
                </c:pt>
                <c:pt idx="8">
                  <c:v>-8.8675809949037898E-2</c:v>
                </c:pt>
                <c:pt idx="9">
                  <c:v>-6.7205040181622544E-2</c:v>
                </c:pt>
                <c:pt idx="10">
                  <c:v>-2.6706624940327828E-2</c:v>
                </c:pt>
                <c:pt idx="11">
                  <c:v>-3.6710732226074461E-2</c:v>
                </c:pt>
                <c:pt idx="12">
                  <c:v>-7.2609060668350378E-2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682-41F0-B343-3CBF0952A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D7-4674-89C0-EF2504781CB4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13938</c:v>
                </c:pt>
                <c:pt idx="1">
                  <c:v>13477</c:v>
                </c:pt>
                <c:pt idx="2">
                  <c:v>13702</c:v>
                </c:pt>
                <c:pt idx="3">
                  <c:v>14381</c:v>
                </c:pt>
                <c:pt idx="4">
                  <c:v>12942</c:v>
                </c:pt>
                <c:pt idx="5">
                  <c:v>13351</c:v>
                </c:pt>
                <c:pt idx="6">
                  <c:v>14717</c:v>
                </c:pt>
                <c:pt idx="7">
                  <c:v>14481</c:v>
                </c:pt>
                <c:pt idx="8">
                  <c:v>12752</c:v>
                </c:pt>
                <c:pt idx="9">
                  <c:v>15023</c:v>
                </c:pt>
                <c:pt idx="10">
                  <c:v>13185</c:v>
                </c:pt>
                <c:pt idx="11">
                  <c:v>13677</c:v>
                </c:pt>
                <c:pt idx="12">
                  <c:v>165626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D7-4674-89C0-EF2504781CB4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D7-4674-89C0-EF2504781CB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11747</c:v>
                </c:pt>
                <c:pt idx="1">
                  <c:v>12352</c:v>
                </c:pt>
                <c:pt idx="2">
                  <c:v>14761</c:v>
                </c:pt>
                <c:pt idx="3">
                  <c:v>12980</c:v>
                </c:pt>
                <c:pt idx="4">
                  <c:v>12936</c:v>
                </c:pt>
                <c:pt idx="5">
                  <c:v>12099</c:v>
                </c:pt>
                <c:pt idx="6">
                  <c:v>13430</c:v>
                </c:pt>
                <c:pt idx="7">
                  <c:v>13208</c:v>
                </c:pt>
                <c:pt idx="8">
                  <c:v>11765</c:v>
                </c:pt>
                <c:pt idx="9">
                  <c:v>12986</c:v>
                </c:pt>
                <c:pt idx="10">
                  <c:v>12505</c:v>
                </c:pt>
                <c:pt idx="11">
                  <c:v>12130</c:v>
                </c:pt>
                <c:pt idx="12">
                  <c:v>152899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D7-4674-89C0-EF2504781CB4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D7-4674-89C0-EF2504781CB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ED7-4674-89C0-EF2504781CB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12293</c:v>
                </c:pt>
                <c:pt idx="1">
                  <c:v>12389</c:v>
                </c:pt>
                <c:pt idx="2">
                  <c:v>13614</c:v>
                </c:pt>
                <c:pt idx="3">
                  <c:v>13855</c:v>
                </c:pt>
                <c:pt idx="4">
                  <c:v>13449</c:v>
                </c:pt>
                <c:pt idx="5">
                  <c:v>13387</c:v>
                </c:pt>
                <c:pt idx="6">
                  <c:v>14211</c:v>
                </c:pt>
                <c:pt idx="7">
                  <c:v>14128</c:v>
                </c:pt>
                <c:pt idx="8">
                  <c:v>12407</c:v>
                </c:pt>
                <c:pt idx="9">
                  <c:v>15615</c:v>
                </c:pt>
                <c:pt idx="10">
                  <c:v>12455</c:v>
                </c:pt>
                <c:pt idx="11">
                  <c:v>12800</c:v>
                </c:pt>
                <c:pt idx="12">
                  <c:v>160603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D7-4674-89C0-EF250478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ED7-4674-89C0-EF2504781CB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14057</c:v>
                      </c:pt>
                      <c:pt idx="1">
                        <c:v>15058</c:v>
                      </c:pt>
                      <c:pt idx="2">
                        <c:v>6732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3200</c:v>
                      </c:pt>
                      <c:pt idx="8">
                        <c:v>558</c:v>
                      </c:pt>
                      <c:pt idx="9">
                        <c:v>540</c:v>
                      </c:pt>
                      <c:pt idx="10">
                        <c:v>489</c:v>
                      </c:pt>
                      <c:pt idx="11">
                        <c:v>581</c:v>
                      </c:pt>
                      <c:pt idx="12">
                        <c:v>42852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ED7-4674-89C0-EF2504781CB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ED7-4674-89C0-EF2504781CB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ED7-4674-89C0-EF2504781CB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ED7-4674-89C0-EF2504781CB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ED7-4674-89C0-EF2504781CB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ED7-4674-89C0-EF2504781CB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ED7-4674-89C0-EF2504781CB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ED7-4674-89C0-EF2504781CB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ED7-4674-89C0-EF2504781CB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ED7-4674-89C0-EF2504781CB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ED7-4674-89C0-EF2504781CB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ED7-4674-89C0-EF2504781CB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ED7-4674-89C0-EF2504781CB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ED7-4674-89C0-EF2504781CB4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4.6479952328253971E-2</c:v>
                </c:pt>
                <c:pt idx="1">
                  <c:v>2.9954663212434784E-3</c:v>
                </c:pt>
                <c:pt idx="2">
                  <c:v>-7.7704762549962725E-2</c:v>
                </c:pt>
                <c:pt idx="3">
                  <c:v>6.741140215716479E-2</c:v>
                </c:pt>
                <c:pt idx="4">
                  <c:v>3.9656771799629009E-2</c:v>
                </c:pt>
                <c:pt idx="5">
                  <c:v>0.10645507893214323</c:v>
                </c:pt>
                <c:pt idx="6">
                  <c:v>5.8153387937453394E-2</c:v>
                </c:pt>
                <c:pt idx="7">
                  <c:v>6.9654754694124854E-2</c:v>
                </c:pt>
                <c:pt idx="8">
                  <c:v>5.4568635784105313E-2</c:v>
                </c:pt>
                <c:pt idx="9">
                  <c:v>0.20244879100569846</c:v>
                </c:pt>
                <c:pt idx="10">
                  <c:v>-3.9984006397441041E-3</c:v>
                </c:pt>
                <c:pt idx="11">
                  <c:v>5.5234954657872981E-2</c:v>
                </c:pt>
                <c:pt idx="12">
                  <c:v>5.0386202656655721E-2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ED7-4674-89C0-EF250478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7B-4E56-B813-C2F8789E393C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23642</c:v>
                </c:pt>
                <c:pt idx="1">
                  <c:v>26350</c:v>
                </c:pt>
                <c:pt idx="2">
                  <c:v>29521</c:v>
                </c:pt>
                <c:pt idx="3">
                  <c:v>29815</c:v>
                </c:pt>
                <c:pt idx="4">
                  <c:v>26170</c:v>
                </c:pt>
                <c:pt idx="5">
                  <c:v>29399</c:v>
                </c:pt>
                <c:pt idx="6">
                  <c:v>30318</c:v>
                </c:pt>
                <c:pt idx="7">
                  <c:v>32058</c:v>
                </c:pt>
                <c:pt idx="8">
                  <c:v>27830</c:v>
                </c:pt>
                <c:pt idx="9">
                  <c:v>28658</c:v>
                </c:pt>
                <c:pt idx="10">
                  <c:v>29534</c:v>
                </c:pt>
                <c:pt idx="11">
                  <c:v>31934</c:v>
                </c:pt>
                <c:pt idx="12">
                  <c:v>345229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7B-4E56-B813-C2F8789E393C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67B-4E56-B813-C2F8789E393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28011</c:v>
                </c:pt>
                <c:pt idx="1">
                  <c:v>30407</c:v>
                </c:pt>
                <c:pt idx="2">
                  <c:v>33910</c:v>
                </c:pt>
                <c:pt idx="3">
                  <c:v>27925</c:v>
                </c:pt>
                <c:pt idx="4">
                  <c:v>28824</c:v>
                </c:pt>
                <c:pt idx="5">
                  <c:v>27824</c:v>
                </c:pt>
                <c:pt idx="6">
                  <c:v>33127</c:v>
                </c:pt>
                <c:pt idx="7">
                  <c:v>31953</c:v>
                </c:pt>
                <c:pt idx="8">
                  <c:v>27510</c:v>
                </c:pt>
                <c:pt idx="9">
                  <c:v>32572</c:v>
                </c:pt>
                <c:pt idx="10">
                  <c:v>31283</c:v>
                </c:pt>
                <c:pt idx="11">
                  <c:v>31663</c:v>
                </c:pt>
                <c:pt idx="12">
                  <c:v>365009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7B-4E56-B813-C2F8789E393C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67B-4E56-B813-C2F8789E393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67B-4E56-B813-C2F8789E393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25205</c:v>
                </c:pt>
                <c:pt idx="1">
                  <c:v>31884</c:v>
                </c:pt>
                <c:pt idx="2">
                  <c:v>32773</c:v>
                </c:pt>
                <c:pt idx="3">
                  <c:v>32320</c:v>
                </c:pt>
                <c:pt idx="4">
                  <c:v>29686</c:v>
                </c:pt>
                <c:pt idx="5">
                  <c:v>30386</c:v>
                </c:pt>
                <c:pt idx="6">
                  <c:v>30758</c:v>
                </c:pt>
                <c:pt idx="7">
                  <c:v>39104</c:v>
                </c:pt>
                <c:pt idx="8">
                  <c:v>31006</c:v>
                </c:pt>
                <c:pt idx="9">
                  <c:v>35398</c:v>
                </c:pt>
                <c:pt idx="10">
                  <c:v>30266</c:v>
                </c:pt>
                <c:pt idx="11">
                  <c:v>31006</c:v>
                </c:pt>
                <c:pt idx="12">
                  <c:v>379792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7B-4E56-B813-C2F8789E3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67B-4E56-B813-C2F8789E393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26721</c:v>
                      </c:pt>
                      <c:pt idx="1">
                        <c:v>27703</c:v>
                      </c:pt>
                      <c:pt idx="2">
                        <c:v>9922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8887</c:v>
                      </c:pt>
                      <c:pt idx="8">
                        <c:v>8236</c:v>
                      </c:pt>
                      <c:pt idx="9">
                        <c:v>6781</c:v>
                      </c:pt>
                      <c:pt idx="10">
                        <c:v>6013</c:v>
                      </c:pt>
                      <c:pt idx="11">
                        <c:v>5431</c:v>
                      </c:pt>
                      <c:pt idx="12">
                        <c:v>109245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67B-4E56-B813-C2F8789E393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67B-4E56-B813-C2F8789E393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67B-4E56-B813-C2F8789E393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67B-4E56-B813-C2F8789E393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67B-4E56-B813-C2F8789E393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67B-4E56-B813-C2F8789E393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67B-4E56-B813-C2F8789E393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67B-4E56-B813-C2F8789E393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67B-4E56-B813-C2F8789E393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67B-4E56-B813-C2F8789E393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67B-4E56-B813-C2F8789E393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67B-4E56-B813-C2F8789E393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67B-4E56-B813-C2F8789E393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67B-4E56-B813-C2F8789E393C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-0.10017493127699828</c:v>
                </c:pt>
                <c:pt idx="1">
                  <c:v>4.8574341434538093E-2</c:v>
                </c:pt>
                <c:pt idx="2">
                  <c:v>-3.3529932173400168E-2</c:v>
                </c:pt>
                <c:pt idx="3">
                  <c:v>0.15738585496866597</c:v>
                </c:pt>
                <c:pt idx="4">
                  <c:v>2.9905634193727382E-2</c:v>
                </c:pt>
                <c:pt idx="5">
                  <c:v>9.2078780908568136E-2</c:v>
                </c:pt>
                <c:pt idx="6">
                  <c:v>-7.151266338636153E-2</c:v>
                </c:pt>
                <c:pt idx="7">
                  <c:v>0.22379745250837169</c:v>
                </c:pt>
                <c:pt idx="8">
                  <c:v>0.12708106143220643</c:v>
                </c:pt>
                <c:pt idx="9">
                  <c:v>8.6761635760776112E-2</c:v>
                </c:pt>
                <c:pt idx="10">
                  <c:v>-3.2509669788703177E-2</c:v>
                </c:pt>
                <c:pt idx="11">
                  <c:v>-2.0749771026118857E-2</c:v>
                </c:pt>
                <c:pt idx="12">
                  <c:v>4.0500371223723297E-2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67B-4E56-B813-C2F8789E3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1938929</c:v>
                </c:pt>
                <c:pt idx="1">
                  <c:v>1888751</c:v>
                </c:pt>
                <c:pt idx="2">
                  <c:v>1757049</c:v>
                </c:pt>
                <c:pt idx="3">
                  <c:v>881045</c:v>
                </c:pt>
                <c:pt idx="4">
                  <c:v>550867</c:v>
                </c:pt>
                <c:pt idx="5">
                  <c:v>1762715</c:v>
                </c:pt>
                <c:pt idx="6">
                  <c:v>1715135</c:v>
                </c:pt>
                <c:pt idx="7">
                  <c:v>1770949</c:v>
                </c:pt>
                <c:pt idx="8">
                  <c:v>1796305</c:v>
                </c:pt>
                <c:pt idx="9">
                  <c:v>1586916</c:v>
                </c:pt>
                <c:pt idx="10">
                  <c:v>1707161</c:v>
                </c:pt>
                <c:pt idx="11">
                  <c:v>1640374</c:v>
                </c:pt>
                <c:pt idx="12">
                  <c:v>1615078</c:v>
                </c:pt>
                <c:pt idx="13">
                  <c:v>1634925</c:v>
                </c:pt>
                <c:pt idx="14">
                  <c:v>1521735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B-491D-B452-8928AC694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2.6566762903103669E-2</c:v>
                </c:pt>
                <c:pt idx="1">
                  <c:v>7.4956361490203127E-2</c:v>
                </c:pt>
                <c:pt idx="2">
                  <c:v>0.99427838532651558</c:v>
                </c:pt>
                <c:pt idx="3">
                  <c:v>0.5993787974229714</c:v>
                </c:pt>
                <c:pt idx="4">
                  <c:v>-0.68748946936969391</c:v>
                </c:pt>
                <c:pt idx="5">
                  <c:v>2.7741256519166146E-2</c:v>
                </c:pt>
                <c:pt idx="6">
                  <c:v>-3.1516435538234022E-2</c:v>
                </c:pt>
                <c:pt idx="7">
                  <c:v>-1.4115642944822815E-2</c:v>
                </c:pt>
                <c:pt idx="8">
                  <c:v>0.13194712259502084</c:v>
                </c:pt>
                <c:pt idx="9">
                  <c:v>-7.0435653110632268E-2</c:v>
                </c:pt>
                <c:pt idx="10">
                  <c:v>4.0714495596735789E-2</c:v>
                </c:pt>
                <c:pt idx="11">
                  <c:v>1.5662401444388463E-2</c:v>
                </c:pt>
                <c:pt idx="12">
                  <c:v>-1.2139394773460599E-2</c:v>
                </c:pt>
                <c:pt idx="13">
                  <c:v>7.4382201894547917E-2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B-491D-B452-8928AC694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1B-4C2D-95C2-D33ACA5151A0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8728</c:v>
                </c:pt>
                <c:pt idx="1">
                  <c:v>6455</c:v>
                </c:pt>
                <c:pt idx="2">
                  <c:v>8632</c:v>
                </c:pt>
                <c:pt idx="3">
                  <c:v>18211</c:v>
                </c:pt>
                <c:pt idx="4">
                  <c:v>15078</c:v>
                </c:pt>
                <c:pt idx="5">
                  <c:v>23558</c:v>
                </c:pt>
                <c:pt idx="6">
                  <c:v>23399</c:v>
                </c:pt>
                <c:pt idx="7">
                  <c:v>27029</c:v>
                </c:pt>
                <c:pt idx="8">
                  <c:v>17879</c:v>
                </c:pt>
                <c:pt idx="9">
                  <c:v>12720</c:v>
                </c:pt>
                <c:pt idx="10">
                  <c:v>8177</c:v>
                </c:pt>
                <c:pt idx="11">
                  <c:v>11834</c:v>
                </c:pt>
                <c:pt idx="12">
                  <c:v>181700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B-4C2D-95C2-D33ACA5151A0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11B-4C2D-95C2-D33ACA5151A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7129</c:v>
                </c:pt>
                <c:pt idx="1">
                  <c:v>7633</c:v>
                </c:pt>
                <c:pt idx="2">
                  <c:v>10880</c:v>
                </c:pt>
                <c:pt idx="3">
                  <c:v>9038</c:v>
                </c:pt>
                <c:pt idx="4">
                  <c:v>15159</c:v>
                </c:pt>
                <c:pt idx="5">
                  <c:v>19400</c:v>
                </c:pt>
                <c:pt idx="6">
                  <c:v>19632</c:v>
                </c:pt>
                <c:pt idx="7">
                  <c:v>27274</c:v>
                </c:pt>
                <c:pt idx="8">
                  <c:v>15893</c:v>
                </c:pt>
                <c:pt idx="9">
                  <c:v>10936</c:v>
                </c:pt>
                <c:pt idx="10">
                  <c:v>8061</c:v>
                </c:pt>
                <c:pt idx="11">
                  <c:v>10813</c:v>
                </c:pt>
                <c:pt idx="12">
                  <c:v>161848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1B-4C2D-95C2-D33ACA5151A0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1B-4C2D-95C2-D33ACA5151A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11B-4C2D-95C2-D33ACA5151A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6983</c:v>
                </c:pt>
                <c:pt idx="1">
                  <c:v>5525</c:v>
                </c:pt>
                <c:pt idx="2">
                  <c:v>6791</c:v>
                </c:pt>
                <c:pt idx="3">
                  <c:v>13044</c:v>
                </c:pt>
                <c:pt idx="4">
                  <c:v>15412</c:v>
                </c:pt>
                <c:pt idx="5">
                  <c:v>15286</c:v>
                </c:pt>
                <c:pt idx="6">
                  <c:v>17123</c:v>
                </c:pt>
                <c:pt idx="7">
                  <c:v>25566</c:v>
                </c:pt>
                <c:pt idx="8">
                  <c:v>14504</c:v>
                </c:pt>
                <c:pt idx="9">
                  <c:v>10814</c:v>
                </c:pt>
                <c:pt idx="10">
                  <c:v>7035</c:v>
                </c:pt>
                <c:pt idx="11">
                  <c:v>9872</c:v>
                </c:pt>
                <c:pt idx="12">
                  <c:v>147955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11B-4C2D-95C2-D33ACA515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11B-4C2D-95C2-D33ACA5151A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8778</c:v>
                      </c:pt>
                      <c:pt idx="1">
                        <c:v>8379</c:v>
                      </c:pt>
                      <c:pt idx="2">
                        <c:v>3120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31564</c:v>
                      </c:pt>
                      <c:pt idx="8">
                        <c:v>24772</c:v>
                      </c:pt>
                      <c:pt idx="9">
                        <c:v>14396</c:v>
                      </c:pt>
                      <c:pt idx="10">
                        <c:v>4393</c:v>
                      </c:pt>
                      <c:pt idx="11">
                        <c:v>6173</c:v>
                      </c:pt>
                      <c:pt idx="12">
                        <c:v>117997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11B-4C2D-95C2-D33ACA5151A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11B-4C2D-95C2-D33ACA5151A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11B-4C2D-95C2-D33ACA5151A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11B-4C2D-95C2-D33ACA5151A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11B-4C2D-95C2-D33ACA5151A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11B-4C2D-95C2-D33ACA5151A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11B-4C2D-95C2-D33ACA5151A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11B-4C2D-95C2-D33ACA5151A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11B-4C2D-95C2-D33ACA5151A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11B-4C2D-95C2-D33ACA5151A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11B-4C2D-95C2-D33ACA5151A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11B-4C2D-95C2-D33ACA5151A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11B-4C2D-95C2-D33ACA5151A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11B-4C2D-95C2-D33ACA5151A0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-2.0479730677514407E-2</c:v>
                </c:pt>
                <c:pt idx="1">
                  <c:v>-0.27616926503340755</c:v>
                </c:pt>
                <c:pt idx="2">
                  <c:v>-0.37582720588235297</c:v>
                </c:pt>
                <c:pt idx="3">
                  <c:v>0.44323965479088301</c:v>
                </c:pt>
                <c:pt idx="4">
                  <c:v>1.6689755260901107E-2</c:v>
                </c:pt>
                <c:pt idx="5">
                  <c:v>-0.21206185567010305</c:v>
                </c:pt>
                <c:pt idx="6">
                  <c:v>-0.12780154849225756</c:v>
                </c:pt>
                <c:pt idx="7">
                  <c:v>-6.2623744225269506E-2</c:v>
                </c:pt>
                <c:pt idx="8">
                  <c:v>-8.739696721827217E-2</c:v>
                </c:pt>
                <c:pt idx="9">
                  <c:v>-1.1155815654718348E-2</c:v>
                </c:pt>
                <c:pt idx="10">
                  <c:v>-0.12727949385932269</c:v>
                </c:pt>
                <c:pt idx="11">
                  <c:v>-8.702487746231391E-2</c:v>
                </c:pt>
                <c:pt idx="12">
                  <c:v>-8.5839800306460434E-2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11B-4C2D-95C2-D33ACA515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1573920</c:v>
                </c:pt>
                <c:pt idx="1">
                  <c:v>1543522</c:v>
                </c:pt>
                <c:pt idx="2">
                  <c:v>1490629</c:v>
                </c:pt>
                <c:pt idx="3">
                  <c:v>752768</c:v>
                </c:pt>
                <c:pt idx="4">
                  <c:v>441622</c:v>
                </c:pt>
                <c:pt idx="5">
                  <c:v>1371352</c:v>
                </c:pt>
                <c:pt idx="6">
                  <c:v>1336905</c:v>
                </c:pt>
                <c:pt idx="7">
                  <c:v>1350595</c:v>
                </c:pt>
                <c:pt idx="8">
                  <c:v>1404226</c:v>
                </c:pt>
                <c:pt idx="9">
                  <c:v>1271855</c:v>
                </c:pt>
                <c:pt idx="10">
                  <c:v>1360978</c:v>
                </c:pt>
                <c:pt idx="11">
                  <c:v>1300561</c:v>
                </c:pt>
                <c:pt idx="12">
                  <c:v>1280423</c:v>
                </c:pt>
                <c:pt idx="13">
                  <c:v>1293434</c:v>
                </c:pt>
                <c:pt idx="14">
                  <c:v>1206220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8-4B62-AA90-EE0D60CC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1.9693920786357344E-2</c:v>
                </c:pt>
                <c:pt idx="1">
                  <c:v>3.5483678366649229E-2</c:v>
                </c:pt>
                <c:pt idx="2">
                  <c:v>0.98019708595476951</c:v>
                </c:pt>
                <c:pt idx="3">
                  <c:v>0.70455276231709463</c:v>
                </c:pt>
                <c:pt idx="4">
                  <c:v>-0.6779659781004439</c:v>
                </c:pt>
                <c:pt idx="5">
                  <c:v>2.5766228714830142E-2</c:v>
                </c:pt>
                <c:pt idx="6">
                  <c:v>-1.0136273272150387E-2</c:v>
                </c:pt>
                <c:pt idx="7">
                  <c:v>-3.8192570141843296E-2</c:v>
                </c:pt>
                <c:pt idx="8">
                  <c:v>0.10407711570894485</c:v>
                </c:pt>
                <c:pt idx="9">
                  <c:v>-6.5484526568394208E-2</c:v>
                </c:pt>
                <c:pt idx="10">
                  <c:v>4.6454568451614442E-2</c:v>
                </c:pt>
                <c:pt idx="11">
                  <c:v>1.5727615014725638E-2</c:v>
                </c:pt>
                <c:pt idx="12">
                  <c:v>-1.0059268582703118E-2</c:v>
                </c:pt>
                <c:pt idx="13">
                  <c:v>7.2303559881282009E-2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8-4B62-AA90-EE0D60CC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1421021</c:v>
                </c:pt>
                <c:pt idx="1">
                  <c:v>1377896</c:v>
                </c:pt>
                <c:pt idx="2">
                  <c:v>1325364</c:v>
                </c:pt>
                <c:pt idx="3">
                  <c:v>687822</c:v>
                </c:pt>
                <c:pt idx="4">
                  <c:v>398770</c:v>
                </c:pt>
                <c:pt idx="5">
                  <c:v>1157120</c:v>
                </c:pt>
                <c:pt idx="6">
                  <c:v>1092698</c:v>
                </c:pt>
                <c:pt idx="7">
                  <c:v>1097270</c:v>
                </c:pt>
                <c:pt idx="8">
                  <c:v>1095441</c:v>
                </c:pt>
                <c:pt idx="9">
                  <c:v>1010380</c:v>
                </c:pt>
                <c:pt idx="10">
                  <c:v>1051706</c:v>
                </c:pt>
                <c:pt idx="11">
                  <c:v>1012281</c:v>
                </c:pt>
                <c:pt idx="12">
                  <c:v>1007286</c:v>
                </c:pt>
                <c:pt idx="13">
                  <c:v>1006522</c:v>
                </c:pt>
                <c:pt idx="14">
                  <c:v>935256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2-4B73-9C5B-435F33959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3.1297717679708681E-2</c:v>
                </c:pt>
                <c:pt idx="1">
                  <c:v>3.9635903796994665E-2</c:v>
                </c:pt>
                <c:pt idx="2">
                  <c:v>0.92689969207149514</c:v>
                </c:pt>
                <c:pt idx="3">
                  <c:v>0.72485894124432626</c:v>
                </c:pt>
                <c:pt idx="4">
                  <c:v>-0.65537714325221241</c:v>
                </c:pt>
                <c:pt idx="5">
                  <c:v>5.8956820640286622E-2</c:v>
                </c:pt>
                <c:pt idx="6">
                  <c:v>-4.1667046396967056E-3</c:v>
                </c:pt>
                <c:pt idx="7">
                  <c:v>1.6696472014468E-3</c:v>
                </c:pt>
                <c:pt idx="8">
                  <c:v>8.4187137512619081E-2</c:v>
                </c:pt>
                <c:pt idx="9">
                  <c:v>-3.9294251435287086E-2</c:v>
                </c:pt>
                <c:pt idx="10">
                  <c:v>3.8946695630956318E-2</c:v>
                </c:pt>
                <c:pt idx="11">
                  <c:v>4.958869675544042E-3</c:v>
                </c:pt>
                <c:pt idx="12">
                  <c:v>7.590494792959479E-4</c:v>
                </c:pt>
                <c:pt idx="13">
                  <c:v>7.6199457688590044E-2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2-4B73-9C5B-435F33959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03-4C65-840D-19DF933E2F6B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03-4C65-840D-19DF933E2F6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303-4C65-840D-19DF933E2F6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303-4C65-840D-19DF933E2F6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303-4C65-840D-19DF933E2F6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303-4C65-840D-19DF933E2F6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303-4C65-840D-19DF933E2F6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303-4C65-840D-19DF933E2F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1938929</c:v>
                </c:pt>
                <c:pt idx="1">
                  <c:v>161848</c:v>
                </c:pt>
                <c:pt idx="2">
                  <c:v>1777081</c:v>
                </c:pt>
                <c:pt idx="3">
                  <c:v>930359</c:v>
                </c:pt>
                <c:pt idx="4">
                  <c:v>183463</c:v>
                </c:pt>
                <c:pt idx="5">
                  <c:v>57978</c:v>
                </c:pt>
                <c:pt idx="6">
                  <c:v>71598</c:v>
                </c:pt>
                <c:pt idx="7">
                  <c:v>81717</c:v>
                </c:pt>
                <c:pt idx="8">
                  <c:v>24160</c:v>
                </c:pt>
                <c:pt idx="9">
                  <c:v>23273</c:v>
                </c:pt>
                <c:pt idx="10">
                  <c:v>404533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03-4C65-840D-19DF933E2F6B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2.6566762903103669E-2</c:v>
                </c:pt>
                <c:pt idx="1">
                  <c:v>-0.1092570170610897</c:v>
                </c:pt>
                <c:pt idx="2">
                  <c:v>4.1023964720444894E-2</c:v>
                </c:pt>
                <c:pt idx="3">
                  <c:v>5.2675706378337184E-2</c:v>
                </c:pt>
                <c:pt idx="4">
                  <c:v>4.9408143031643981E-3</c:v>
                </c:pt>
                <c:pt idx="5">
                  <c:v>-0.11359466731898238</c:v>
                </c:pt>
                <c:pt idx="6">
                  <c:v>1.0186805124442699E-2</c:v>
                </c:pt>
                <c:pt idx="7">
                  <c:v>1.8039342710137074E-2</c:v>
                </c:pt>
                <c:pt idx="8">
                  <c:v>-1.7246989912138022E-2</c:v>
                </c:pt>
                <c:pt idx="9">
                  <c:v>-9.3165523690773022E-2</c:v>
                </c:pt>
                <c:pt idx="10">
                  <c:v>8.1971729275044369E-2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303-4C65-840D-19DF933E2F6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303-4C65-840D-19DF933E2F6B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303-4C65-840D-19DF933E2F6B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303-4C65-840D-19DF933E2F6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303-4C65-840D-19DF933E2F6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303-4C65-840D-19DF933E2F6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303-4C65-840D-19DF933E2F6B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303-4C65-840D-19DF933E2F6B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8.3472886320231421E-2</c:v>
                </c:pt>
                <c:pt idx="2">
                  <c:v>0.91652711367976858</c:v>
                </c:pt>
                <c:pt idx="3">
                  <c:v>0.47983139145373555</c:v>
                </c:pt>
                <c:pt idx="4">
                  <c:v>9.462079323172741E-2</c:v>
                </c:pt>
                <c:pt idx="5">
                  <c:v>2.9902074805214632E-2</c:v>
                </c:pt>
                <c:pt idx="6">
                  <c:v>3.6926571318495929E-2</c:v>
                </c:pt>
                <c:pt idx="7">
                  <c:v>4.2145431833759774E-2</c:v>
                </c:pt>
                <c:pt idx="8">
                  <c:v>1.2460487207112793E-2</c:v>
                </c:pt>
                <c:pt idx="9">
                  <c:v>1.2003018161056955E-2</c:v>
                </c:pt>
                <c:pt idx="10">
                  <c:v>0.20863734566866554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303-4C65-840D-19DF933E2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5A-45D1-A676-4B5C9449D20B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5A-45D1-A676-4B5C9449D20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F5A-45D1-A676-4B5C9449D20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F5A-45D1-A676-4B5C9449D20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F5A-45D1-A676-4B5C9449D20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F5A-45D1-A676-4B5C9449D20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F5A-45D1-A676-4B5C9449D20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F5A-45D1-A676-4B5C9449D2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159454</c:v>
                </c:pt>
                <c:pt idx="1">
                  <c:v>10813</c:v>
                </c:pt>
                <c:pt idx="2">
                  <c:v>3217</c:v>
                </c:pt>
                <c:pt idx="3">
                  <c:v>7596</c:v>
                </c:pt>
                <c:pt idx="4">
                  <c:v>148641</c:v>
                </c:pt>
                <c:pt idx="5">
                  <c:v>73815</c:v>
                </c:pt>
                <c:pt idx="6">
                  <c:v>15334</c:v>
                </c:pt>
                <c:pt idx="7">
                  <c:v>4199</c:v>
                </c:pt>
                <c:pt idx="8">
                  <c:v>5174</c:v>
                </c:pt>
                <c:pt idx="9">
                  <c:v>7580</c:v>
                </c:pt>
                <c:pt idx="10">
                  <c:v>2655</c:v>
                </c:pt>
                <c:pt idx="11">
                  <c:v>3656</c:v>
                </c:pt>
                <c:pt idx="12">
                  <c:v>36228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5A-45D1-A676-4B5C9449D20B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diciembre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-1.431662236508624E-2</c:v>
                </c:pt>
                <c:pt idx="1">
                  <c:v>-8.6276829474395855E-2</c:v>
                </c:pt>
                <c:pt idx="2">
                  <c:v>-0.20351572171329535</c:v>
                </c:pt>
                <c:pt idx="3">
                  <c:v>-2.5529185375240515E-2</c:v>
                </c:pt>
                <c:pt idx="4">
                  <c:v>-8.637018461210122E-3</c:v>
                </c:pt>
                <c:pt idx="5">
                  <c:v>2.7362941725006529E-2</c:v>
                </c:pt>
                <c:pt idx="6">
                  <c:v>-6.6025094408575957E-2</c:v>
                </c:pt>
                <c:pt idx="7">
                  <c:v>-0.10143376845709395</c:v>
                </c:pt>
                <c:pt idx="8">
                  <c:v>-4.6171604463255411E-3</c:v>
                </c:pt>
                <c:pt idx="9">
                  <c:v>-2.1051272116750619E-2</c:v>
                </c:pt>
                <c:pt idx="10">
                  <c:v>7.7953714981729538E-2</c:v>
                </c:pt>
                <c:pt idx="11">
                  <c:v>-0.18953668809576596</c:v>
                </c:pt>
                <c:pt idx="12">
                  <c:v>-2.3003694614492587E-2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5A-45D1-A676-4B5C9449D20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F5A-45D1-A676-4B5C9449D20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F5A-45D1-A676-4B5C9449D20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F5A-45D1-A676-4B5C9449D20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F5A-45D1-A676-4B5C9449D20B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F5A-45D1-A676-4B5C9449D20B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F5A-45D1-A676-4B5C9449D20B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F5A-45D1-A676-4B5C9449D20B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6.7812660704654637E-2</c:v>
                </c:pt>
                <c:pt idx="2">
                  <c:v>2.0175097520287982E-2</c:v>
                </c:pt>
                <c:pt idx="3">
                  <c:v>4.7637563184366648E-2</c:v>
                </c:pt>
                <c:pt idx="4">
                  <c:v>0.93218733929534536</c:v>
                </c:pt>
                <c:pt idx="5">
                  <c:v>0.46292347636308906</c:v>
                </c:pt>
                <c:pt idx="6">
                  <c:v>9.6165665332948694E-2</c:v>
                </c:pt>
                <c:pt idx="7">
                  <c:v>2.6333613455918323E-2</c:v>
                </c:pt>
                <c:pt idx="8">
                  <c:v>3.2448229583453538E-2</c:v>
                </c:pt>
                <c:pt idx="9">
                  <c:v>4.753722076586351E-2</c:v>
                </c:pt>
                <c:pt idx="10">
                  <c:v>1.665057007036512E-2</c:v>
                </c:pt>
                <c:pt idx="11">
                  <c:v>2.292824262796794E-2</c:v>
                </c:pt>
                <c:pt idx="12">
                  <c:v>0.2272003210957392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F5A-45D1-A676-4B5C9449D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E3-4E52-B4BC-5AC86763FCA8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E3-4E52-B4BC-5AC86763FCA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3E3-4E52-B4BC-5AC86763FCA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3E3-4E52-B4BC-5AC86763FCA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3E3-4E52-B4BC-5AC86763FCA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3E3-4E52-B4BC-5AC86763FCA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3E3-4E52-B4BC-5AC86763FCA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3E3-4E52-B4BC-5AC86763FC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1858237</c:v>
                </c:pt>
                <c:pt idx="1">
                  <c:v>147955</c:v>
                </c:pt>
                <c:pt idx="2">
                  <c:v>1710282</c:v>
                </c:pt>
                <c:pt idx="3">
                  <c:v>904858</c:v>
                </c:pt>
                <c:pt idx="4">
                  <c:v>171611</c:v>
                </c:pt>
                <c:pt idx="5">
                  <c:v>51981</c:v>
                </c:pt>
                <c:pt idx="6">
                  <c:v>66696</c:v>
                </c:pt>
                <c:pt idx="7">
                  <c:v>77883</c:v>
                </c:pt>
                <c:pt idx="8">
                  <c:v>23072</c:v>
                </c:pt>
                <c:pt idx="9">
                  <c:v>20293</c:v>
                </c:pt>
                <c:pt idx="10">
                  <c:v>393888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E3-4E52-B4BC-5AC86763FCA8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-4.1616789475014349E-2</c:v>
                </c:pt>
                <c:pt idx="1">
                  <c:v>-8.5839800306460434E-2</c:v>
                </c:pt>
                <c:pt idx="2">
                  <c:v>-3.7589170105358116E-2</c:v>
                </c:pt>
                <c:pt idx="3">
                  <c:v>-2.7409849316231694E-2</c:v>
                </c:pt>
                <c:pt idx="4">
                  <c:v>-6.4601581790333706E-2</c:v>
                </c:pt>
                <c:pt idx="5">
                  <c:v>-0.10343578598778846</c:v>
                </c:pt>
                <c:pt idx="6">
                  <c:v>-6.8465599597754112E-2</c:v>
                </c:pt>
                <c:pt idx="7">
                  <c:v>-4.6918021953816225E-2</c:v>
                </c:pt>
                <c:pt idx="8">
                  <c:v>-4.503311258278142E-2</c:v>
                </c:pt>
                <c:pt idx="9">
                  <c:v>-0.12804537446826791</c:v>
                </c:pt>
                <c:pt idx="10">
                  <c:v>-2.6314293271500699E-2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3E3-4E52-B4BC-5AC86763FCA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3E3-4E52-B4BC-5AC86763FCA8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3E3-4E52-B4BC-5AC86763FCA8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3E3-4E52-B4BC-5AC86763FCA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3E3-4E52-B4BC-5AC86763FCA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3E3-4E52-B4BC-5AC86763FCA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3E3-4E52-B4BC-5AC86763FCA8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3E3-4E52-B4BC-5AC86763FCA8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7.9621167805828855E-2</c:v>
                </c:pt>
                <c:pt idx="2">
                  <c:v>0.92037883219417116</c:v>
                </c:pt>
                <c:pt idx="3">
                  <c:v>0.48694434563513694</c:v>
                </c:pt>
                <c:pt idx="4">
                  <c:v>9.2351513827353557E-2</c:v>
                </c:pt>
                <c:pt idx="5">
                  <c:v>2.7973288660165522E-2</c:v>
                </c:pt>
                <c:pt idx="6">
                  <c:v>3.5892084809418821E-2</c:v>
                </c:pt>
                <c:pt idx="7">
                  <c:v>4.1912307203010167E-2</c:v>
                </c:pt>
                <c:pt idx="8">
                  <c:v>1.2416069640201977E-2</c:v>
                </c:pt>
                <c:pt idx="9">
                  <c:v>1.0920566106476192E-2</c:v>
                </c:pt>
                <c:pt idx="10">
                  <c:v>0.21196865631240794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3E3-4E52-B4BC-5AC86763F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91-415F-B1A9-0426C32FF8E5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91-415F-B1A9-0426C32FF8E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D91-415F-B1A9-0426C32FF8E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D91-415F-B1A9-0426C32FF8E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D91-415F-B1A9-0426C32FF8E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D91-415F-B1A9-0426C32FF8E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D91-415F-B1A9-0426C32FF8E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D91-415F-B1A9-0426C32FF8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1478445</c:v>
                </c:pt>
                <c:pt idx="1">
                  <c:v>111612</c:v>
                </c:pt>
                <c:pt idx="2">
                  <c:v>1366833</c:v>
                </c:pt>
                <c:pt idx="3">
                  <c:v>695285</c:v>
                </c:pt>
                <c:pt idx="4">
                  <c:v>156262</c:v>
                </c:pt>
                <c:pt idx="5">
                  <c:v>40216</c:v>
                </c:pt>
                <c:pt idx="6">
                  <c:v>56954</c:v>
                </c:pt>
                <c:pt idx="7">
                  <c:v>73184</c:v>
                </c:pt>
                <c:pt idx="8">
                  <c:v>19111</c:v>
                </c:pt>
                <c:pt idx="9">
                  <c:v>17201</c:v>
                </c:pt>
                <c:pt idx="10">
                  <c:v>308620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91-415F-B1A9-0426C32FF8E5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-6.0660643488868571E-2</c:v>
                </c:pt>
                <c:pt idx="1">
                  <c:v>-0.13070027182167254</c:v>
                </c:pt>
                <c:pt idx="2">
                  <c:v>-5.44396611062955E-2</c:v>
                </c:pt>
                <c:pt idx="3">
                  <c:v>-5.1947007153161695E-2</c:v>
                </c:pt>
                <c:pt idx="4">
                  <c:v>-6.3525548057676406E-2</c:v>
                </c:pt>
                <c:pt idx="5">
                  <c:v>-4.635887221076096E-2</c:v>
                </c:pt>
                <c:pt idx="6">
                  <c:v>-6.7107827881607185E-2</c:v>
                </c:pt>
                <c:pt idx="7">
                  <c:v>-4.2031546567183664E-2</c:v>
                </c:pt>
                <c:pt idx="8">
                  <c:v>-8.3405275779376509E-2</c:v>
                </c:pt>
                <c:pt idx="9">
                  <c:v>-0.13986398639863984</c:v>
                </c:pt>
                <c:pt idx="10">
                  <c:v>-4.9867926038581589E-2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D91-415F-B1A9-0426C32FF8E5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D91-415F-B1A9-0426C32FF8E5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D91-415F-B1A9-0426C32FF8E5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D91-415F-B1A9-0426C32FF8E5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D91-415F-B1A9-0426C32FF8E5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D91-415F-B1A9-0426C32FF8E5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D91-415F-B1A9-0426C32FF8E5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D91-415F-B1A9-0426C32FF8E5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7.5492831995779344E-2</c:v>
                </c:pt>
                <c:pt idx="2">
                  <c:v>0.92450716800422061</c:v>
                </c:pt>
                <c:pt idx="3">
                  <c:v>0.47028127525880231</c:v>
                </c:pt>
                <c:pt idx="4">
                  <c:v>0.1056934820030505</c:v>
                </c:pt>
                <c:pt idx="5">
                  <c:v>2.720155298303285E-2</c:v>
                </c:pt>
                <c:pt idx="6">
                  <c:v>3.8522907514314024E-2</c:v>
                </c:pt>
                <c:pt idx="7">
                  <c:v>4.9500657785714046E-2</c:v>
                </c:pt>
                <c:pt idx="8">
                  <c:v>1.2926419312182733E-2</c:v>
                </c:pt>
                <c:pt idx="9">
                  <c:v>1.1634521405936642E-2</c:v>
                </c:pt>
                <c:pt idx="10">
                  <c:v>0.20874635174118752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D91-415F-B1A9-0426C32FF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68-4A59-B0CD-BA367E695458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68-4A59-B0CD-BA367E69545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C68-4A59-B0CD-BA367E69545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C68-4A59-B0CD-BA367E69545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C68-4A59-B0CD-BA367E69545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C68-4A59-B0CD-BA367E69545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C68-4A59-B0CD-BA367E69545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C68-4A59-B0CD-BA367E6954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379792</c:v>
                </c:pt>
                <c:pt idx="1">
                  <c:v>36343</c:v>
                </c:pt>
                <c:pt idx="2">
                  <c:v>343449</c:v>
                </c:pt>
                <c:pt idx="3">
                  <c:v>209573</c:v>
                </c:pt>
                <c:pt idx="4">
                  <c:v>15349</c:v>
                </c:pt>
                <c:pt idx="5">
                  <c:v>11765</c:v>
                </c:pt>
                <c:pt idx="6">
                  <c:v>9742</c:v>
                </c:pt>
                <c:pt idx="7">
                  <c:v>4699</c:v>
                </c:pt>
                <c:pt idx="8">
                  <c:v>3961</c:v>
                </c:pt>
                <c:pt idx="9">
                  <c:v>3092</c:v>
                </c:pt>
                <c:pt idx="10">
                  <c:v>85268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68-4A59-B0CD-BA367E695458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4.0500371223723297E-2</c:v>
                </c:pt>
                <c:pt idx="1">
                  <c:v>8.6324914063667713E-2</c:v>
                </c:pt>
                <c:pt idx="2">
                  <c:v>3.5876508803995621E-2</c:v>
                </c:pt>
                <c:pt idx="3">
                  <c:v>6.3946552135528467E-2</c:v>
                </c:pt>
                <c:pt idx="4">
                  <c:v>-7.5417143545569498E-2</c:v>
                </c:pt>
                <c:pt idx="5">
                  <c:v>-0.25570949579300306</c:v>
                </c:pt>
                <c:pt idx="6">
                  <c:v>-7.6325021333080501E-2</c:v>
                </c:pt>
                <c:pt idx="7">
                  <c:v>-0.11706125516723032</c:v>
                </c:pt>
                <c:pt idx="8">
                  <c:v>0.1966767371601208</c:v>
                </c:pt>
                <c:pt idx="9">
                  <c:v>-5.5877862595419825E-2</c:v>
                </c:pt>
                <c:pt idx="10">
                  <c:v>6.9660666123063431E-2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C68-4A59-B0CD-BA367E69545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C68-4A59-B0CD-BA367E695458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C68-4A59-B0CD-BA367E695458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C68-4A59-B0CD-BA367E69545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C68-4A59-B0CD-BA367E69545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C68-4A59-B0CD-BA367E69545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C68-4A59-B0CD-BA367E695458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C68-4A59-B0CD-BA367E695458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9.5691852382356654E-2</c:v>
                </c:pt>
                <c:pt idx="2">
                  <c:v>0.90430814761764333</c:v>
                </c:pt>
                <c:pt idx="3">
                  <c:v>0.55180993807136536</c:v>
                </c:pt>
                <c:pt idx="4">
                  <c:v>4.0414226734633692E-2</c:v>
                </c:pt>
                <c:pt idx="5">
                  <c:v>3.09774824114252E-2</c:v>
                </c:pt>
                <c:pt idx="6">
                  <c:v>2.5650882588364156E-2</c:v>
                </c:pt>
                <c:pt idx="7">
                  <c:v>1.2372561823313814E-2</c:v>
                </c:pt>
                <c:pt idx="8">
                  <c:v>1.0429392930867422E-2</c:v>
                </c:pt>
                <c:pt idx="9">
                  <c:v>8.1412983949108991E-3</c:v>
                </c:pt>
                <c:pt idx="10">
                  <c:v>0.22451236466276278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C68-4A59-B0CD-BA367E695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B4-4C5E-8159-8E48B8D07997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B4-4C5E-8159-8E48B8D0799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0B4-4C5E-8159-8E48B8D0799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0B4-4C5E-8159-8E48B8D0799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0B4-4C5E-8159-8E48B8D0799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0B4-4C5E-8159-8E48B8D0799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0B4-4C5E-8159-8E48B8D0799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0B4-4C5E-8159-8E48B8D079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184725</c:v>
                </c:pt>
                <c:pt idx="1">
                  <c:v>10691</c:v>
                </c:pt>
                <c:pt idx="2">
                  <c:v>174034</c:v>
                </c:pt>
                <c:pt idx="3">
                  <c:v>83611</c:v>
                </c:pt>
                <c:pt idx="4">
                  <c:v>19046</c:v>
                </c:pt>
                <c:pt idx="5">
                  <c:v>4852</c:v>
                </c:pt>
                <c:pt idx="6">
                  <c:v>6269</c:v>
                </c:pt>
                <c:pt idx="7">
                  <c:v>9856</c:v>
                </c:pt>
                <c:pt idx="8">
                  <c:v>3360</c:v>
                </c:pt>
                <c:pt idx="9">
                  <c:v>4509</c:v>
                </c:pt>
                <c:pt idx="10">
                  <c:v>42531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0B4-4C5E-8159-8E48B8D07997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-2.2065402105954202E-2</c:v>
                </c:pt>
                <c:pt idx="1">
                  <c:v>-9.6509760838333514E-2</c:v>
                </c:pt>
                <c:pt idx="2">
                  <c:v>-1.7090251892013963E-2</c:v>
                </c:pt>
                <c:pt idx="3">
                  <c:v>-4.4500314267756136E-2</c:v>
                </c:pt>
                <c:pt idx="4">
                  <c:v>-2.5730216379354465E-2</c:v>
                </c:pt>
                <c:pt idx="5">
                  <c:v>-2.765531062124249E-2</c:v>
                </c:pt>
                <c:pt idx="6">
                  <c:v>1.2762520193861038E-2</c:v>
                </c:pt>
                <c:pt idx="7">
                  <c:v>7.3170731707317138E-2</c:v>
                </c:pt>
                <c:pt idx="8">
                  <c:v>0.14363512593601091</c:v>
                </c:pt>
                <c:pt idx="9">
                  <c:v>0.10002439619419379</c:v>
                </c:pt>
                <c:pt idx="10">
                  <c:v>-1.7368853420960395E-3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0B4-4C5E-8159-8E48B8D07997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B4-4C5E-8159-8E48B8D07997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0B4-4C5E-8159-8E48B8D07997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0B4-4C5E-8159-8E48B8D07997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0B4-4C5E-8159-8E48B8D07997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0B4-4C5E-8159-8E48B8D07997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0B4-4C5E-8159-8E48B8D07997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0B4-4C5E-8159-8E48B8D07997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5.787521992150494E-2</c:v>
                </c:pt>
                <c:pt idx="2">
                  <c:v>0.94212478007849509</c:v>
                </c:pt>
                <c:pt idx="3">
                  <c:v>0.45262417106509678</c:v>
                </c:pt>
                <c:pt idx="4">
                  <c:v>0.10310461496819597</c:v>
                </c:pt>
                <c:pt idx="5">
                  <c:v>2.6266071186899446E-2</c:v>
                </c:pt>
                <c:pt idx="6">
                  <c:v>3.3936933279198812E-2</c:v>
                </c:pt>
                <c:pt idx="7">
                  <c:v>5.3354987143050481E-2</c:v>
                </c:pt>
                <c:pt idx="8">
                  <c:v>1.8189200162403572E-2</c:v>
                </c:pt>
                <c:pt idx="9">
                  <c:v>2.4409257003654081E-2</c:v>
                </c:pt>
                <c:pt idx="10">
                  <c:v>0.23023954526999593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0B4-4C5E-8159-8E48B8D07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C9-4367-97D4-CA5CC938833D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C9-4367-97D4-CA5CC938833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5C9-4367-97D4-CA5CC938833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C9-4367-97D4-CA5CC938833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5C9-4367-97D4-CA5CC938833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5C9-4367-97D4-CA5CC938833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5C9-4367-97D4-CA5CC938833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5C9-4367-97D4-CA5CC93883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2219445</c:v>
                </c:pt>
                <c:pt idx="1">
                  <c:v>163207</c:v>
                </c:pt>
                <c:pt idx="2">
                  <c:v>71532</c:v>
                </c:pt>
                <c:pt idx="3">
                  <c:v>91675</c:v>
                </c:pt>
                <c:pt idx="4">
                  <c:v>2056238</c:v>
                </c:pt>
                <c:pt idx="5">
                  <c:v>1082886</c:v>
                </c:pt>
                <c:pt idx="6">
                  <c:v>210757</c:v>
                </c:pt>
                <c:pt idx="7">
                  <c:v>61447</c:v>
                </c:pt>
                <c:pt idx="8">
                  <c:v>82206</c:v>
                </c:pt>
                <c:pt idx="9">
                  <c:v>95020</c:v>
                </c:pt>
                <c:pt idx="10">
                  <c:v>27548</c:v>
                </c:pt>
                <c:pt idx="11">
                  <c:v>25039</c:v>
                </c:pt>
                <c:pt idx="12">
                  <c:v>471335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C9-4367-97D4-CA5CC938833D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-4.5871524137103825E-2</c:v>
                </c:pt>
                <c:pt idx="1">
                  <c:v>-0.10249881768089486</c:v>
                </c:pt>
                <c:pt idx="2">
                  <c:v>7.8686250263896085E-2</c:v>
                </c:pt>
                <c:pt idx="3">
                  <c:v>-0.20649690129141707</c:v>
                </c:pt>
                <c:pt idx="4">
                  <c:v>-4.10692891816129E-2</c:v>
                </c:pt>
                <c:pt idx="5">
                  <c:v>-3.0959755092471175E-2</c:v>
                </c:pt>
                <c:pt idx="6">
                  <c:v>-6.2489713307088413E-2</c:v>
                </c:pt>
                <c:pt idx="7">
                  <c:v>-0.13136839129205546</c:v>
                </c:pt>
                <c:pt idx="8">
                  <c:v>-5.5505130002182934E-2</c:v>
                </c:pt>
                <c:pt idx="9">
                  <c:v>-5.5551690206641524E-2</c:v>
                </c:pt>
                <c:pt idx="10">
                  <c:v>-5.2910234812802992E-2</c:v>
                </c:pt>
                <c:pt idx="11">
                  <c:v>-0.1360201511335013</c:v>
                </c:pt>
                <c:pt idx="12">
                  <c:v>-2.9298069655511849E-2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C9-4367-97D4-CA5CC938833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C9-4367-97D4-CA5CC938833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5C9-4367-97D4-CA5CC938833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5C9-4367-97D4-CA5CC938833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5C9-4367-97D4-CA5CC938833D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5C9-4367-97D4-CA5CC938833D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5C9-4367-97D4-CA5CC938833D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5C9-4367-97D4-CA5CC938833D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7.3535050429273982E-2</c:v>
                </c:pt>
                <c:pt idx="2">
                  <c:v>3.2229679041381964E-2</c:v>
                </c:pt>
                <c:pt idx="3">
                  <c:v>4.1305371387892018E-2</c:v>
                </c:pt>
                <c:pt idx="4">
                  <c:v>0.926464949570726</c:v>
                </c:pt>
                <c:pt idx="5">
                  <c:v>0.4879084636023871</c:v>
                </c:pt>
                <c:pt idx="6">
                  <c:v>9.4959325416939827E-2</c:v>
                </c:pt>
                <c:pt idx="7">
                  <c:v>2.7685750266395429E-2</c:v>
                </c:pt>
                <c:pt idx="8">
                  <c:v>3.7038989477099007E-2</c:v>
                </c:pt>
                <c:pt idx="9">
                  <c:v>4.2812504928033811E-2</c:v>
                </c:pt>
                <c:pt idx="10">
                  <c:v>1.2412112037018263E-2</c:v>
                </c:pt>
                <c:pt idx="11">
                  <c:v>1.1281649241139113E-2</c:v>
                </c:pt>
                <c:pt idx="12">
                  <c:v>0.21236615460171349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5C9-4367-97D4-CA5CC9388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 año'!$T$6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9F-42C7-94AD-BCC261EB5973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79F-42C7-94AD-BCC261EB597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79F-42C7-94AD-BCC261EB597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79F-42C7-94AD-BCC261EB597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79F-42C7-94AD-BCC261EB597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79F-42C7-94AD-BCC261EB597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79F-42C7-94AD-BCC261EB597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79F-42C7-94AD-BCC261EB59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año'!$T$8:$T$9,'viaj aloj lugar resid año'!$T$12:$T$20)</c:f>
              <c:numCache>
                <c:formatCode>#,##0</c:formatCode>
                <c:ptCount val="11"/>
                <c:pt idx="0">
                  <c:v>1977808</c:v>
                </c:pt>
                <c:pt idx="1">
                  <c:v>164129</c:v>
                </c:pt>
                <c:pt idx="2">
                  <c:v>1813679</c:v>
                </c:pt>
                <c:pt idx="3">
                  <c:v>947879</c:v>
                </c:pt>
                <c:pt idx="4">
                  <c:v>186837</c:v>
                </c:pt>
                <c:pt idx="5">
                  <c:v>59808</c:v>
                </c:pt>
                <c:pt idx="6">
                  <c:v>72640</c:v>
                </c:pt>
                <c:pt idx="7">
                  <c:v>83954</c:v>
                </c:pt>
                <c:pt idx="8">
                  <c:v>24770</c:v>
                </c:pt>
                <c:pt idx="9">
                  <c:v>24379</c:v>
                </c:pt>
                <c:pt idx="10">
                  <c:v>413412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9F-42C7-94AD-BCC261EB5973}"/>
            </c:ext>
          </c:extLst>
        </c:ser>
        <c:ser>
          <c:idx val="1"/>
          <c:order val="1"/>
          <c:tx>
            <c:strRef>
              <c:f>'viaj aloj lugar resid año'!$U$6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año'!$U$8:$U$9,'viaj aloj lugar resid año'!$U$12:$U$20)</c:f>
              <c:numCache>
                <c:formatCode>0.0%</c:formatCode>
                <c:ptCount val="11"/>
                <c:pt idx="0">
                  <c:v>2.7200606616167189E-2</c:v>
                </c:pt>
                <c:pt idx="1">
                  <c:v>-0.10906949224305462</c:v>
                </c:pt>
                <c:pt idx="2">
                  <c:v>4.1618113349716657E-2</c:v>
                </c:pt>
                <c:pt idx="3">
                  <c:v>5.2290411500293565E-2</c:v>
                </c:pt>
                <c:pt idx="4">
                  <c:v>5.3161437511097809E-3</c:v>
                </c:pt>
                <c:pt idx="5">
                  <c:v>-9.9751636938360755E-2</c:v>
                </c:pt>
                <c:pt idx="6">
                  <c:v>9.5619301756726394E-3</c:v>
                </c:pt>
                <c:pt idx="7">
                  <c:v>1.8426639170255443E-2</c:v>
                </c:pt>
                <c:pt idx="8">
                  <c:v>-4.2211055276382137E-3</c:v>
                </c:pt>
                <c:pt idx="9">
                  <c:v>-6.9574841615143934E-2</c:v>
                </c:pt>
                <c:pt idx="10">
                  <c:v>8.0284722802909991E-2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9F-42C7-94AD-BCC261EB5973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79F-42C7-94AD-BCC261EB5973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79F-42C7-94AD-BCC261EB5973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79F-42C7-94AD-BCC261EB5973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79F-42C7-94AD-BCC261EB5973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79F-42C7-94AD-BCC261EB5973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79F-42C7-94AD-BCC261EB5973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79F-42C7-94AD-BCC261EB5973}"/>
              </c:ext>
            </c:extLst>
          </c:dPt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año'!$W$8:$W$9,'viaj aloj lugar resid año'!$W$12:$W$20)</c:f>
              <c:numCache>
                <c:formatCode>0.0%</c:formatCode>
                <c:ptCount val="11"/>
                <c:pt idx="0">
                  <c:v>1</c:v>
                </c:pt>
                <c:pt idx="1">
                  <c:v>8.2985304943654789E-2</c:v>
                </c:pt>
                <c:pt idx="2">
                  <c:v>0.91701469505634525</c:v>
                </c:pt>
                <c:pt idx="3">
                  <c:v>0.47925733943840859</c:v>
                </c:pt>
                <c:pt idx="4">
                  <c:v>9.4466702531287167E-2</c:v>
                </c:pt>
                <c:pt idx="5">
                  <c:v>3.0239537912679085E-2</c:v>
                </c:pt>
                <c:pt idx="6">
                  <c:v>3.6727528657989048E-2</c:v>
                </c:pt>
                <c:pt idx="7">
                  <c:v>4.2448003041751274E-2</c:v>
                </c:pt>
                <c:pt idx="8">
                  <c:v>1.2523965925913941E-2</c:v>
                </c:pt>
                <c:pt idx="9">
                  <c:v>1.2326272317636494E-2</c:v>
                </c:pt>
                <c:pt idx="10">
                  <c:v>0.20902534523067962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79F-42C7-94AD-BCC261EB5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F7-4C08-A3BA-74912078678E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4914</c:v>
                </c:pt>
                <c:pt idx="1">
                  <c:v>4052</c:v>
                </c:pt>
                <c:pt idx="2">
                  <c:v>5191</c:v>
                </c:pt>
                <c:pt idx="3">
                  <c:v>10202</c:v>
                </c:pt>
                <c:pt idx="4">
                  <c:v>8318</c:v>
                </c:pt>
                <c:pt idx="5">
                  <c:v>13526</c:v>
                </c:pt>
                <c:pt idx="6">
                  <c:v>13641</c:v>
                </c:pt>
                <c:pt idx="7">
                  <c:v>15080</c:v>
                </c:pt>
                <c:pt idx="8">
                  <c:v>10667</c:v>
                </c:pt>
                <c:pt idx="9">
                  <c:v>7564</c:v>
                </c:pt>
                <c:pt idx="10">
                  <c:v>5389</c:v>
                </c:pt>
                <c:pt idx="11">
                  <c:v>7795</c:v>
                </c:pt>
                <c:pt idx="12">
                  <c:v>106339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F7-4C08-A3BA-74912078678E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7F7-4C08-A3BA-74912078678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4997</c:v>
                </c:pt>
                <c:pt idx="1">
                  <c:v>4752</c:v>
                </c:pt>
                <c:pt idx="2">
                  <c:v>6935</c:v>
                </c:pt>
                <c:pt idx="3">
                  <c:v>5363</c:v>
                </c:pt>
                <c:pt idx="4">
                  <c:v>9196</c:v>
                </c:pt>
                <c:pt idx="5">
                  <c:v>11716</c:v>
                </c:pt>
                <c:pt idx="6">
                  <c:v>11578</c:v>
                </c:pt>
                <c:pt idx="7">
                  <c:v>16629</c:v>
                </c:pt>
                <c:pt idx="8">
                  <c:v>10077</c:v>
                </c:pt>
                <c:pt idx="9">
                  <c:v>6979</c:v>
                </c:pt>
                <c:pt idx="10">
                  <c:v>5351</c:v>
                </c:pt>
                <c:pt idx="11">
                  <c:v>7596</c:v>
                </c:pt>
                <c:pt idx="12">
                  <c:v>101169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F7-4C08-A3BA-74912078678E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F7-4C08-A3BA-74912078678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F7-4C08-A3BA-74912078678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4289</c:v>
                </c:pt>
                <c:pt idx="1">
                  <c:v>3553</c:v>
                </c:pt>
                <c:pt idx="2">
                  <c:v>4675</c:v>
                </c:pt>
                <c:pt idx="3">
                  <c:v>7338</c:v>
                </c:pt>
                <c:pt idx="4">
                  <c:v>7657</c:v>
                </c:pt>
                <c:pt idx="5">
                  <c:v>8372</c:v>
                </c:pt>
                <c:pt idx="6">
                  <c:v>8592</c:v>
                </c:pt>
                <c:pt idx="7">
                  <c:v>12371</c:v>
                </c:pt>
                <c:pt idx="8">
                  <c:v>7035</c:v>
                </c:pt>
                <c:pt idx="9">
                  <c:v>5873</c:v>
                </c:pt>
                <c:pt idx="10">
                  <c:v>4254</c:v>
                </c:pt>
                <c:pt idx="11">
                  <c:v>6527</c:v>
                </c:pt>
                <c:pt idx="12">
                  <c:v>80536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F7-4C08-A3BA-749120786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7F7-4C08-A3BA-74912078678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4741</c:v>
                      </c:pt>
                      <c:pt idx="1">
                        <c:v>4432</c:v>
                      </c:pt>
                      <c:pt idx="2">
                        <c:v>1726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13387</c:v>
                      </c:pt>
                      <c:pt idx="8">
                        <c:v>9485</c:v>
                      </c:pt>
                      <c:pt idx="9">
                        <c:v>5064</c:v>
                      </c:pt>
                      <c:pt idx="10">
                        <c:v>1577</c:v>
                      </c:pt>
                      <c:pt idx="11">
                        <c:v>2655</c:v>
                      </c:pt>
                      <c:pt idx="12">
                        <c:v>49521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7F7-4C08-A3BA-74912078678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7F7-4C08-A3BA-74912078678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7F7-4C08-A3BA-74912078678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7F7-4C08-A3BA-74912078678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7F7-4C08-A3BA-74912078678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7F7-4C08-A3BA-74912078678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7F7-4C08-A3BA-74912078678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7F7-4C08-A3BA-74912078678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7F7-4C08-A3BA-74912078678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7F7-4C08-A3BA-74912078678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7F7-4C08-A3BA-74912078678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7F7-4C08-A3BA-74912078678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7F7-4C08-A3BA-74912078678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7F7-4C08-A3BA-74912078678E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-0.14168501100660391</c:v>
                </c:pt>
                <c:pt idx="1">
                  <c:v>-0.25231481481481477</c:v>
                </c:pt>
                <c:pt idx="2">
                  <c:v>-0.32588320115356884</c:v>
                </c:pt>
                <c:pt idx="3">
                  <c:v>0.36826403132575058</c:v>
                </c:pt>
                <c:pt idx="4">
                  <c:v>-0.1673553719008265</c:v>
                </c:pt>
                <c:pt idx="5">
                  <c:v>-0.28542164561283712</c:v>
                </c:pt>
                <c:pt idx="6">
                  <c:v>-0.25790291932976339</c:v>
                </c:pt>
                <c:pt idx="7">
                  <c:v>-0.25605869264537851</c:v>
                </c:pt>
                <c:pt idx="8">
                  <c:v>-0.30187555820184575</c:v>
                </c:pt>
                <c:pt idx="9">
                  <c:v>-0.15847542627883648</c:v>
                </c:pt>
                <c:pt idx="10">
                  <c:v>-0.20500840964305733</c:v>
                </c:pt>
                <c:pt idx="11">
                  <c:v>-0.14073196419167988</c:v>
                </c:pt>
                <c:pt idx="12">
                  <c:v>-0.2039458727475808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7F7-4C08-A3BA-749120786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TF'!$C$8:$C$22</c:f>
              <c:numCache>
                <c:formatCode>#,##0</c:formatCode>
                <c:ptCount val="15"/>
                <c:pt idx="0">
                  <c:v>1977808</c:v>
                </c:pt>
                <c:pt idx="1">
                  <c:v>1925435</c:v>
                </c:pt>
                <c:pt idx="2">
                  <c:v>1785371</c:v>
                </c:pt>
                <c:pt idx="3">
                  <c:v>886032</c:v>
                </c:pt>
                <c:pt idx="4">
                  <c:v>590539</c:v>
                </c:pt>
                <c:pt idx="5">
                  <c:v>1799528</c:v>
                </c:pt>
                <c:pt idx="6">
                  <c:v>1750158</c:v>
                </c:pt>
                <c:pt idx="7">
                  <c:v>1808952</c:v>
                </c:pt>
                <c:pt idx="8">
                  <c:v>1832196</c:v>
                </c:pt>
                <c:pt idx="9">
                  <c:v>1627194</c:v>
                </c:pt>
                <c:pt idx="10">
                  <c:v>1750035</c:v>
                </c:pt>
                <c:pt idx="11">
                  <c:v>1678400</c:v>
                </c:pt>
                <c:pt idx="12">
                  <c:v>1652857</c:v>
                </c:pt>
                <c:pt idx="13">
                  <c:v>1671827</c:v>
                </c:pt>
                <c:pt idx="14">
                  <c:v>1554003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E-4D55-9EE6-EE46F1786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TF'!$D$8:$D$22</c:f>
              <c:numCache>
                <c:formatCode>0.0%</c:formatCode>
                <c:ptCount val="15"/>
                <c:pt idx="0">
                  <c:v>2.7200606616167189E-2</c:v>
                </c:pt>
                <c:pt idx="1">
                  <c:v>7.8450921405130991E-2</c:v>
                </c:pt>
                <c:pt idx="2">
                  <c:v>1.0150186449247882</c:v>
                </c:pt>
                <c:pt idx="3">
                  <c:v>0.50037846780652928</c:v>
                </c:pt>
                <c:pt idx="4">
                  <c:v>-0.67183672607483746</c:v>
                </c:pt>
                <c:pt idx="5">
                  <c:v>2.8208881712393996E-2</c:v>
                </c:pt>
                <c:pt idx="6">
                  <c:v>-3.2501691587173087E-2</c:v>
                </c:pt>
                <c:pt idx="7">
                  <c:v>-1.268641564548767E-2</c:v>
                </c:pt>
                <c:pt idx="8">
                  <c:v>0.12598497782071472</c:v>
                </c:pt>
                <c:pt idx="9">
                  <c:v>-7.0193453273791673E-2</c:v>
                </c:pt>
                <c:pt idx="10">
                  <c:v>4.2680529075309837E-2</c:v>
                </c:pt>
                <c:pt idx="11">
                  <c:v>1.5453847489528716E-2</c:v>
                </c:pt>
                <c:pt idx="12">
                  <c:v>-1.1346867827831453E-2</c:v>
                </c:pt>
                <c:pt idx="13">
                  <c:v>7.581967344979379E-2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E-4D55-9EE6-EE46F1786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TF'!$C$31:$C$45</c:f>
              <c:numCache>
                <c:formatCode>#,##0</c:formatCode>
                <c:ptCount val="15"/>
                <c:pt idx="0">
                  <c:v>1604732</c:v>
                </c:pt>
                <c:pt idx="1">
                  <c:v>1573273</c:v>
                </c:pt>
                <c:pt idx="2">
                  <c:v>1514314</c:v>
                </c:pt>
                <c:pt idx="3">
                  <c:v>756863</c:v>
                </c:pt>
                <c:pt idx="4">
                  <c:v>472664</c:v>
                </c:pt>
                <c:pt idx="5">
                  <c:v>1399289</c:v>
                </c:pt>
                <c:pt idx="6">
                  <c:v>1363138</c:v>
                </c:pt>
                <c:pt idx="7">
                  <c:v>1378772</c:v>
                </c:pt>
                <c:pt idx="8">
                  <c:v>1433194</c:v>
                </c:pt>
                <c:pt idx="9">
                  <c:v>1302266</c:v>
                </c:pt>
                <c:pt idx="10">
                  <c:v>1392979</c:v>
                </c:pt>
                <c:pt idx="11">
                  <c:v>1329305</c:v>
                </c:pt>
                <c:pt idx="12">
                  <c:v>1309211</c:v>
                </c:pt>
                <c:pt idx="13">
                  <c:v>1321585</c:v>
                </c:pt>
                <c:pt idx="14">
                  <c:v>1232121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9-45AB-9446-A7ADED7A0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TF'!$D$31:$D$45</c:f>
              <c:numCache>
                <c:formatCode>0.0%</c:formatCode>
                <c:ptCount val="15"/>
                <c:pt idx="0">
                  <c:v>1.9995893910338403E-2</c:v>
                </c:pt>
                <c:pt idx="1">
                  <c:v>3.8934461412890586E-2</c:v>
                </c:pt>
                <c:pt idx="2">
                  <c:v>1.0007768909300627</c:v>
                </c:pt>
                <c:pt idx="3">
                  <c:v>0.60127067007430224</c:v>
                </c:pt>
                <c:pt idx="4">
                  <c:v>-0.66221130874322598</c:v>
                </c:pt>
                <c:pt idx="5">
                  <c:v>2.6520425664899649E-2</c:v>
                </c:pt>
                <c:pt idx="6">
                  <c:v>-1.1339075641222718E-2</c:v>
                </c:pt>
                <c:pt idx="7">
                  <c:v>-3.7972528492304591E-2</c:v>
                </c:pt>
                <c:pt idx="8">
                  <c:v>0.10053859964093359</c:v>
                </c:pt>
                <c:pt idx="9">
                  <c:v>-6.5121584747508732E-2</c:v>
                </c:pt>
                <c:pt idx="10">
                  <c:v>4.7900218535249728E-2</c:v>
                </c:pt>
                <c:pt idx="11">
                  <c:v>1.5348175351413973E-2</c:v>
                </c:pt>
                <c:pt idx="12">
                  <c:v>-9.3629997313831037E-3</c:v>
                </c:pt>
                <c:pt idx="13">
                  <c:v>7.2609751801973932E-2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9-45AB-9446-A7ADED7A0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TF'!$C$54:$C$68</c:f>
              <c:numCache>
                <c:formatCode>#,##0</c:formatCode>
                <c:ptCount val="15"/>
                <c:pt idx="0">
                  <c:v>1448606</c:v>
                </c:pt>
                <c:pt idx="1">
                  <c:v>1403931</c:v>
                </c:pt>
                <c:pt idx="2">
                  <c:v>1346391</c:v>
                </c:pt>
                <c:pt idx="3">
                  <c:v>691372</c:v>
                </c:pt>
                <c:pt idx="4">
                  <c:v>425399</c:v>
                </c:pt>
                <c:pt idx="5">
                  <c:v>1180004</c:v>
                </c:pt>
                <c:pt idx="6">
                  <c:v>1113852</c:v>
                </c:pt>
                <c:pt idx="7">
                  <c:v>1120208</c:v>
                </c:pt>
                <c:pt idx="8">
                  <c:v>1118166</c:v>
                </c:pt>
                <c:pt idx="9">
                  <c:v>1033456</c:v>
                </c:pt>
                <c:pt idx="10">
                  <c:v>1075379</c:v>
                </c:pt>
                <c:pt idx="11">
                  <c:v>1033484</c:v>
                </c:pt>
                <c:pt idx="12">
                  <c:v>1027941</c:v>
                </c:pt>
                <c:pt idx="13">
                  <c:v>1027194</c:v>
                </c:pt>
                <c:pt idx="14">
                  <c:v>954170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8-4A43-BF41-16B12FA70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TF'!$D$54:$D$68</c:f>
              <c:numCache>
                <c:formatCode>0.0%</c:formatCode>
                <c:ptCount val="15"/>
                <c:pt idx="0">
                  <c:v>3.1821364440275168E-2</c:v>
                </c:pt>
                <c:pt idx="1">
                  <c:v>4.2736471054842129E-2</c:v>
                </c:pt>
                <c:pt idx="2">
                  <c:v>0.94741904502930407</c:v>
                </c:pt>
                <c:pt idx="3">
                  <c:v>0.62523184116558816</c:v>
                </c:pt>
                <c:pt idx="4">
                  <c:v>-0.63949359493696634</c:v>
                </c:pt>
                <c:pt idx="5">
                  <c:v>5.9390296017783228E-2</c:v>
                </c:pt>
                <c:pt idx="6">
                  <c:v>-5.6739462671218099E-3</c:v>
                </c:pt>
                <c:pt idx="7">
                  <c:v>1.826204695903888E-3</c:v>
                </c:pt>
                <c:pt idx="8">
                  <c:v>8.1967688996918975E-2</c:v>
                </c:pt>
                <c:pt idx="9">
                  <c:v>-3.8984395269016758E-2</c:v>
                </c:pt>
                <c:pt idx="10">
                  <c:v>4.0537637737981358E-2</c:v>
                </c:pt>
                <c:pt idx="11">
                  <c:v>5.3923328284406491E-3</c:v>
                </c:pt>
                <c:pt idx="12">
                  <c:v>7.272238739712833E-4</c:v>
                </c:pt>
                <c:pt idx="13">
                  <c:v>7.6531435698041328E-2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8-4A43-BF41-16B12FA70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ED-40B9-AC96-559740BC75B8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1105557</c:v>
                </c:pt>
                <c:pt idx="1">
                  <c:v>1077344</c:v>
                </c:pt>
                <c:pt idx="2">
                  <c:v>1098201</c:v>
                </c:pt>
                <c:pt idx="3">
                  <c:v>1108018</c:v>
                </c:pt>
                <c:pt idx="4">
                  <c:v>1038688</c:v>
                </c:pt>
                <c:pt idx="5">
                  <c:v>1069466</c:v>
                </c:pt>
                <c:pt idx="6">
                  <c:v>1208215</c:v>
                </c:pt>
                <c:pt idx="7">
                  <c:v>1271908</c:v>
                </c:pt>
                <c:pt idx="8">
                  <c:v>1102818</c:v>
                </c:pt>
                <c:pt idx="9">
                  <c:v>1207802</c:v>
                </c:pt>
                <c:pt idx="10">
                  <c:v>1149433</c:v>
                </c:pt>
                <c:pt idx="11">
                  <c:v>1155840</c:v>
                </c:pt>
                <c:pt idx="12">
                  <c:v>13593290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ED-40B9-AC96-559740BC75B8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2ED-40B9-AC96-559740BC75B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1165585</c:v>
                </c:pt>
                <c:pt idx="1">
                  <c:v>1114324</c:v>
                </c:pt>
                <c:pt idx="2">
                  <c:v>1198797</c:v>
                </c:pt>
                <c:pt idx="3">
                  <c:v>1093882</c:v>
                </c:pt>
                <c:pt idx="4">
                  <c:v>1088673</c:v>
                </c:pt>
                <c:pt idx="5">
                  <c:v>1059592</c:v>
                </c:pt>
                <c:pt idx="6">
                  <c:v>1224963</c:v>
                </c:pt>
                <c:pt idx="7">
                  <c:v>1304294</c:v>
                </c:pt>
                <c:pt idx="8">
                  <c:v>1101231</c:v>
                </c:pt>
                <c:pt idx="9">
                  <c:v>1223794</c:v>
                </c:pt>
                <c:pt idx="10">
                  <c:v>1124270</c:v>
                </c:pt>
                <c:pt idx="11">
                  <c:v>1140612</c:v>
                </c:pt>
                <c:pt idx="12">
                  <c:v>13840017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ED-40B9-AC96-559740BC75B8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ED-40B9-AC96-559740BC75B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ED-40B9-AC96-559740BC75B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1119747</c:v>
                </c:pt>
                <c:pt idx="1">
                  <c:v>1060335</c:v>
                </c:pt>
                <c:pt idx="2">
                  <c:v>1094097</c:v>
                </c:pt>
                <c:pt idx="3">
                  <c:v>1104961</c:v>
                </c:pt>
                <c:pt idx="4">
                  <c:v>990589</c:v>
                </c:pt>
                <c:pt idx="5">
                  <c:v>1003656</c:v>
                </c:pt>
                <c:pt idx="6">
                  <c:v>1158197</c:v>
                </c:pt>
                <c:pt idx="7">
                  <c:v>1214780</c:v>
                </c:pt>
                <c:pt idx="8">
                  <c:v>1027929</c:v>
                </c:pt>
                <c:pt idx="9">
                  <c:v>1174493</c:v>
                </c:pt>
                <c:pt idx="10">
                  <c:v>1060178</c:v>
                </c:pt>
                <c:pt idx="11">
                  <c:v>1104771</c:v>
                </c:pt>
                <c:pt idx="12">
                  <c:v>13113733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ED-40B9-AC96-559740BC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2ED-40B9-AC96-559740BC75B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1154297</c:v>
                      </c:pt>
                      <c:pt idx="1">
                        <c:v>1115694</c:v>
                      </c:pt>
                      <c:pt idx="2">
                        <c:v>496315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285142</c:v>
                      </c:pt>
                      <c:pt idx="8">
                        <c:v>176625</c:v>
                      </c:pt>
                      <c:pt idx="9">
                        <c:v>137871</c:v>
                      </c:pt>
                      <c:pt idx="10">
                        <c:v>156929</c:v>
                      </c:pt>
                      <c:pt idx="11">
                        <c:v>196628</c:v>
                      </c:pt>
                      <c:pt idx="12">
                        <c:v>3913809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2ED-40B9-AC96-559740BC75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2ED-40B9-AC96-559740BC75B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2ED-40B9-AC96-559740BC75B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2ED-40B9-AC96-559740BC75B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2ED-40B9-AC96-559740BC75B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2ED-40B9-AC96-559740BC75B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2ED-40B9-AC96-559740BC75B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2ED-40B9-AC96-559740BC75B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2ED-40B9-AC96-559740BC75B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2ED-40B9-AC96-559740BC75B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2ED-40B9-AC96-559740BC75B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2ED-40B9-AC96-559740BC75B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2ED-40B9-AC96-559740BC75B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2ED-40B9-AC96-559740BC75B8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-3.9326175268212915E-2</c:v>
                </c:pt>
                <c:pt idx="1">
                  <c:v>-4.8450001974291168E-2</c:v>
                </c:pt>
                <c:pt idx="2">
                  <c:v>-8.7337555899789532E-2</c:v>
                </c:pt>
                <c:pt idx="3">
                  <c:v>1.0128149105662176E-2</c:v>
                </c:pt>
                <c:pt idx="4">
                  <c:v>-9.0095005571002473E-2</c:v>
                </c:pt>
                <c:pt idx="5">
                  <c:v>-5.2790130540811941E-2</c:v>
                </c:pt>
                <c:pt idx="6">
                  <c:v>-5.4504503401327176E-2</c:v>
                </c:pt>
                <c:pt idx="7">
                  <c:v>-6.8630232140913017E-2</c:v>
                </c:pt>
                <c:pt idx="8">
                  <c:v>-6.6563690996711888E-2</c:v>
                </c:pt>
                <c:pt idx="9">
                  <c:v>-4.0285374826155351E-2</c:v>
                </c:pt>
                <c:pt idx="10">
                  <c:v>-5.700765830272092E-2</c:v>
                </c:pt>
                <c:pt idx="11">
                  <c:v>-3.14226047069468E-2</c:v>
                </c:pt>
                <c:pt idx="12">
                  <c:v>-5.2477103171188255E-2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2ED-40B9-AC96-559740BC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2C-4B1D-A90A-FA18A1893B8A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49718</c:v>
                </c:pt>
                <c:pt idx="1">
                  <c:v>32612</c:v>
                </c:pt>
                <c:pt idx="2">
                  <c:v>39802</c:v>
                </c:pt>
                <c:pt idx="3">
                  <c:v>73095</c:v>
                </c:pt>
                <c:pt idx="4">
                  <c:v>56792</c:v>
                </c:pt>
                <c:pt idx="5">
                  <c:v>83729</c:v>
                </c:pt>
                <c:pt idx="6">
                  <c:v>110967</c:v>
                </c:pt>
                <c:pt idx="7">
                  <c:v>131486</c:v>
                </c:pt>
                <c:pt idx="8">
                  <c:v>81203</c:v>
                </c:pt>
                <c:pt idx="9">
                  <c:v>58380</c:v>
                </c:pt>
                <c:pt idx="10">
                  <c:v>43524</c:v>
                </c:pt>
                <c:pt idx="11">
                  <c:v>58414</c:v>
                </c:pt>
                <c:pt idx="12">
                  <c:v>819722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2C-4B1D-A90A-FA18A1893B8A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82C-4B1D-A90A-FA18A1893B8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41279</c:v>
                </c:pt>
                <c:pt idx="1">
                  <c:v>40708</c:v>
                </c:pt>
                <c:pt idx="2">
                  <c:v>49287</c:v>
                </c:pt>
                <c:pt idx="3">
                  <c:v>39075</c:v>
                </c:pt>
                <c:pt idx="4">
                  <c:v>58856</c:v>
                </c:pt>
                <c:pt idx="5">
                  <c:v>72097</c:v>
                </c:pt>
                <c:pt idx="6">
                  <c:v>93879</c:v>
                </c:pt>
                <c:pt idx="7">
                  <c:v>132181</c:v>
                </c:pt>
                <c:pt idx="8">
                  <c:v>74099</c:v>
                </c:pt>
                <c:pt idx="9">
                  <c:v>51466</c:v>
                </c:pt>
                <c:pt idx="10">
                  <c:v>38079</c:v>
                </c:pt>
                <c:pt idx="11">
                  <c:v>51791</c:v>
                </c:pt>
                <c:pt idx="12">
                  <c:v>742797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2C-4B1D-A90A-FA18A1893B8A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2C-4B1D-A90A-FA18A1893B8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82C-4B1D-A90A-FA18A1893B8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33957</c:v>
                </c:pt>
                <c:pt idx="1">
                  <c:v>24123</c:v>
                </c:pt>
                <c:pt idx="2">
                  <c:v>31246</c:v>
                </c:pt>
                <c:pt idx="3">
                  <c:v>54460</c:v>
                </c:pt>
                <c:pt idx="4">
                  <c:v>53957</c:v>
                </c:pt>
                <c:pt idx="5">
                  <c:v>61830</c:v>
                </c:pt>
                <c:pt idx="6">
                  <c:v>82826</c:v>
                </c:pt>
                <c:pt idx="7">
                  <c:v>119406</c:v>
                </c:pt>
                <c:pt idx="8">
                  <c:v>65025</c:v>
                </c:pt>
                <c:pt idx="9">
                  <c:v>46505</c:v>
                </c:pt>
                <c:pt idx="10">
                  <c:v>30954</c:v>
                </c:pt>
                <c:pt idx="11">
                  <c:v>49469</c:v>
                </c:pt>
                <c:pt idx="12">
                  <c:v>653758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2C-4B1D-A90A-FA18A189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82C-4B1D-A90A-FA18A1893B8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47398</c:v>
                      </c:pt>
                      <c:pt idx="1">
                        <c:v>34168</c:v>
                      </c:pt>
                      <c:pt idx="2">
                        <c:v>13967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115637</c:v>
                      </c:pt>
                      <c:pt idx="8">
                        <c:v>76690</c:v>
                      </c:pt>
                      <c:pt idx="9">
                        <c:v>41506</c:v>
                      </c:pt>
                      <c:pt idx="10">
                        <c:v>17324</c:v>
                      </c:pt>
                      <c:pt idx="11">
                        <c:v>21994</c:v>
                      </c:pt>
                      <c:pt idx="12">
                        <c:v>419753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82C-4B1D-A90A-FA18A1893B8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82C-4B1D-A90A-FA18A1893B8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82C-4B1D-A90A-FA18A1893B8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82C-4B1D-A90A-FA18A1893B8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82C-4B1D-A90A-FA18A1893B8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82C-4B1D-A90A-FA18A1893B8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82C-4B1D-A90A-FA18A1893B8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82C-4B1D-A90A-FA18A1893B8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82C-4B1D-A90A-FA18A1893B8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82C-4B1D-A90A-FA18A1893B8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82C-4B1D-A90A-FA18A1893B8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82C-4B1D-A90A-FA18A1893B8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82C-4B1D-A90A-FA18A1893B8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82C-4B1D-A90A-FA18A1893B8A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-0.17737832796337116</c:v>
                </c:pt>
                <c:pt idx="1">
                  <c:v>-0.40741377616193375</c:v>
                </c:pt>
                <c:pt idx="2">
                  <c:v>-0.36603972649988836</c:v>
                </c:pt>
                <c:pt idx="3">
                  <c:v>0.39373000639795275</c:v>
                </c:pt>
                <c:pt idx="4">
                  <c:v>-8.3237053146663076E-2</c:v>
                </c:pt>
                <c:pt idx="5">
                  <c:v>-0.14240537054246361</c:v>
                </c:pt>
                <c:pt idx="6">
                  <c:v>-0.11773666102110159</c:v>
                </c:pt>
                <c:pt idx="7">
                  <c:v>-9.6647778425038355E-2</c:v>
                </c:pt>
                <c:pt idx="8">
                  <c:v>-0.12245779295267145</c:v>
                </c:pt>
                <c:pt idx="9">
                  <c:v>-9.6393735670151193E-2</c:v>
                </c:pt>
                <c:pt idx="10">
                  <c:v>-0.18711100606633579</c:v>
                </c:pt>
                <c:pt idx="11">
                  <c:v>-4.4834044525110528E-2</c:v>
                </c:pt>
                <c:pt idx="12">
                  <c:v>-0.11986989715898155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82C-4B1D-A90A-FA18A189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6F-4CE0-ADC3-3A2AC817E82D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32270</c:v>
                </c:pt>
                <c:pt idx="1">
                  <c:v>22101</c:v>
                </c:pt>
                <c:pt idx="2">
                  <c:v>26189</c:v>
                </c:pt>
                <c:pt idx="3">
                  <c:v>47885</c:v>
                </c:pt>
                <c:pt idx="4">
                  <c:v>37828</c:v>
                </c:pt>
                <c:pt idx="5">
                  <c:v>57202</c:v>
                </c:pt>
                <c:pt idx="6">
                  <c:v>76742</c:v>
                </c:pt>
                <c:pt idx="7">
                  <c:v>89047</c:v>
                </c:pt>
                <c:pt idx="8">
                  <c:v>57144</c:v>
                </c:pt>
                <c:pt idx="9">
                  <c:v>42102</c:v>
                </c:pt>
                <c:pt idx="10">
                  <c:v>32224</c:v>
                </c:pt>
                <c:pt idx="11">
                  <c:v>40736</c:v>
                </c:pt>
                <c:pt idx="12">
                  <c:v>561470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6F-4CE0-ADC3-3A2AC817E82D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86F-4CE0-ADC3-3A2AC817E82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31171</c:v>
                </c:pt>
                <c:pt idx="1">
                  <c:v>24748</c:v>
                </c:pt>
                <c:pt idx="2">
                  <c:v>33643</c:v>
                </c:pt>
                <c:pt idx="3">
                  <c:v>25316</c:v>
                </c:pt>
                <c:pt idx="4">
                  <c:v>40404</c:v>
                </c:pt>
                <c:pt idx="5">
                  <c:v>50727</c:v>
                </c:pt>
                <c:pt idx="6">
                  <c:v>64860</c:v>
                </c:pt>
                <c:pt idx="7">
                  <c:v>94133</c:v>
                </c:pt>
                <c:pt idx="8">
                  <c:v>54493</c:v>
                </c:pt>
                <c:pt idx="9">
                  <c:v>37191</c:v>
                </c:pt>
                <c:pt idx="10">
                  <c:v>27291</c:v>
                </c:pt>
                <c:pt idx="11">
                  <c:v>39486</c:v>
                </c:pt>
                <c:pt idx="12">
                  <c:v>523463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6F-4CE0-ADC3-3A2AC817E82D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6F-4CE0-ADC3-3A2AC817E82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6F-4CE0-ADC3-3A2AC817E82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24602</c:v>
                </c:pt>
                <c:pt idx="1">
                  <c:v>17811</c:v>
                </c:pt>
                <c:pt idx="2">
                  <c:v>23055</c:v>
                </c:pt>
                <c:pt idx="3">
                  <c:v>36029</c:v>
                </c:pt>
                <c:pt idx="4">
                  <c:v>34728</c:v>
                </c:pt>
                <c:pt idx="5">
                  <c:v>42702</c:v>
                </c:pt>
                <c:pt idx="6">
                  <c:v>53141</c:v>
                </c:pt>
                <c:pt idx="7">
                  <c:v>72788</c:v>
                </c:pt>
                <c:pt idx="8">
                  <c:v>40092</c:v>
                </c:pt>
                <c:pt idx="9">
                  <c:v>30980</c:v>
                </c:pt>
                <c:pt idx="10">
                  <c:v>21189</c:v>
                </c:pt>
                <c:pt idx="11">
                  <c:v>37686</c:v>
                </c:pt>
                <c:pt idx="12">
                  <c:v>434803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6F-4CE0-ADC3-3A2AC817E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86F-4CE0-ADC3-3A2AC817E82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30767</c:v>
                      </c:pt>
                      <c:pt idx="1">
                        <c:v>20181</c:v>
                      </c:pt>
                      <c:pt idx="2">
                        <c:v>8492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60233</c:v>
                      </c:pt>
                      <c:pt idx="8">
                        <c:v>36380</c:v>
                      </c:pt>
                      <c:pt idx="9">
                        <c:v>19194</c:v>
                      </c:pt>
                      <c:pt idx="10">
                        <c:v>8529</c:v>
                      </c:pt>
                      <c:pt idx="11">
                        <c:v>13051</c:v>
                      </c:pt>
                      <c:pt idx="12">
                        <c:v>222316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86F-4CE0-ADC3-3A2AC817E82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86F-4CE0-ADC3-3A2AC817E82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86F-4CE0-ADC3-3A2AC817E82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86F-4CE0-ADC3-3A2AC817E82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86F-4CE0-ADC3-3A2AC817E82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86F-4CE0-ADC3-3A2AC817E82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86F-4CE0-ADC3-3A2AC817E82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86F-4CE0-ADC3-3A2AC817E82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86F-4CE0-ADC3-3A2AC817E82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86F-4CE0-ADC3-3A2AC817E82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86F-4CE0-ADC3-3A2AC817E82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86F-4CE0-ADC3-3A2AC817E82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86F-4CE0-ADC3-3A2AC817E82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86F-4CE0-ADC3-3A2AC817E82D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-0.21074075262263003</c:v>
                </c:pt>
                <c:pt idx="1">
                  <c:v>-0.28030547923064486</c:v>
                </c:pt>
                <c:pt idx="2">
                  <c:v>-0.31471628570579313</c:v>
                </c:pt>
                <c:pt idx="3">
                  <c:v>0.42317111708010735</c:v>
                </c:pt>
                <c:pt idx="4">
                  <c:v>-0.14048114048114047</c:v>
                </c:pt>
                <c:pt idx="5">
                  <c:v>-0.15819977526760898</c:v>
                </c:pt>
                <c:pt idx="6">
                  <c:v>-0.18068146777674987</c:v>
                </c:pt>
                <c:pt idx="7">
                  <c:v>-0.22675363581315799</c:v>
                </c:pt>
                <c:pt idx="8">
                  <c:v>-0.26427247536380816</c:v>
                </c:pt>
                <c:pt idx="9">
                  <c:v>-0.16700276948724158</c:v>
                </c:pt>
                <c:pt idx="10">
                  <c:v>-0.22359019456963836</c:v>
                </c:pt>
                <c:pt idx="11">
                  <c:v>-4.5585777237501901E-2</c:v>
                </c:pt>
                <c:pt idx="12">
                  <c:v>-0.16937204730802369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86F-4CE0-ADC3-3A2AC817E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E4-46E6-809D-6C3F99484920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17448</c:v>
                </c:pt>
                <c:pt idx="1">
                  <c:v>10511</c:v>
                </c:pt>
                <c:pt idx="2">
                  <c:v>13613</c:v>
                </c:pt>
                <c:pt idx="3">
                  <c:v>25210</c:v>
                </c:pt>
                <c:pt idx="4">
                  <c:v>18964</c:v>
                </c:pt>
                <c:pt idx="5">
                  <c:v>26527</c:v>
                </c:pt>
                <c:pt idx="6">
                  <c:v>34225</c:v>
                </c:pt>
                <c:pt idx="7">
                  <c:v>42439</c:v>
                </c:pt>
                <c:pt idx="8">
                  <c:v>24059</c:v>
                </c:pt>
                <c:pt idx="9">
                  <c:v>16278</c:v>
                </c:pt>
                <c:pt idx="10">
                  <c:v>11300</c:v>
                </c:pt>
                <c:pt idx="11">
                  <c:v>17678</c:v>
                </c:pt>
                <c:pt idx="12">
                  <c:v>258252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E4-46E6-809D-6C3F99484920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0E4-46E6-809D-6C3F9948492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10108</c:v>
                </c:pt>
                <c:pt idx="1">
                  <c:v>15960</c:v>
                </c:pt>
                <c:pt idx="2">
                  <c:v>15644</c:v>
                </c:pt>
                <c:pt idx="3">
                  <c:v>13759</c:v>
                </c:pt>
                <c:pt idx="4">
                  <c:v>18452</c:v>
                </c:pt>
                <c:pt idx="5">
                  <c:v>21370</c:v>
                </c:pt>
                <c:pt idx="6">
                  <c:v>29019</c:v>
                </c:pt>
                <c:pt idx="7">
                  <c:v>38048</c:v>
                </c:pt>
                <c:pt idx="8">
                  <c:v>19606</c:v>
                </c:pt>
                <c:pt idx="9">
                  <c:v>14275</c:v>
                </c:pt>
                <c:pt idx="10">
                  <c:v>10788</c:v>
                </c:pt>
                <c:pt idx="11">
                  <c:v>12305</c:v>
                </c:pt>
                <c:pt idx="12">
                  <c:v>219334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E4-46E6-809D-6C3F99484920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0E4-46E6-809D-6C3F9948492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0E4-46E6-809D-6C3F9948492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9355</c:v>
                </c:pt>
                <c:pt idx="1">
                  <c:v>6312</c:v>
                </c:pt>
                <c:pt idx="2">
                  <c:v>8191</c:v>
                </c:pt>
                <c:pt idx="3">
                  <c:v>18431</c:v>
                </c:pt>
                <c:pt idx="4">
                  <c:v>19229</c:v>
                </c:pt>
                <c:pt idx="5">
                  <c:v>19128</c:v>
                </c:pt>
                <c:pt idx="6">
                  <c:v>29685</c:v>
                </c:pt>
                <c:pt idx="7">
                  <c:v>46618</c:v>
                </c:pt>
                <c:pt idx="8">
                  <c:v>24933</c:v>
                </c:pt>
                <c:pt idx="9">
                  <c:v>15525</c:v>
                </c:pt>
                <c:pt idx="10">
                  <c:v>9765</c:v>
                </c:pt>
                <c:pt idx="11">
                  <c:v>11783</c:v>
                </c:pt>
                <c:pt idx="12">
                  <c:v>218955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0E4-46E6-809D-6C3F99484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0E4-46E6-809D-6C3F994849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16631</c:v>
                      </c:pt>
                      <c:pt idx="1">
                        <c:v>13987</c:v>
                      </c:pt>
                      <c:pt idx="2">
                        <c:v>5475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55404</c:v>
                      </c:pt>
                      <c:pt idx="8">
                        <c:v>40310</c:v>
                      </c:pt>
                      <c:pt idx="9">
                        <c:v>22312</c:v>
                      </c:pt>
                      <c:pt idx="10">
                        <c:v>8795</c:v>
                      </c:pt>
                      <c:pt idx="11">
                        <c:v>8943</c:v>
                      </c:pt>
                      <c:pt idx="12">
                        <c:v>197437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0E4-46E6-809D-6C3F9948492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0E4-46E6-809D-6C3F9948492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0E4-46E6-809D-6C3F9948492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0E4-46E6-809D-6C3F9948492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0E4-46E6-809D-6C3F9948492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0E4-46E6-809D-6C3F9948492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0E4-46E6-809D-6C3F9948492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0E4-46E6-809D-6C3F9948492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0E4-46E6-809D-6C3F9948492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0E4-46E6-809D-6C3F9948492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0E4-46E6-809D-6C3F9948492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0E4-46E6-809D-6C3F9948492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0E4-46E6-809D-6C3F9948492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0E4-46E6-809D-6C3F99484920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-7.4495449149188708E-2</c:v>
                </c:pt>
                <c:pt idx="1">
                  <c:v>-0.60451127819548867</c:v>
                </c:pt>
                <c:pt idx="2">
                  <c:v>-0.47641268217847099</c:v>
                </c:pt>
                <c:pt idx="3">
                  <c:v>0.33955956101460871</c:v>
                </c:pt>
                <c:pt idx="4">
                  <c:v>4.2109256449165411E-2</c:v>
                </c:pt>
                <c:pt idx="5">
                  <c:v>-0.10491343004211506</c:v>
                </c:pt>
                <c:pt idx="6">
                  <c:v>2.2950480719528654E-2</c:v>
                </c:pt>
                <c:pt idx="7">
                  <c:v>0.22524179983179149</c:v>
                </c:pt>
                <c:pt idx="8">
                  <c:v>0.2717025400387636</c:v>
                </c:pt>
                <c:pt idx="9">
                  <c:v>8.7565674255691839E-2</c:v>
                </c:pt>
                <c:pt idx="10">
                  <c:v>-9.4827586206896575E-2</c:v>
                </c:pt>
                <c:pt idx="11">
                  <c:v>-4.2421779764323486E-2</c:v>
                </c:pt>
                <c:pt idx="12">
                  <c:v>-1.7279582736831056E-3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E4-46E6-809D-6C3F99484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DF-4C55-A1FF-351E52A64A83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1055839</c:v>
                </c:pt>
                <c:pt idx="1">
                  <c:v>1044732</c:v>
                </c:pt>
                <c:pt idx="2">
                  <c:v>1058399</c:v>
                </c:pt>
                <c:pt idx="3">
                  <c:v>1034923</c:v>
                </c:pt>
                <c:pt idx="4">
                  <c:v>981896</c:v>
                </c:pt>
                <c:pt idx="5">
                  <c:v>985737</c:v>
                </c:pt>
                <c:pt idx="6">
                  <c:v>1097248</c:v>
                </c:pt>
                <c:pt idx="7">
                  <c:v>1140422</c:v>
                </c:pt>
                <c:pt idx="8">
                  <c:v>1021615</c:v>
                </c:pt>
                <c:pt idx="9">
                  <c:v>1149422</c:v>
                </c:pt>
                <c:pt idx="10">
                  <c:v>1105909</c:v>
                </c:pt>
                <c:pt idx="11">
                  <c:v>1097426</c:v>
                </c:pt>
                <c:pt idx="12">
                  <c:v>12773568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F-4C55-A1FF-351E52A64A83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CDF-4C55-A1FF-351E52A64A8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1124306</c:v>
                </c:pt>
                <c:pt idx="1">
                  <c:v>1073616</c:v>
                </c:pt>
                <c:pt idx="2">
                  <c:v>1149510</c:v>
                </c:pt>
                <c:pt idx="3">
                  <c:v>1054807</c:v>
                </c:pt>
                <c:pt idx="4">
                  <c:v>1029817</c:v>
                </c:pt>
                <c:pt idx="5">
                  <c:v>987495</c:v>
                </c:pt>
                <c:pt idx="6">
                  <c:v>1131084</c:v>
                </c:pt>
                <c:pt idx="7">
                  <c:v>1172113</c:v>
                </c:pt>
                <c:pt idx="8">
                  <c:v>1027132</c:v>
                </c:pt>
                <c:pt idx="9">
                  <c:v>1172328</c:v>
                </c:pt>
                <c:pt idx="10">
                  <c:v>1086191</c:v>
                </c:pt>
                <c:pt idx="11">
                  <c:v>1088821</c:v>
                </c:pt>
                <c:pt idx="12">
                  <c:v>13097220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DF-4C55-A1FF-351E52A64A83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DF-4C55-A1FF-351E52A64A8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CDF-4C55-A1FF-351E52A64A8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1085790</c:v>
                </c:pt>
                <c:pt idx="1">
                  <c:v>1036212</c:v>
                </c:pt>
                <c:pt idx="2">
                  <c:v>1062851</c:v>
                </c:pt>
                <c:pt idx="3">
                  <c:v>1050501</c:v>
                </c:pt>
                <c:pt idx="4">
                  <c:v>936632</c:v>
                </c:pt>
                <c:pt idx="5">
                  <c:v>941826</c:v>
                </c:pt>
                <c:pt idx="6">
                  <c:v>1075371</c:v>
                </c:pt>
                <c:pt idx="7">
                  <c:v>1095374</c:v>
                </c:pt>
                <c:pt idx="8">
                  <c:v>962904</c:v>
                </c:pt>
                <c:pt idx="9">
                  <c:v>1127988</c:v>
                </c:pt>
                <c:pt idx="10">
                  <c:v>1029224</c:v>
                </c:pt>
                <c:pt idx="11">
                  <c:v>1055302</c:v>
                </c:pt>
                <c:pt idx="12">
                  <c:v>12459975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DF-4C55-A1FF-351E52A64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CDF-4C55-A1FF-351E52A64A8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1106899</c:v>
                      </c:pt>
                      <c:pt idx="1">
                        <c:v>1081526</c:v>
                      </c:pt>
                      <c:pt idx="2">
                        <c:v>482348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169505</c:v>
                      </c:pt>
                      <c:pt idx="8">
                        <c:v>99935</c:v>
                      </c:pt>
                      <c:pt idx="9">
                        <c:v>96365</c:v>
                      </c:pt>
                      <c:pt idx="10">
                        <c:v>139605</c:v>
                      </c:pt>
                      <c:pt idx="11">
                        <c:v>174634</c:v>
                      </c:pt>
                      <c:pt idx="12">
                        <c:v>3494056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CDF-4C55-A1FF-351E52A64A8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CDF-4C55-A1FF-351E52A64A8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CDF-4C55-A1FF-351E52A64A8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CDF-4C55-A1FF-351E52A64A8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CDF-4C55-A1FF-351E52A64A8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CDF-4C55-A1FF-351E52A64A8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CDF-4C55-A1FF-351E52A64A8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CDF-4C55-A1FF-351E52A64A8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CDF-4C55-A1FF-351E52A64A8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CDF-4C55-A1FF-351E52A64A8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CDF-4C55-A1FF-351E52A64A8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CDF-4C55-A1FF-351E52A64A8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CDF-4C55-A1FF-351E52A64A8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CDF-4C55-A1FF-351E52A64A83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-3.425757756340353E-2</c:v>
                </c:pt>
                <c:pt idx="1">
                  <c:v>-3.4839272141994893E-2</c:v>
                </c:pt>
                <c:pt idx="2">
                  <c:v>-7.5387773921061996E-2</c:v>
                </c:pt>
                <c:pt idx="3">
                  <c:v>-4.0822633903643268E-3</c:v>
                </c:pt>
                <c:pt idx="4">
                  <c:v>-9.0486950594134696E-2</c:v>
                </c:pt>
                <c:pt idx="5">
                  <c:v>-4.624732277125454E-2</c:v>
                </c:pt>
                <c:pt idx="6">
                  <c:v>-4.925628865760634E-2</c:v>
                </c:pt>
                <c:pt idx="7">
                  <c:v>-6.547065001411978E-2</c:v>
                </c:pt>
                <c:pt idx="8">
                  <c:v>-6.2531398106572489E-2</c:v>
                </c:pt>
                <c:pt idx="9">
                  <c:v>-3.7822179458308569E-2</c:v>
                </c:pt>
                <c:pt idx="10">
                  <c:v>-5.2446577075302647E-2</c:v>
                </c:pt>
                <c:pt idx="11">
                  <c:v>-3.0784674432252856E-2</c:v>
                </c:pt>
                <c:pt idx="12">
                  <c:v>-4.8654981744217451E-2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CDF-4C55-A1FF-351E52A64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B8-49C5-B34C-32C583A8671F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463889</c:v>
                </c:pt>
                <c:pt idx="1">
                  <c:v>455329</c:v>
                </c:pt>
                <c:pt idx="2">
                  <c:v>508176</c:v>
                </c:pt>
                <c:pt idx="3">
                  <c:v>504848</c:v>
                </c:pt>
                <c:pt idx="4">
                  <c:v>543521</c:v>
                </c:pt>
                <c:pt idx="5">
                  <c:v>561465</c:v>
                </c:pt>
                <c:pt idx="6">
                  <c:v>582686</c:v>
                </c:pt>
                <c:pt idx="7">
                  <c:v>615291</c:v>
                </c:pt>
                <c:pt idx="8">
                  <c:v>595081</c:v>
                </c:pt>
                <c:pt idx="9">
                  <c:v>604663</c:v>
                </c:pt>
                <c:pt idx="10">
                  <c:v>509079</c:v>
                </c:pt>
                <c:pt idx="11">
                  <c:v>512982</c:v>
                </c:pt>
                <c:pt idx="12">
                  <c:v>6457010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8-49C5-B34C-32C583A8671F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2B8-49C5-B34C-32C583A8671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507267</c:v>
                </c:pt>
                <c:pt idx="1">
                  <c:v>462410</c:v>
                </c:pt>
                <c:pt idx="2">
                  <c:v>528478</c:v>
                </c:pt>
                <c:pt idx="3">
                  <c:v>538909</c:v>
                </c:pt>
                <c:pt idx="4">
                  <c:v>584395</c:v>
                </c:pt>
                <c:pt idx="5">
                  <c:v>571290</c:v>
                </c:pt>
                <c:pt idx="6">
                  <c:v>611230</c:v>
                </c:pt>
                <c:pt idx="7">
                  <c:v>659079</c:v>
                </c:pt>
                <c:pt idx="8">
                  <c:v>589108</c:v>
                </c:pt>
                <c:pt idx="9">
                  <c:v>615103</c:v>
                </c:pt>
                <c:pt idx="10">
                  <c:v>505691</c:v>
                </c:pt>
                <c:pt idx="11">
                  <c:v>516610</c:v>
                </c:pt>
                <c:pt idx="12">
                  <c:v>6689570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B8-49C5-B34C-32C583A8671F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B8-49C5-B34C-32C583A8671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2B8-49C5-B34C-32C583A8671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508547</c:v>
                </c:pt>
                <c:pt idx="1">
                  <c:v>460209</c:v>
                </c:pt>
                <c:pt idx="2">
                  <c:v>503845</c:v>
                </c:pt>
                <c:pt idx="3">
                  <c:v>536606</c:v>
                </c:pt>
                <c:pt idx="4">
                  <c:v>537555</c:v>
                </c:pt>
                <c:pt idx="5">
                  <c:v>540108</c:v>
                </c:pt>
                <c:pt idx="6">
                  <c:v>570296</c:v>
                </c:pt>
                <c:pt idx="7">
                  <c:v>611733</c:v>
                </c:pt>
                <c:pt idx="8">
                  <c:v>559390</c:v>
                </c:pt>
                <c:pt idx="9">
                  <c:v>619551</c:v>
                </c:pt>
                <c:pt idx="10">
                  <c:v>465554</c:v>
                </c:pt>
                <c:pt idx="11">
                  <c:v>490018</c:v>
                </c:pt>
                <c:pt idx="12">
                  <c:v>6403412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2B8-49C5-B34C-32C583A86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2B8-49C5-B34C-32C583A8671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467841</c:v>
                      </c:pt>
                      <c:pt idx="1">
                        <c:v>473805</c:v>
                      </c:pt>
                      <c:pt idx="2">
                        <c:v>236725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33819</c:v>
                      </c:pt>
                      <c:pt idx="8">
                        <c:v>30969</c:v>
                      </c:pt>
                      <c:pt idx="9">
                        <c:v>35708</c:v>
                      </c:pt>
                      <c:pt idx="10">
                        <c:v>67172</c:v>
                      </c:pt>
                      <c:pt idx="11">
                        <c:v>85691</c:v>
                      </c:pt>
                      <c:pt idx="12">
                        <c:v>1483938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2B8-49C5-B34C-32C583A8671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2B8-49C5-B34C-32C583A8671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2B8-49C5-B34C-32C583A8671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2B8-49C5-B34C-32C583A8671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2B8-49C5-B34C-32C583A8671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2B8-49C5-B34C-32C583A8671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2B8-49C5-B34C-32C583A8671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2B8-49C5-B34C-32C583A8671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2B8-49C5-B34C-32C583A8671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2B8-49C5-B34C-32C583A8671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2B8-49C5-B34C-32C583A8671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2B8-49C5-B34C-32C583A8671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2B8-49C5-B34C-32C583A8671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2B8-49C5-B34C-32C583A8671F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2.5233259802037722E-3</c:v>
                </c:pt>
                <c:pt idx="1">
                  <c:v>-4.7598451590580293E-3</c:v>
                </c:pt>
                <c:pt idx="2">
                  <c:v>-4.6611211819602705E-2</c:v>
                </c:pt>
                <c:pt idx="3">
                  <c:v>-4.2734487640770924E-3</c:v>
                </c:pt>
                <c:pt idx="4">
                  <c:v>-8.0151267550201521E-2</c:v>
                </c:pt>
                <c:pt idx="5">
                  <c:v>-5.4581736070997255E-2</c:v>
                </c:pt>
                <c:pt idx="6">
                  <c:v>-6.6969880405084781E-2</c:v>
                </c:pt>
                <c:pt idx="7">
                  <c:v>-7.1836608358026854E-2</c:v>
                </c:pt>
                <c:pt idx="8">
                  <c:v>-5.0445758672433616E-2</c:v>
                </c:pt>
                <c:pt idx="9">
                  <c:v>7.2313092278855073E-3</c:v>
                </c:pt>
                <c:pt idx="10">
                  <c:v>-7.9370603787688565E-2</c:v>
                </c:pt>
                <c:pt idx="11">
                  <c:v>-5.1474032635837497E-2</c:v>
                </c:pt>
                <c:pt idx="12">
                  <c:v>-4.2776740507984856E-2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2B8-49C5-B34C-32C583A86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6A-4332-8B12-39B63D6AF0C3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122293</c:v>
                </c:pt>
                <c:pt idx="1">
                  <c:v>119975</c:v>
                </c:pt>
                <c:pt idx="2">
                  <c:v>133635</c:v>
                </c:pt>
                <c:pt idx="3">
                  <c:v>121099</c:v>
                </c:pt>
                <c:pt idx="4">
                  <c:v>116526</c:v>
                </c:pt>
                <c:pt idx="5">
                  <c:v>118355</c:v>
                </c:pt>
                <c:pt idx="6">
                  <c:v>116882</c:v>
                </c:pt>
                <c:pt idx="7">
                  <c:v>116172</c:v>
                </c:pt>
                <c:pt idx="8">
                  <c:v>116505</c:v>
                </c:pt>
                <c:pt idx="9">
                  <c:v>130638</c:v>
                </c:pt>
                <c:pt idx="10">
                  <c:v>147547</c:v>
                </c:pt>
                <c:pt idx="11">
                  <c:v>136539</c:v>
                </c:pt>
                <c:pt idx="12">
                  <c:v>1496166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A-4332-8B12-39B63D6AF0C3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66A-4332-8B12-39B63D6AF0C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126100</c:v>
                </c:pt>
                <c:pt idx="1">
                  <c:v>123737</c:v>
                </c:pt>
                <c:pt idx="2">
                  <c:v>145348</c:v>
                </c:pt>
                <c:pt idx="3">
                  <c:v>116283</c:v>
                </c:pt>
                <c:pt idx="4">
                  <c:v>113394</c:v>
                </c:pt>
                <c:pt idx="5">
                  <c:v>100343</c:v>
                </c:pt>
                <c:pt idx="6">
                  <c:v>107901</c:v>
                </c:pt>
                <c:pt idx="7">
                  <c:v>114502</c:v>
                </c:pt>
                <c:pt idx="8">
                  <c:v>114433</c:v>
                </c:pt>
                <c:pt idx="9">
                  <c:v>135499</c:v>
                </c:pt>
                <c:pt idx="10">
                  <c:v>149252</c:v>
                </c:pt>
                <c:pt idx="11">
                  <c:v>136566</c:v>
                </c:pt>
                <c:pt idx="12">
                  <c:v>1483358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6A-4332-8B12-39B63D6AF0C3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6A-4332-8B12-39B63D6AF0C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6A-4332-8B12-39B63D6AF0C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123178</c:v>
                </c:pt>
                <c:pt idx="1">
                  <c:v>114767</c:v>
                </c:pt>
                <c:pt idx="2">
                  <c:v>125273</c:v>
                </c:pt>
                <c:pt idx="3">
                  <c:v>111657</c:v>
                </c:pt>
                <c:pt idx="4">
                  <c:v>93440</c:v>
                </c:pt>
                <c:pt idx="5">
                  <c:v>101616</c:v>
                </c:pt>
                <c:pt idx="6">
                  <c:v>100839</c:v>
                </c:pt>
                <c:pt idx="7">
                  <c:v>100284</c:v>
                </c:pt>
                <c:pt idx="8">
                  <c:v>106495</c:v>
                </c:pt>
                <c:pt idx="9">
                  <c:v>123159</c:v>
                </c:pt>
                <c:pt idx="10">
                  <c:v>143038</c:v>
                </c:pt>
                <c:pt idx="11">
                  <c:v>127525</c:v>
                </c:pt>
                <c:pt idx="12">
                  <c:v>1371271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66A-4332-8B12-39B63D6AF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66A-4332-8B12-39B63D6AF0C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154087</c:v>
                      </c:pt>
                      <c:pt idx="1">
                        <c:v>139966</c:v>
                      </c:pt>
                      <c:pt idx="2">
                        <c:v>68159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42943</c:v>
                      </c:pt>
                      <c:pt idx="8">
                        <c:v>9512</c:v>
                      </c:pt>
                      <c:pt idx="9">
                        <c:v>4111</c:v>
                      </c:pt>
                      <c:pt idx="10">
                        <c:v>27044</c:v>
                      </c:pt>
                      <c:pt idx="11">
                        <c:v>28095</c:v>
                      </c:pt>
                      <c:pt idx="12">
                        <c:v>510569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66A-4332-8B12-39B63D6AF0C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66A-4332-8B12-39B63D6AF0C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66A-4332-8B12-39B63D6AF0C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66A-4332-8B12-39B63D6AF0C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66A-4332-8B12-39B63D6AF0C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66A-4332-8B12-39B63D6AF0C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66A-4332-8B12-39B63D6AF0C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66A-4332-8B12-39B63D6AF0C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66A-4332-8B12-39B63D6AF0C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66A-4332-8B12-39B63D6AF0C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66A-4332-8B12-39B63D6AF0C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66A-4332-8B12-39B63D6AF0C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66A-4332-8B12-39B63D6AF0C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66A-4332-8B12-39B63D6AF0C3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-2.3172085646312457E-2</c:v>
                </c:pt>
                <c:pt idx="1">
                  <c:v>-7.2492463854788802E-2</c:v>
                </c:pt>
                <c:pt idx="2">
                  <c:v>-0.13811679555274237</c:v>
                </c:pt>
                <c:pt idx="3">
                  <c:v>-3.978225535976887E-2</c:v>
                </c:pt>
                <c:pt idx="4">
                  <c:v>-0.17597050990352225</c:v>
                </c:pt>
                <c:pt idx="5">
                  <c:v>1.2686485355231536E-2</c:v>
                </c:pt>
                <c:pt idx="6">
                  <c:v>-6.5448883698946303E-2</c:v>
                </c:pt>
                <c:pt idx="7">
                  <c:v>-0.12417250353705611</c:v>
                </c:pt>
                <c:pt idx="8">
                  <c:v>-6.9368101858729547E-2</c:v>
                </c:pt>
                <c:pt idx="9">
                  <c:v>-9.1070782810205197E-2</c:v>
                </c:pt>
                <c:pt idx="10">
                  <c:v>-4.1634282957682345E-2</c:v>
                </c:pt>
                <c:pt idx="11">
                  <c:v>-6.6202422272015005E-2</c:v>
                </c:pt>
                <c:pt idx="12">
                  <c:v>-7.556301310944491E-2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66A-4332-8B12-39B63D6AF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81-47D0-B04C-B11DD816F186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3814</c:v>
                </c:pt>
                <c:pt idx="1">
                  <c:v>2403</c:v>
                </c:pt>
                <c:pt idx="2">
                  <c:v>3441</c:v>
                </c:pt>
                <c:pt idx="3">
                  <c:v>8009</c:v>
                </c:pt>
                <c:pt idx="4">
                  <c:v>6760</c:v>
                </c:pt>
                <c:pt idx="5">
                  <c:v>10032</c:v>
                </c:pt>
                <c:pt idx="6">
                  <c:v>9758</c:v>
                </c:pt>
                <c:pt idx="7">
                  <c:v>11949</c:v>
                </c:pt>
                <c:pt idx="8">
                  <c:v>7212</c:v>
                </c:pt>
                <c:pt idx="9">
                  <c:v>5156</c:v>
                </c:pt>
                <c:pt idx="10">
                  <c:v>2788</c:v>
                </c:pt>
                <c:pt idx="11">
                  <c:v>4039</c:v>
                </c:pt>
                <c:pt idx="12">
                  <c:v>75361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81-47D0-B04C-B11DD816F186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281-47D0-B04C-B11DD816F18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2132</c:v>
                </c:pt>
                <c:pt idx="1">
                  <c:v>2881</c:v>
                </c:pt>
                <c:pt idx="2">
                  <c:v>3945</c:v>
                </c:pt>
                <c:pt idx="3">
                  <c:v>3675</c:v>
                </c:pt>
                <c:pt idx="4">
                  <c:v>5963</c:v>
                </c:pt>
                <c:pt idx="5">
                  <c:v>7684</c:v>
                </c:pt>
                <c:pt idx="6">
                  <c:v>8054</c:v>
                </c:pt>
                <c:pt idx="7">
                  <c:v>10645</c:v>
                </c:pt>
                <c:pt idx="8">
                  <c:v>5816</c:v>
                </c:pt>
                <c:pt idx="9">
                  <c:v>3957</c:v>
                </c:pt>
                <c:pt idx="10">
                  <c:v>2710</c:v>
                </c:pt>
                <c:pt idx="11">
                  <c:v>3217</c:v>
                </c:pt>
                <c:pt idx="12">
                  <c:v>60679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81-47D0-B04C-B11DD816F186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281-47D0-B04C-B11DD816F18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281-47D0-B04C-B11DD816F18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2694</c:v>
                </c:pt>
                <c:pt idx="1">
                  <c:v>1972</c:v>
                </c:pt>
                <c:pt idx="2">
                  <c:v>2116</c:v>
                </c:pt>
                <c:pt idx="3">
                  <c:v>5706</c:v>
                </c:pt>
                <c:pt idx="4">
                  <c:v>7755</c:v>
                </c:pt>
                <c:pt idx="5">
                  <c:v>6914</c:v>
                </c:pt>
                <c:pt idx="6">
                  <c:v>8531</c:v>
                </c:pt>
                <c:pt idx="7">
                  <c:v>13195</c:v>
                </c:pt>
                <c:pt idx="8">
                  <c:v>7469</c:v>
                </c:pt>
                <c:pt idx="9">
                  <c:v>4941</c:v>
                </c:pt>
                <c:pt idx="10">
                  <c:v>2781</c:v>
                </c:pt>
                <c:pt idx="11">
                  <c:v>3345</c:v>
                </c:pt>
                <c:pt idx="12">
                  <c:v>67419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281-47D0-B04C-B11DD816F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281-47D0-B04C-B11DD816F18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4037</c:v>
                      </c:pt>
                      <c:pt idx="1">
                        <c:v>3947</c:v>
                      </c:pt>
                      <c:pt idx="2">
                        <c:v>1394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18177</c:v>
                      </c:pt>
                      <c:pt idx="8">
                        <c:v>15287</c:v>
                      </c:pt>
                      <c:pt idx="9">
                        <c:v>9332</c:v>
                      </c:pt>
                      <c:pt idx="10">
                        <c:v>2816</c:v>
                      </c:pt>
                      <c:pt idx="11">
                        <c:v>3518</c:v>
                      </c:pt>
                      <c:pt idx="12">
                        <c:v>68476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281-47D0-B04C-B11DD816F18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281-47D0-B04C-B11DD816F18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281-47D0-B04C-B11DD816F18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281-47D0-B04C-B11DD816F18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281-47D0-B04C-B11DD816F18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281-47D0-B04C-B11DD816F18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281-47D0-B04C-B11DD816F18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281-47D0-B04C-B11DD816F18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281-47D0-B04C-B11DD816F18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281-47D0-B04C-B11DD816F18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281-47D0-B04C-B11DD816F18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281-47D0-B04C-B11DD816F18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281-47D0-B04C-B11DD816F18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281-47D0-B04C-B11DD816F186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0.26360225140712945</c:v>
                </c:pt>
                <c:pt idx="1">
                  <c:v>-0.31551544602568549</c:v>
                </c:pt>
                <c:pt idx="2">
                  <c:v>-0.46362484157160966</c:v>
                </c:pt>
                <c:pt idx="3">
                  <c:v>0.55265306122448976</c:v>
                </c:pt>
                <c:pt idx="4">
                  <c:v>0.30051987254737544</c:v>
                </c:pt>
                <c:pt idx="5">
                  <c:v>-0.10020822488287351</c:v>
                </c:pt>
                <c:pt idx="6">
                  <c:v>5.9225229699528148E-2</c:v>
                </c:pt>
                <c:pt idx="7">
                  <c:v>0.23954908407703157</c:v>
                </c:pt>
                <c:pt idx="8">
                  <c:v>0.28421595598349381</c:v>
                </c:pt>
                <c:pt idx="9">
                  <c:v>0.24867323730098567</c:v>
                </c:pt>
                <c:pt idx="10">
                  <c:v>2.6199261992619904E-2</c:v>
                </c:pt>
                <c:pt idx="11">
                  <c:v>3.9788622940627905E-2</c:v>
                </c:pt>
                <c:pt idx="12">
                  <c:v>0.11107631964930209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281-47D0-B04C-B11DD816F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A9-4824-8307-81B811AC97D6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45548</c:v>
                </c:pt>
                <c:pt idx="1">
                  <c:v>54817</c:v>
                </c:pt>
                <c:pt idx="2">
                  <c:v>41198</c:v>
                </c:pt>
                <c:pt idx="3">
                  <c:v>49493</c:v>
                </c:pt>
                <c:pt idx="4">
                  <c:v>35510</c:v>
                </c:pt>
                <c:pt idx="5">
                  <c:v>26909</c:v>
                </c:pt>
                <c:pt idx="6">
                  <c:v>42633</c:v>
                </c:pt>
                <c:pt idx="7">
                  <c:v>64650</c:v>
                </c:pt>
                <c:pt idx="8">
                  <c:v>38569</c:v>
                </c:pt>
                <c:pt idx="9">
                  <c:v>54486</c:v>
                </c:pt>
                <c:pt idx="10">
                  <c:v>47843</c:v>
                </c:pt>
                <c:pt idx="11">
                  <c:v>34236</c:v>
                </c:pt>
                <c:pt idx="12">
                  <c:v>535892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A9-4824-8307-81B811AC97D6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A9-4824-8307-81B811AC97D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55570</c:v>
                </c:pt>
                <c:pt idx="1">
                  <c:v>56446</c:v>
                </c:pt>
                <c:pt idx="2">
                  <c:v>52762</c:v>
                </c:pt>
                <c:pt idx="3">
                  <c:v>41914</c:v>
                </c:pt>
                <c:pt idx="4">
                  <c:v>32893</c:v>
                </c:pt>
                <c:pt idx="5">
                  <c:v>23443</c:v>
                </c:pt>
                <c:pt idx="6">
                  <c:v>32656</c:v>
                </c:pt>
                <c:pt idx="7">
                  <c:v>45438</c:v>
                </c:pt>
                <c:pt idx="8">
                  <c:v>23019</c:v>
                </c:pt>
                <c:pt idx="9">
                  <c:v>37926</c:v>
                </c:pt>
                <c:pt idx="10">
                  <c:v>28288</c:v>
                </c:pt>
                <c:pt idx="11">
                  <c:v>31889</c:v>
                </c:pt>
                <c:pt idx="12">
                  <c:v>462244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A9-4824-8307-81B811AC97D6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A9-4824-8307-81B811AC97D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BA9-4824-8307-81B811AC97D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36323</c:v>
                </c:pt>
                <c:pt idx="1">
                  <c:v>44271</c:v>
                </c:pt>
                <c:pt idx="2">
                  <c:v>34112</c:v>
                </c:pt>
                <c:pt idx="3">
                  <c:v>33229</c:v>
                </c:pt>
                <c:pt idx="4">
                  <c:v>27747</c:v>
                </c:pt>
                <c:pt idx="5">
                  <c:v>22401</c:v>
                </c:pt>
                <c:pt idx="6">
                  <c:v>32197</c:v>
                </c:pt>
                <c:pt idx="7">
                  <c:v>45934</c:v>
                </c:pt>
                <c:pt idx="8">
                  <c:v>25150</c:v>
                </c:pt>
                <c:pt idx="9">
                  <c:v>35064</c:v>
                </c:pt>
                <c:pt idx="10">
                  <c:v>28198</c:v>
                </c:pt>
                <c:pt idx="11">
                  <c:v>31631</c:v>
                </c:pt>
                <c:pt idx="12">
                  <c:v>396257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BA9-4824-8307-81B811AC9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BA9-4824-8307-81B811AC97D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43633</c:v>
                      </c:pt>
                      <c:pt idx="1">
                        <c:v>49439</c:v>
                      </c:pt>
                      <c:pt idx="2">
                        <c:v>18711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17468</c:v>
                      </c:pt>
                      <c:pt idx="8">
                        <c:v>6369</c:v>
                      </c:pt>
                      <c:pt idx="9">
                        <c:v>14907</c:v>
                      </c:pt>
                      <c:pt idx="10">
                        <c:v>5828</c:v>
                      </c:pt>
                      <c:pt idx="11">
                        <c:v>11448</c:v>
                      </c:pt>
                      <c:pt idx="12">
                        <c:v>173273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BA9-4824-8307-81B811AC97D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BA9-4824-8307-81B811AC97D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BA9-4824-8307-81B811AC97D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BA9-4824-8307-81B811AC97D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BA9-4824-8307-81B811AC97D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BA9-4824-8307-81B811AC97D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BA9-4824-8307-81B811AC97D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BA9-4824-8307-81B811AC97D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BA9-4824-8307-81B811AC97D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BA9-4824-8307-81B811AC97D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BA9-4824-8307-81B811AC97D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BA9-4824-8307-81B811AC97D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BA9-4824-8307-81B811AC97D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BA9-4824-8307-81B811AC97D6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-0.34635594745366205</c:v>
                </c:pt>
                <c:pt idx="1">
                  <c:v>-0.21569287460581799</c:v>
                </c:pt>
                <c:pt idx="2">
                  <c:v>-0.35347409120200146</c:v>
                </c:pt>
                <c:pt idx="3">
                  <c:v>-0.20721000143150259</c:v>
                </c:pt>
                <c:pt idx="4">
                  <c:v>-0.15644666038366828</c:v>
                </c:pt>
                <c:pt idx="5">
                  <c:v>-4.4448236147250797E-2</c:v>
                </c:pt>
                <c:pt idx="6">
                  <c:v>-1.4055609995100471E-2</c:v>
                </c:pt>
                <c:pt idx="7">
                  <c:v>1.0915973414322711E-2</c:v>
                </c:pt>
                <c:pt idx="8">
                  <c:v>9.2575698336157197E-2</c:v>
                </c:pt>
                <c:pt idx="9">
                  <c:v>-7.5462743236829666E-2</c:v>
                </c:pt>
                <c:pt idx="10">
                  <c:v>-3.1815610859728949E-3</c:v>
                </c:pt>
                <c:pt idx="11">
                  <c:v>-8.0905641443758114E-3</c:v>
                </c:pt>
                <c:pt idx="12">
                  <c:v>-0.14275361064719061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BA9-4824-8307-81B811AC9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7A-445F-879D-CDBC1DF4F029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56539</c:v>
                </c:pt>
                <c:pt idx="1">
                  <c:v>56743</c:v>
                </c:pt>
                <c:pt idx="2">
                  <c:v>46476</c:v>
                </c:pt>
                <c:pt idx="3">
                  <c:v>46291</c:v>
                </c:pt>
                <c:pt idx="4">
                  <c:v>46632</c:v>
                </c:pt>
                <c:pt idx="5">
                  <c:v>37086</c:v>
                </c:pt>
                <c:pt idx="6">
                  <c:v>62303</c:v>
                </c:pt>
                <c:pt idx="7">
                  <c:v>48757</c:v>
                </c:pt>
                <c:pt idx="8">
                  <c:v>43792</c:v>
                </c:pt>
                <c:pt idx="9">
                  <c:v>53334</c:v>
                </c:pt>
                <c:pt idx="10">
                  <c:v>61728</c:v>
                </c:pt>
                <c:pt idx="11">
                  <c:v>60367</c:v>
                </c:pt>
                <c:pt idx="12">
                  <c:v>620048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7A-445F-879D-CDBC1DF4F029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E7A-445F-879D-CDBC1DF4F02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54233</c:v>
                </c:pt>
                <c:pt idx="1">
                  <c:v>54347</c:v>
                </c:pt>
                <c:pt idx="2">
                  <c:v>54310</c:v>
                </c:pt>
                <c:pt idx="3">
                  <c:v>58185</c:v>
                </c:pt>
                <c:pt idx="4">
                  <c:v>42714</c:v>
                </c:pt>
                <c:pt idx="5">
                  <c:v>39687</c:v>
                </c:pt>
                <c:pt idx="6">
                  <c:v>61489</c:v>
                </c:pt>
                <c:pt idx="7">
                  <c:v>48568</c:v>
                </c:pt>
                <c:pt idx="8">
                  <c:v>44746</c:v>
                </c:pt>
                <c:pt idx="9">
                  <c:v>56505</c:v>
                </c:pt>
                <c:pt idx="10">
                  <c:v>57074</c:v>
                </c:pt>
                <c:pt idx="11">
                  <c:v>60564</c:v>
                </c:pt>
                <c:pt idx="12">
                  <c:v>632422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7A-445F-879D-CDBC1DF4F029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7A-445F-879D-CDBC1DF4F02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7A-445F-879D-CDBC1DF4F02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51803</c:v>
                </c:pt>
                <c:pt idx="1">
                  <c:v>50904</c:v>
                </c:pt>
                <c:pt idx="2">
                  <c:v>60422</c:v>
                </c:pt>
                <c:pt idx="3">
                  <c:v>49447</c:v>
                </c:pt>
                <c:pt idx="4">
                  <c:v>41345</c:v>
                </c:pt>
                <c:pt idx="5">
                  <c:v>34766</c:v>
                </c:pt>
                <c:pt idx="6">
                  <c:v>51214</c:v>
                </c:pt>
                <c:pt idx="7">
                  <c:v>39412</c:v>
                </c:pt>
                <c:pt idx="8">
                  <c:v>42856</c:v>
                </c:pt>
                <c:pt idx="9">
                  <c:v>56793</c:v>
                </c:pt>
                <c:pt idx="10">
                  <c:v>57891</c:v>
                </c:pt>
                <c:pt idx="11">
                  <c:v>65718</c:v>
                </c:pt>
                <c:pt idx="12">
                  <c:v>602571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7A-445F-879D-CDBC1DF4F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E7A-445F-879D-CDBC1DF4F02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57040</c:v>
                      </c:pt>
                      <c:pt idx="1">
                        <c:v>57644</c:v>
                      </c:pt>
                      <c:pt idx="2">
                        <c:v>24554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20281</c:v>
                      </c:pt>
                      <c:pt idx="8">
                        <c:v>28906</c:v>
                      </c:pt>
                      <c:pt idx="9">
                        <c:v>15055</c:v>
                      </c:pt>
                      <c:pt idx="10">
                        <c:v>8909</c:v>
                      </c:pt>
                      <c:pt idx="11">
                        <c:v>11833</c:v>
                      </c:pt>
                      <c:pt idx="12">
                        <c:v>241515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E7A-445F-879D-CDBC1DF4F02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E7A-445F-879D-CDBC1DF4F02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E7A-445F-879D-CDBC1DF4F02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E7A-445F-879D-CDBC1DF4F02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E7A-445F-879D-CDBC1DF4F02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E7A-445F-879D-CDBC1DF4F02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E7A-445F-879D-CDBC1DF4F02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E7A-445F-879D-CDBC1DF4F02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E7A-445F-879D-CDBC1DF4F02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E7A-445F-879D-CDBC1DF4F02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E7A-445F-879D-CDBC1DF4F02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E7A-445F-879D-CDBC1DF4F02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E7A-445F-879D-CDBC1DF4F02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E7A-445F-879D-CDBC1DF4F029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-4.4806667527151345E-2</c:v>
                </c:pt>
                <c:pt idx="1">
                  <c:v>-6.3352162952876934E-2</c:v>
                </c:pt>
                <c:pt idx="2">
                  <c:v>0.11253912723255377</c:v>
                </c:pt>
                <c:pt idx="3">
                  <c:v>-0.1501761622411274</c:v>
                </c:pt>
                <c:pt idx="4">
                  <c:v>-3.2050381607903744E-2</c:v>
                </c:pt>
                <c:pt idx="5">
                  <c:v>-0.12399526293244645</c:v>
                </c:pt>
                <c:pt idx="6">
                  <c:v>-0.16710305908373857</c:v>
                </c:pt>
                <c:pt idx="7">
                  <c:v>-0.18851918958985336</c:v>
                </c:pt>
                <c:pt idx="8">
                  <c:v>-4.2238412372055611E-2</c:v>
                </c:pt>
                <c:pt idx="9">
                  <c:v>5.0968940801698892E-3</c:v>
                </c:pt>
                <c:pt idx="10">
                  <c:v>1.4314749272873906E-2</c:v>
                </c:pt>
                <c:pt idx="11">
                  <c:v>8.5100059441252318E-2</c:v>
                </c:pt>
                <c:pt idx="12">
                  <c:v>-4.7201077761368171E-2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E7A-445F-879D-CDBC1DF4F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F7-4A22-96A7-C34CE3C99789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42011</c:v>
                </c:pt>
                <c:pt idx="1">
                  <c:v>39850</c:v>
                </c:pt>
                <c:pt idx="2">
                  <c:v>39334</c:v>
                </c:pt>
                <c:pt idx="3">
                  <c:v>47936</c:v>
                </c:pt>
                <c:pt idx="4">
                  <c:v>48535</c:v>
                </c:pt>
                <c:pt idx="5">
                  <c:v>40505</c:v>
                </c:pt>
                <c:pt idx="6">
                  <c:v>50306</c:v>
                </c:pt>
                <c:pt idx="7">
                  <c:v>68350</c:v>
                </c:pt>
                <c:pt idx="8">
                  <c:v>46471</c:v>
                </c:pt>
                <c:pt idx="9">
                  <c:v>51497</c:v>
                </c:pt>
                <c:pt idx="10">
                  <c:v>38146</c:v>
                </c:pt>
                <c:pt idx="11">
                  <c:v>40203</c:v>
                </c:pt>
                <c:pt idx="12">
                  <c:v>553144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F7-4A22-96A7-C34CE3C99789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DF7-4A22-96A7-C34CE3C9978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41716</c:v>
                </c:pt>
                <c:pt idx="1">
                  <c:v>48058</c:v>
                </c:pt>
                <c:pt idx="2">
                  <c:v>39685</c:v>
                </c:pt>
                <c:pt idx="3">
                  <c:v>47463</c:v>
                </c:pt>
                <c:pt idx="4">
                  <c:v>50974</c:v>
                </c:pt>
                <c:pt idx="5">
                  <c:v>40592</c:v>
                </c:pt>
                <c:pt idx="6">
                  <c:v>51873</c:v>
                </c:pt>
                <c:pt idx="7">
                  <c:v>57015</c:v>
                </c:pt>
                <c:pt idx="8">
                  <c:v>46544</c:v>
                </c:pt>
                <c:pt idx="9">
                  <c:v>54475</c:v>
                </c:pt>
                <c:pt idx="10">
                  <c:v>42223</c:v>
                </c:pt>
                <c:pt idx="11">
                  <c:v>41998</c:v>
                </c:pt>
                <c:pt idx="12">
                  <c:v>562616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F7-4A22-96A7-C34CE3C99789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DF7-4A22-96A7-C34CE3C9978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DF7-4A22-96A7-C34CE3C9978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38188</c:v>
                </c:pt>
                <c:pt idx="1">
                  <c:v>45681</c:v>
                </c:pt>
                <c:pt idx="2">
                  <c:v>43957</c:v>
                </c:pt>
                <c:pt idx="3">
                  <c:v>46679</c:v>
                </c:pt>
                <c:pt idx="4">
                  <c:v>43042</c:v>
                </c:pt>
                <c:pt idx="5">
                  <c:v>37304</c:v>
                </c:pt>
                <c:pt idx="6">
                  <c:v>52681</c:v>
                </c:pt>
                <c:pt idx="7">
                  <c:v>58365</c:v>
                </c:pt>
                <c:pt idx="8">
                  <c:v>44643</c:v>
                </c:pt>
                <c:pt idx="9">
                  <c:v>48260</c:v>
                </c:pt>
                <c:pt idx="10">
                  <c:v>39130</c:v>
                </c:pt>
                <c:pt idx="11">
                  <c:v>41791</c:v>
                </c:pt>
                <c:pt idx="12">
                  <c:v>539721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F7-4A22-96A7-C34CE3C99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DF7-4A22-96A7-C34CE3C9978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38581</c:v>
                      </c:pt>
                      <c:pt idx="1">
                        <c:v>42672</c:v>
                      </c:pt>
                      <c:pt idx="2">
                        <c:v>19499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19637</c:v>
                      </c:pt>
                      <c:pt idx="8">
                        <c:v>1185</c:v>
                      </c:pt>
                      <c:pt idx="9">
                        <c:v>873</c:v>
                      </c:pt>
                      <c:pt idx="10">
                        <c:v>2741</c:v>
                      </c:pt>
                      <c:pt idx="11">
                        <c:v>3619</c:v>
                      </c:pt>
                      <c:pt idx="12">
                        <c:v>134940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DF7-4A22-96A7-C34CE3C9978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DF7-4A22-96A7-C34CE3C9978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DF7-4A22-96A7-C34CE3C9978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DF7-4A22-96A7-C34CE3C9978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DF7-4A22-96A7-C34CE3C9978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DF7-4A22-96A7-C34CE3C9978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DF7-4A22-96A7-C34CE3C9978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DF7-4A22-96A7-C34CE3C9978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DF7-4A22-96A7-C34CE3C9978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DF7-4A22-96A7-C34CE3C9978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DF7-4A22-96A7-C34CE3C9978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DF7-4A22-96A7-C34CE3C9978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DF7-4A22-96A7-C34CE3C9978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DF7-4A22-96A7-C34CE3C99789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-8.4571866909579074E-2</c:v>
                </c:pt>
                <c:pt idx="1">
                  <c:v>-4.94610678763161E-2</c:v>
                </c:pt>
                <c:pt idx="2">
                  <c:v>0.1076477258409978</c:v>
                </c:pt>
                <c:pt idx="3">
                  <c:v>-1.6518129911720747E-2</c:v>
                </c:pt>
                <c:pt idx="4">
                  <c:v>-0.15560874171146077</c:v>
                </c:pt>
                <c:pt idx="5">
                  <c:v>-8.1001182499014557E-2</c:v>
                </c:pt>
                <c:pt idx="6">
                  <c:v>1.5576504154376947E-2</c:v>
                </c:pt>
                <c:pt idx="7">
                  <c:v>2.3677979479084454E-2</c:v>
                </c:pt>
                <c:pt idx="8">
                  <c:v>-4.0843073221038195E-2</c:v>
                </c:pt>
                <c:pt idx="9">
                  <c:v>-0.11408903166590179</c:v>
                </c:pt>
                <c:pt idx="10">
                  <c:v>-7.3253913743694166E-2</c:v>
                </c:pt>
                <c:pt idx="11">
                  <c:v>-4.9288061336254518E-3</c:v>
                </c:pt>
                <c:pt idx="12">
                  <c:v>-4.0693830250117302E-2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DF7-4A22-96A7-C34CE3C99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70-4665-AD71-12E9F9AF06FD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28635</c:v>
                </c:pt>
                <c:pt idx="1">
                  <c:v>34396</c:v>
                </c:pt>
                <c:pt idx="2">
                  <c:v>30534</c:v>
                </c:pt>
                <c:pt idx="3">
                  <c:v>15575</c:v>
                </c:pt>
                <c:pt idx="4">
                  <c:v>3025</c:v>
                </c:pt>
                <c:pt idx="5">
                  <c:v>3081</c:v>
                </c:pt>
                <c:pt idx="6">
                  <c:v>4492</c:v>
                </c:pt>
                <c:pt idx="7">
                  <c:v>4628</c:v>
                </c:pt>
                <c:pt idx="8">
                  <c:v>4749</c:v>
                </c:pt>
                <c:pt idx="9">
                  <c:v>13495</c:v>
                </c:pt>
                <c:pt idx="10">
                  <c:v>23135</c:v>
                </c:pt>
                <c:pt idx="11">
                  <c:v>18652</c:v>
                </c:pt>
                <c:pt idx="12">
                  <c:v>184397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70-4665-AD71-12E9F9AF06FD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B70-4665-AD71-12E9F9AF06F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26551</c:v>
                </c:pt>
                <c:pt idx="1">
                  <c:v>29714</c:v>
                </c:pt>
                <c:pt idx="2">
                  <c:v>29097</c:v>
                </c:pt>
                <c:pt idx="3">
                  <c:v>14346</c:v>
                </c:pt>
                <c:pt idx="4">
                  <c:v>5239</c:v>
                </c:pt>
                <c:pt idx="5">
                  <c:v>3538</c:v>
                </c:pt>
                <c:pt idx="6">
                  <c:v>8513</c:v>
                </c:pt>
                <c:pt idx="7">
                  <c:v>4370</c:v>
                </c:pt>
                <c:pt idx="8">
                  <c:v>6214</c:v>
                </c:pt>
                <c:pt idx="9">
                  <c:v>14121</c:v>
                </c:pt>
                <c:pt idx="10">
                  <c:v>24442</c:v>
                </c:pt>
                <c:pt idx="11">
                  <c:v>18647</c:v>
                </c:pt>
                <c:pt idx="12">
                  <c:v>184792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70-4665-AD71-12E9F9AF06FD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70-4665-AD71-12E9F9AF06F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B70-4665-AD71-12E9F9AF06F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21975</c:v>
                </c:pt>
                <c:pt idx="1">
                  <c:v>27845</c:v>
                </c:pt>
                <c:pt idx="2">
                  <c:v>24801</c:v>
                </c:pt>
                <c:pt idx="3">
                  <c:v>17562</c:v>
                </c:pt>
                <c:pt idx="4">
                  <c:v>5856</c:v>
                </c:pt>
                <c:pt idx="5">
                  <c:v>3728</c:v>
                </c:pt>
                <c:pt idx="6">
                  <c:v>6194</c:v>
                </c:pt>
                <c:pt idx="7">
                  <c:v>3348</c:v>
                </c:pt>
                <c:pt idx="8">
                  <c:v>3717</c:v>
                </c:pt>
                <c:pt idx="9">
                  <c:v>15091</c:v>
                </c:pt>
                <c:pt idx="10">
                  <c:v>25286</c:v>
                </c:pt>
                <c:pt idx="11">
                  <c:v>21603</c:v>
                </c:pt>
                <c:pt idx="12">
                  <c:v>177006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B70-4665-AD71-12E9F9AF0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B70-4665-AD71-12E9F9AF06F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35175</c:v>
                      </c:pt>
                      <c:pt idx="1">
                        <c:v>41345</c:v>
                      </c:pt>
                      <c:pt idx="2">
                        <c:v>17896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42</c:v>
                      </c:pt>
                      <c:pt idx="8">
                        <c:v>1</c:v>
                      </c:pt>
                      <c:pt idx="9">
                        <c:v>76</c:v>
                      </c:pt>
                      <c:pt idx="10">
                        <c:v>66</c:v>
                      </c:pt>
                      <c:pt idx="11">
                        <c:v>185</c:v>
                      </c:pt>
                      <c:pt idx="12">
                        <c:v>95128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B70-4665-AD71-12E9F9AF06F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B70-4665-AD71-12E9F9AF06F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B70-4665-AD71-12E9F9AF06F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B70-4665-AD71-12E9F9AF06F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B70-4665-AD71-12E9F9AF06F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B70-4665-AD71-12E9F9AF06F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B70-4665-AD71-12E9F9AF06F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B70-4665-AD71-12E9F9AF06F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B70-4665-AD71-12E9F9AF06F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B70-4665-AD71-12E9F9AF06F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B70-4665-AD71-12E9F9AF06F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B70-4665-AD71-12E9F9AF06F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B70-4665-AD71-12E9F9AF06F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B70-4665-AD71-12E9F9AF06FD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-0.17234755753078979</c:v>
                </c:pt>
                <c:pt idx="1">
                  <c:v>-6.2899643265800664E-2</c:v>
                </c:pt>
                <c:pt idx="2">
                  <c:v>-0.14764408701928033</c:v>
                </c:pt>
                <c:pt idx="3">
                  <c:v>0.22417398578000847</c:v>
                </c:pt>
                <c:pt idx="4">
                  <c:v>0.11777056690208054</c:v>
                </c:pt>
                <c:pt idx="5">
                  <c:v>5.3702656868287235E-2</c:v>
                </c:pt>
                <c:pt idx="6">
                  <c:v>-0.27240690708328441</c:v>
                </c:pt>
                <c:pt idx="7">
                  <c:v>-0.2338672768878719</c:v>
                </c:pt>
                <c:pt idx="8">
                  <c:v>-0.40183456710653365</c:v>
                </c:pt>
                <c:pt idx="9">
                  <c:v>6.869201897882582E-2</c:v>
                </c:pt>
                <c:pt idx="10">
                  <c:v>3.4530725799852613E-2</c:v>
                </c:pt>
                <c:pt idx="11">
                  <c:v>0.15852415938220621</c:v>
                </c:pt>
                <c:pt idx="12">
                  <c:v>-4.2133858608597752E-2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B70-4665-AD71-12E9F9AF0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BE-4650-A7D0-E5E02C781B6C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32549</c:v>
                </c:pt>
                <c:pt idx="1">
                  <c:v>24810</c:v>
                </c:pt>
                <c:pt idx="2">
                  <c:v>25777</c:v>
                </c:pt>
                <c:pt idx="3">
                  <c:v>14217</c:v>
                </c:pt>
                <c:pt idx="4">
                  <c:v>2049</c:v>
                </c:pt>
                <c:pt idx="5">
                  <c:v>2910</c:v>
                </c:pt>
                <c:pt idx="6">
                  <c:v>2958</c:v>
                </c:pt>
                <c:pt idx="7">
                  <c:v>2492</c:v>
                </c:pt>
                <c:pt idx="8">
                  <c:v>3027</c:v>
                </c:pt>
                <c:pt idx="9">
                  <c:v>12009</c:v>
                </c:pt>
                <c:pt idx="10">
                  <c:v>31492</c:v>
                </c:pt>
                <c:pt idx="11">
                  <c:v>33233</c:v>
                </c:pt>
                <c:pt idx="12">
                  <c:v>187523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BE-4650-A7D0-E5E02C781B6C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4BE-4650-A7D0-E5E02C781B6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31090</c:v>
                </c:pt>
                <c:pt idx="1">
                  <c:v>27112</c:v>
                </c:pt>
                <c:pt idx="2">
                  <c:v>25157</c:v>
                </c:pt>
                <c:pt idx="3">
                  <c:v>12219</c:v>
                </c:pt>
                <c:pt idx="4">
                  <c:v>1366</c:v>
                </c:pt>
                <c:pt idx="5">
                  <c:v>1609</c:v>
                </c:pt>
                <c:pt idx="6">
                  <c:v>1521</c:v>
                </c:pt>
                <c:pt idx="7">
                  <c:v>1582</c:v>
                </c:pt>
                <c:pt idx="8">
                  <c:v>1246</c:v>
                </c:pt>
                <c:pt idx="9">
                  <c:v>13301</c:v>
                </c:pt>
                <c:pt idx="10">
                  <c:v>26031</c:v>
                </c:pt>
                <c:pt idx="11">
                  <c:v>24573</c:v>
                </c:pt>
                <c:pt idx="12">
                  <c:v>166807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BE-4650-A7D0-E5E02C781B6C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4BE-4650-A7D0-E5E02C781B6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4BE-4650-A7D0-E5E02C781B6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27778</c:v>
                </c:pt>
                <c:pt idx="1">
                  <c:v>22910</c:v>
                </c:pt>
                <c:pt idx="2">
                  <c:v>17858</c:v>
                </c:pt>
                <c:pt idx="3">
                  <c:v>13884</c:v>
                </c:pt>
                <c:pt idx="4">
                  <c:v>894</c:v>
                </c:pt>
                <c:pt idx="5">
                  <c:v>1859</c:v>
                </c:pt>
                <c:pt idx="6">
                  <c:v>1030</c:v>
                </c:pt>
                <c:pt idx="7">
                  <c:v>877</c:v>
                </c:pt>
                <c:pt idx="8">
                  <c:v>655</c:v>
                </c:pt>
                <c:pt idx="9">
                  <c:v>12156</c:v>
                </c:pt>
                <c:pt idx="10">
                  <c:v>26545</c:v>
                </c:pt>
                <c:pt idx="11">
                  <c:v>28967</c:v>
                </c:pt>
                <c:pt idx="12">
                  <c:v>155413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4BE-4650-A7D0-E5E02C781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4BE-4650-A7D0-E5E02C781B6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45748</c:v>
                      </c:pt>
                      <c:pt idx="1">
                        <c:v>42210</c:v>
                      </c:pt>
                      <c:pt idx="2">
                        <c:v>14945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126</c:v>
                      </c:pt>
                      <c:pt idx="8">
                        <c:v>110</c:v>
                      </c:pt>
                      <c:pt idx="9">
                        <c:v>932</c:v>
                      </c:pt>
                      <c:pt idx="10">
                        <c:v>1845</c:v>
                      </c:pt>
                      <c:pt idx="11">
                        <c:v>625</c:v>
                      </c:pt>
                      <c:pt idx="12">
                        <c:v>106598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4BE-4650-A7D0-E5E02C781B6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4BE-4650-A7D0-E5E02C781B6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4BE-4650-A7D0-E5E02C781B6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4BE-4650-A7D0-E5E02C781B6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4BE-4650-A7D0-E5E02C781B6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4BE-4650-A7D0-E5E02C781B6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4BE-4650-A7D0-E5E02C781B6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4BE-4650-A7D0-E5E02C781B6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4BE-4650-A7D0-E5E02C781B6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4BE-4650-A7D0-E5E02C781B6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4BE-4650-A7D0-E5E02C781B6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4BE-4650-A7D0-E5E02C781B6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4BE-4650-A7D0-E5E02C781B6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4BE-4650-A7D0-E5E02C781B6C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-0.10652943068510778</c:v>
                </c:pt>
                <c:pt idx="1">
                  <c:v>-0.15498672174682793</c:v>
                </c:pt>
                <c:pt idx="2">
                  <c:v>-0.29013793377588748</c:v>
                </c:pt>
                <c:pt idx="3">
                  <c:v>0.13626319666093778</c:v>
                </c:pt>
                <c:pt idx="4">
                  <c:v>-0.34553440702781846</c:v>
                </c:pt>
                <c:pt idx="5">
                  <c:v>0.15537600994406464</c:v>
                </c:pt>
                <c:pt idx="6">
                  <c:v>-0.32281393819855353</c:v>
                </c:pt>
                <c:pt idx="7">
                  <c:v>-0.44563843236409606</c:v>
                </c:pt>
                <c:pt idx="8">
                  <c:v>-0.4743178170144462</c:v>
                </c:pt>
                <c:pt idx="9">
                  <c:v>-8.6083753101270588E-2</c:v>
                </c:pt>
                <c:pt idx="10">
                  <c:v>1.9745687833736758E-2</c:v>
                </c:pt>
                <c:pt idx="11">
                  <c:v>0.17881414560696696</c:v>
                </c:pt>
                <c:pt idx="12">
                  <c:v>-6.8306485938839479E-2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4BE-4650-A7D0-E5E02C781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3F-4342-9EAD-D00C6E9BE321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1105557</c:v>
                </c:pt>
                <c:pt idx="1">
                  <c:v>1077344</c:v>
                </c:pt>
                <c:pt idx="2">
                  <c:v>1098201</c:v>
                </c:pt>
                <c:pt idx="3">
                  <c:v>1108018</c:v>
                </c:pt>
                <c:pt idx="4">
                  <c:v>1038688</c:v>
                </c:pt>
                <c:pt idx="5">
                  <c:v>1069466</c:v>
                </c:pt>
                <c:pt idx="6">
                  <c:v>1208215</c:v>
                </c:pt>
                <c:pt idx="7">
                  <c:v>1271908</c:v>
                </c:pt>
                <c:pt idx="8">
                  <c:v>1102818</c:v>
                </c:pt>
                <c:pt idx="9">
                  <c:v>1207802</c:v>
                </c:pt>
                <c:pt idx="10">
                  <c:v>1149433</c:v>
                </c:pt>
                <c:pt idx="11">
                  <c:v>1155840</c:v>
                </c:pt>
                <c:pt idx="12">
                  <c:v>13593290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F-4342-9EAD-D00C6E9BE321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33F-4342-9EAD-D00C6E9BE321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1165585</c:v>
                </c:pt>
                <c:pt idx="1">
                  <c:v>1114324</c:v>
                </c:pt>
                <c:pt idx="2">
                  <c:v>1198797</c:v>
                </c:pt>
                <c:pt idx="3">
                  <c:v>1093882</c:v>
                </c:pt>
                <c:pt idx="4">
                  <c:v>1088673</c:v>
                </c:pt>
                <c:pt idx="5">
                  <c:v>1059592</c:v>
                </c:pt>
                <c:pt idx="6">
                  <c:v>1224963</c:v>
                </c:pt>
                <c:pt idx="7">
                  <c:v>1304294</c:v>
                </c:pt>
                <c:pt idx="8">
                  <c:v>1101231</c:v>
                </c:pt>
                <c:pt idx="9">
                  <c:v>1223794</c:v>
                </c:pt>
                <c:pt idx="10">
                  <c:v>1124270</c:v>
                </c:pt>
                <c:pt idx="11">
                  <c:v>1140612</c:v>
                </c:pt>
                <c:pt idx="12">
                  <c:v>13840017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3F-4342-9EAD-D00C6E9BE321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3F-4342-9EAD-D00C6E9BE32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3F-4342-9EAD-D00C6E9BE321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1119747</c:v>
                </c:pt>
                <c:pt idx="1">
                  <c:v>1060335</c:v>
                </c:pt>
                <c:pt idx="2">
                  <c:v>1094097</c:v>
                </c:pt>
                <c:pt idx="3">
                  <c:v>1104961</c:v>
                </c:pt>
                <c:pt idx="4">
                  <c:v>990589</c:v>
                </c:pt>
                <c:pt idx="5">
                  <c:v>1003656</c:v>
                </c:pt>
                <c:pt idx="6">
                  <c:v>1158197</c:v>
                </c:pt>
                <c:pt idx="7">
                  <c:v>1214780</c:v>
                </c:pt>
                <c:pt idx="8">
                  <c:v>1027929</c:v>
                </c:pt>
                <c:pt idx="9">
                  <c:v>1174493</c:v>
                </c:pt>
                <c:pt idx="10">
                  <c:v>1060178</c:v>
                </c:pt>
                <c:pt idx="11">
                  <c:v>1104771</c:v>
                </c:pt>
                <c:pt idx="12">
                  <c:v>13113733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33F-4342-9EAD-D00C6E9BE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33F-4342-9EAD-D00C6E9BE32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1154297</c:v>
                      </c:pt>
                      <c:pt idx="1">
                        <c:v>1115694</c:v>
                      </c:pt>
                      <c:pt idx="2">
                        <c:v>496315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285142</c:v>
                      </c:pt>
                      <c:pt idx="8">
                        <c:v>176625</c:v>
                      </c:pt>
                      <c:pt idx="9">
                        <c:v>137871</c:v>
                      </c:pt>
                      <c:pt idx="10">
                        <c:v>156929</c:v>
                      </c:pt>
                      <c:pt idx="11">
                        <c:v>196628</c:v>
                      </c:pt>
                      <c:pt idx="12">
                        <c:v>3913809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33F-4342-9EAD-D00C6E9BE32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33F-4342-9EAD-D00C6E9BE32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33F-4342-9EAD-D00C6E9BE32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33F-4342-9EAD-D00C6E9BE32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33F-4342-9EAD-D00C6E9BE32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33F-4342-9EAD-D00C6E9BE32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33F-4342-9EAD-D00C6E9BE32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33F-4342-9EAD-D00C6E9BE32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33F-4342-9EAD-D00C6E9BE32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33F-4342-9EAD-D00C6E9BE32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33F-4342-9EAD-D00C6E9BE32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33F-4342-9EAD-D00C6E9BE32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33F-4342-9EAD-D00C6E9BE32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33F-4342-9EAD-D00C6E9BE321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-3.9326175268212915E-2</c:v>
                </c:pt>
                <c:pt idx="1">
                  <c:v>-4.8450001974291168E-2</c:v>
                </c:pt>
                <c:pt idx="2">
                  <c:v>-8.7337555899789532E-2</c:v>
                </c:pt>
                <c:pt idx="3">
                  <c:v>1.0128149105662176E-2</c:v>
                </c:pt>
                <c:pt idx="4">
                  <c:v>-9.0095005571002473E-2</c:v>
                </c:pt>
                <c:pt idx="5">
                  <c:v>-5.2790130540811941E-2</c:v>
                </c:pt>
                <c:pt idx="6">
                  <c:v>-5.4504503401327176E-2</c:v>
                </c:pt>
                <c:pt idx="7">
                  <c:v>-6.8630232140913017E-2</c:v>
                </c:pt>
                <c:pt idx="8">
                  <c:v>-6.6563690996711888E-2</c:v>
                </c:pt>
                <c:pt idx="9">
                  <c:v>-4.0285374826155351E-2</c:v>
                </c:pt>
                <c:pt idx="10">
                  <c:v>-5.700765830272092E-2</c:v>
                </c:pt>
                <c:pt idx="11">
                  <c:v>-3.14226047069468E-2</c:v>
                </c:pt>
                <c:pt idx="12">
                  <c:v>-5.2477103171188255E-2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33F-4342-9EAD-D00C6E9BE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3E-45E4-9ACB-F33E71C80D5F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888772</c:v>
                </c:pt>
                <c:pt idx="1">
                  <c:v>857530</c:v>
                </c:pt>
                <c:pt idx="2">
                  <c:v>882809</c:v>
                </c:pt>
                <c:pt idx="3">
                  <c:v>902599</c:v>
                </c:pt>
                <c:pt idx="4">
                  <c:v>859689</c:v>
                </c:pt>
                <c:pt idx="5">
                  <c:v>877666</c:v>
                </c:pt>
                <c:pt idx="6">
                  <c:v>975824</c:v>
                </c:pt>
                <c:pt idx="7">
                  <c:v>1013397</c:v>
                </c:pt>
                <c:pt idx="8">
                  <c:v>901945</c:v>
                </c:pt>
                <c:pt idx="9">
                  <c:v>991862</c:v>
                </c:pt>
                <c:pt idx="10">
                  <c:v>915264</c:v>
                </c:pt>
                <c:pt idx="11">
                  <c:v>916201</c:v>
                </c:pt>
                <c:pt idx="12">
                  <c:v>10983558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3E-45E4-9ACB-F33E71C80D5F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63E-45E4-9ACB-F33E71C80D5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929395</c:v>
                </c:pt>
                <c:pt idx="1">
                  <c:v>874198</c:v>
                </c:pt>
                <c:pt idx="2">
                  <c:v>957437</c:v>
                </c:pt>
                <c:pt idx="3">
                  <c:v>891422</c:v>
                </c:pt>
                <c:pt idx="4">
                  <c:v>895119</c:v>
                </c:pt>
                <c:pt idx="5">
                  <c:v>863584</c:v>
                </c:pt>
                <c:pt idx="6">
                  <c:v>973406</c:v>
                </c:pt>
                <c:pt idx="7">
                  <c:v>1040296</c:v>
                </c:pt>
                <c:pt idx="8">
                  <c:v>886452</c:v>
                </c:pt>
                <c:pt idx="9">
                  <c:v>982291</c:v>
                </c:pt>
                <c:pt idx="10">
                  <c:v>893464</c:v>
                </c:pt>
                <c:pt idx="11">
                  <c:v>904301</c:v>
                </c:pt>
                <c:pt idx="12">
                  <c:v>11091365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3E-45E4-9ACB-F33E71C80D5F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3E-45E4-9ACB-F33E71C80D5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3E-45E4-9ACB-F33E71C80D5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898550</c:v>
                </c:pt>
                <c:pt idx="1">
                  <c:v>816717</c:v>
                </c:pt>
                <c:pt idx="2">
                  <c:v>859311</c:v>
                </c:pt>
                <c:pt idx="3">
                  <c:v>875730</c:v>
                </c:pt>
                <c:pt idx="4">
                  <c:v>799033</c:v>
                </c:pt>
                <c:pt idx="5">
                  <c:v>797131</c:v>
                </c:pt>
                <c:pt idx="6">
                  <c:v>917798</c:v>
                </c:pt>
                <c:pt idx="7">
                  <c:v>931300</c:v>
                </c:pt>
                <c:pt idx="8">
                  <c:v>798077</c:v>
                </c:pt>
                <c:pt idx="9">
                  <c:v>931092</c:v>
                </c:pt>
                <c:pt idx="10">
                  <c:v>844793</c:v>
                </c:pt>
                <c:pt idx="11">
                  <c:v>878892</c:v>
                </c:pt>
                <c:pt idx="12">
                  <c:v>10348424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3E-45E4-9ACB-F33E71C80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63E-45E4-9ACB-F33E71C80D5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906100</c:v>
                      </c:pt>
                      <c:pt idx="1">
                        <c:v>871413</c:v>
                      </c:pt>
                      <c:pt idx="2">
                        <c:v>383942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230640</c:v>
                      </c:pt>
                      <c:pt idx="8">
                        <c:v>133948</c:v>
                      </c:pt>
                      <c:pt idx="9">
                        <c:v>101792</c:v>
                      </c:pt>
                      <c:pt idx="10">
                        <c:v>116956</c:v>
                      </c:pt>
                      <c:pt idx="11">
                        <c:v>156090</c:v>
                      </c:pt>
                      <c:pt idx="12">
                        <c:v>3047683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63E-45E4-9ACB-F33E71C80D5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63E-45E4-9ACB-F33E71C80D5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63E-45E4-9ACB-F33E71C80D5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63E-45E4-9ACB-F33E71C80D5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63E-45E4-9ACB-F33E71C80D5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63E-45E4-9ACB-F33E71C80D5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63E-45E4-9ACB-F33E71C80D5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63E-45E4-9ACB-F33E71C80D5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63E-45E4-9ACB-F33E71C80D5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63E-45E4-9ACB-F33E71C80D5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63E-45E4-9ACB-F33E71C80D5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63E-45E4-9ACB-F33E71C80D5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63E-45E4-9ACB-F33E71C80D5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63E-45E4-9ACB-F33E71C80D5F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-3.3188256876785394E-2</c:v>
                </c:pt>
                <c:pt idx="1">
                  <c:v>-6.5752838601781272E-2</c:v>
                </c:pt>
                <c:pt idx="2">
                  <c:v>-0.10248820549028292</c:v>
                </c:pt>
                <c:pt idx="3">
                  <c:v>-1.7603334896378997E-2</c:v>
                </c:pt>
                <c:pt idx="4">
                  <c:v>-0.10734438661228285</c:v>
                </c:pt>
                <c:pt idx="5">
                  <c:v>-7.6950244562196568E-2</c:v>
                </c:pt>
                <c:pt idx="6">
                  <c:v>-5.7127241870298717E-2</c:v>
                </c:pt>
                <c:pt idx="7">
                  <c:v>-0.10477402585417994</c:v>
                </c:pt>
                <c:pt idx="8">
                  <c:v>-9.9695189361634906E-2</c:v>
                </c:pt>
                <c:pt idx="9">
                  <c:v>-5.2122029011769433E-2</c:v>
                </c:pt>
                <c:pt idx="10">
                  <c:v>-5.4474494775391014E-2</c:v>
                </c:pt>
                <c:pt idx="11">
                  <c:v>-2.8097945263800383E-2</c:v>
                </c:pt>
                <c:pt idx="12">
                  <c:v>-6.6983730136011221E-2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63E-45E4-9ACB-F33E71C80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9DA-4D2B-962F-415C18CA8F7A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769796</c:v>
                </c:pt>
                <c:pt idx="1">
                  <c:v>750195</c:v>
                </c:pt>
                <c:pt idx="2">
                  <c:v>783877</c:v>
                </c:pt>
                <c:pt idx="3">
                  <c:v>807216</c:v>
                </c:pt>
                <c:pt idx="4">
                  <c:v>768623</c:v>
                </c:pt>
                <c:pt idx="5">
                  <c:v>782837</c:v>
                </c:pt>
                <c:pt idx="6">
                  <c:v>863997</c:v>
                </c:pt>
                <c:pt idx="7">
                  <c:v>898641</c:v>
                </c:pt>
                <c:pt idx="8">
                  <c:v>804647</c:v>
                </c:pt>
                <c:pt idx="9">
                  <c:v>885886</c:v>
                </c:pt>
                <c:pt idx="10">
                  <c:v>815267</c:v>
                </c:pt>
                <c:pt idx="11">
                  <c:v>814267</c:v>
                </c:pt>
                <c:pt idx="12">
                  <c:v>9745249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DA-4D2B-962F-415C18CA8F7A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9DA-4D2B-962F-415C18CA8F7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831553</c:v>
                </c:pt>
                <c:pt idx="1">
                  <c:v>778455</c:v>
                </c:pt>
                <c:pt idx="2">
                  <c:v>859658</c:v>
                </c:pt>
                <c:pt idx="3">
                  <c:v>799218</c:v>
                </c:pt>
                <c:pt idx="4">
                  <c:v>810790</c:v>
                </c:pt>
                <c:pt idx="5">
                  <c:v>777387</c:v>
                </c:pt>
                <c:pt idx="6">
                  <c:v>876426</c:v>
                </c:pt>
                <c:pt idx="7">
                  <c:v>938432</c:v>
                </c:pt>
                <c:pt idx="8">
                  <c:v>798194</c:v>
                </c:pt>
                <c:pt idx="9">
                  <c:v>889814</c:v>
                </c:pt>
                <c:pt idx="10">
                  <c:v>804914</c:v>
                </c:pt>
                <c:pt idx="11">
                  <c:v>813937</c:v>
                </c:pt>
                <c:pt idx="12">
                  <c:v>9978778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DA-4D2B-962F-415C18CA8F7A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9DA-4D2B-962F-415C18CA8F7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9DA-4D2B-962F-415C18CA8F7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804545</c:v>
                </c:pt>
                <c:pt idx="1">
                  <c:v>725170</c:v>
                </c:pt>
                <c:pt idx="2">
                  <c:v>768755</c:v>
                </c:pt>
                <c:pt idx="3">
                  <c:v>785535</c:v>
                </c:pt>
                <c:pt idx="4">
                  <c:v>711352</c:v>
                </c:pt>
                <c:pt idx="5">
                  <c:v>704386</c:v>
                </c:pt>
                <c:pt idx="6">
                  <c:v>815566</c:v>
                </c:pt>
                <c:pt idx="7">
                  <c:v>827547</c:v>
                </c:pt>
                <c:pt idx="8">
                  <c:v>710628</c:v>
                </c:pt>
                <c:pt idx="9">
                  <c:v>820315</c:v>
                </c:pt>
                <c:pt idx="10">
                  <c:v>755529</c:v>
                </c:pt>
                <c:pt idx="11">
                  <c:v>785999</c:v>
                </c:pt>
                <c:pt idx="12">
                  <c:v>9215327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DA-4D2B-962F-415C18CA8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9DA-4D2B-962F-415C18CA8F7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780614</c:v>
                      </c:pt>
                      <c:pt idx="1">
                        <c:v>747887</c:v>
                      </c:pt>
                      <c:pt idx="2">
                        <c:v>324851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208352</c:v>
                      </c:pt>
                      <c:pt idx="8">
                        <c:v>128245</c:v>
                      </c:pt>
                      <c:pt idx="9">
                        <c:v>96621</c:v>
                      </c:pt>
                      <c:pt idx="10">
                        <c:v>110317</c:v>
                      </c:pt>
                      <c:pt idx="11">
                        <c:v>149128</c:v>
                      </c:pt>
                      <c:pt idx="12">
                        <c:v>2681566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9DA-4D2B-962F-415C18CA8F7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9DA-4D2B-962F-415C18CA8F7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9DA-4D2B-962F-415C18CA8F7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9DA-4D2B-962F-415C18CA8F7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9DA-4D2B-962F-415C18CA8F7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9DA-4D2B-962F-415C18CA8F7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9DA-4D2B-962F-415C18CA8F7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9DA-4D2B-962F-415C18CA8F7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9DA-4D2B-962F-415C18CA8F7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9DA-4D2B-962F-415C18CA8F7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9DA-4D2B-962F-415C18CA8F7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9DA-4D2B-962F-415C18CA8F7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9DA-4D2B-962F-415C18CA8F7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9DA-4D2B-962F-415C18CA8F7A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-3.247898811019867E-2</c:v>
                </c:pt>
                <c:pt idx="1">
                  <c:v>-6.8449685595185383E-2</c:v>
                </c:pt>
                <c:pt idx="2">
                  <c:v>-0.1057432141619109</c:v>
                </c:pt>
                <c:pt idx="3">
                  <c:v>-1.7120485274355723E-2</c:v>
                </c:pt>
                <c:pt idx="4">
                  <c:v>-0.12264334784592801</c:v>
                </c:pt>
                <c:pt idx="5">
                  <c:v>-9.3905609432624937E-2</c:v>
                </c:pt>
                <c:pt idx="6">
                  <c:v>-6.9441116534653236E-2</c:v>
                </c:pt>
                <c:pt idx="7">
                  <c:v>-0.11815986667121325</c:v>
                </c:pt>
                <c:pt idx="8">
                  <c:v>-0.10970515939733949</c:v>
                </c:pt>
                <c:pt idx="9">
                  <c:v>-7.8105087130568851E-2</c:v>
                </c:pt>
                <c:pt idx="10">
                  <c:v>-6.1354380716449164E-2</c:v>
                </c:pt>
                <c:pt idx="11">
                  <c:v>-3.4324523888212499E-2</c:v>
                </c:pt>
                <c:pt idx="12">
                  <c:v>-7.6507464140398773E-2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9DA-4D2B-962F-415C18CA8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03-470E-94A3-54761EC34592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118976</c:v>
                </c:pt>
                <c:pt idx="1">
                  <c:v>107335</c:v>
                </c:pt>
                <c:pt idx="2">
                  <c:v>98932</c:v>
                </c:pt>
                <c:pt idx="3">
                  <c:v>95383</c:v>
                </c:pt>
                <c:pt idx="4">
                  <c:v>91066</c:v>
                </c:pt>
                <c:pt idx="5">
                  <c:v>94829</c:v>
                </c:pt>
                <c:pt idx="6">
                  <c:v>111827</c:v>
                </c:pt>
                <c:pt idx="7">
                  <c:v>114756</c:v>
                </c:pt>
                <c:pt idx="8">
                  <c:v>97298</c:v>
                </c:pt>
                <c:pt idx="9">
                  <c:v>105976</c:v>
                </c:pt>
                <c:pt idx="10">
                  <c:v>99997</c:v>
                </c:pt>
                <c:pt idx="11">
                  <c:v>101934</c:v>
                </c:pt>
                <c:pt idx="12">
                  <c:v>1238309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03-470E-94A3-54761EC34592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D03-470E-94A3-54761EC34592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97842</c:v>
                </c:pt>
                <c:pt idx="1">
                  <c:v>95743</c:v>
                </c:pt>
                <c:pt idx="2">
                  <c:v>97779</c:v>
                </c:pt>
                <c:pt idx="3">
                  <c:v>92204</c:v>
                </c:pt>
                <c:pt idx="4">
                  <c:v>84329</c:v>
                </c:pt>
                <c:pt idx="5">
                  <c:v>86197</c:v>
                </c:pt>
                <c:pt idx="6">
                  <c:v>96980</c:v>
                </c:pt>
                <c:pt idx="7">
                  <c:v>101864</c:v>
                </c:pt>
                <c:pt idx="8">
                  <c:v>88258</c:v>
                </c:pt>
                <c:pt idx="9">
                  <c:v>92477</c:v>
                </c:pt>
                <c:pt idx="10">
                  <c:v>88550</c:v>
                </c:pt>
                <c:pt idx="11">
                  <c:v>90364</c:v>
                </c:pt>
                <c:pt idx="12">
                  <c:v>1112587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03-470E-94A3-54761EC34592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D03-470E-94A3-54761EC3459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D03-470E-94A3-54761EC34592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94005</c:v>
                </c:pt>
                <c:pt idx="1">
                  <c:v>91547</c:v>
                </c:pt>
                <c:pt idx="2">
                  <c:v>90556</c:v>
                </c:pt>
                <c:pt idx="3">
                  <c:v>90195</c:v>
                </c:pt>
                <c:pt idx="4">
                  <c:v>87681</c:v>
                </c:pt>
                <c:pt idx="5">
                  <c:v>92745</c:v>
                </c:pt>
                <c:pt idx="6">
                  <c:v>102232</c:v>
                </c:pt>
                <c:pt idx="7">
                  <c:v>103753</c:v>
                </c:pt>
                <c:pt idx="8">
                  <c:v>87449</c:v>
                </c:pt>
                <c:pt idx="9">
                  <c:v>110777</c:v>
                </c:pt>
                <c:pt idx="10">
                  <c:v>89264</c:v>
                </c:pt>
                <c:pt idx="11">
                  <c:v>92893</c:v>
                </c:pt>
                <c:pt idx="12">
                  <c:v>1133097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03-470E-94A3-54761EC34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D03-470E-94A3-54761EC3459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125486</c:v>
                      </c:pt>
                      <c:pt idx="1">
                        <c:v>123526</c:v>
                      </c:pt>
                      <c:pt idx="2">
                        <c:v>59091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22288</c:v>
                      </c:pt>
                      <c:pt idx="8">
                        <c:v>5703</c:v>
                      </c:pt>
                      <c:pt idx="9">
                        <c:v>5171</c:v>
                      </c:pt>
                      <c:pt idx="10">
                        <c:v>6639</c:v>
                      </c:pt>
                      <c:pt idx="11">
                        <c:v>6962</c:v>
                      </c:pt>
                      <c:pt idx="12">
                        <c:v>366117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D03-470E-94A3-54761EC3459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D03-470E-94A3-54761EC3459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D03-470E-94A3-54761EC3459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D03-470E-94A3-54761EC3459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D03-470E-94A3-54761EC3459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D03-470E-94A3-54761EC3459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D03-470E-94A3-54761EC3459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D03-470E-94A3-54761EC3459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D03-470E-94A3-54761EC3459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D03-470E-94A3-54761EC3459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D03-470E-94A3-54761EC3459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D03-470E-94A3-54761EC3459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D03-470E-94A3-54761EC3459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D03-470E-94A3-54761EC34592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-3.9216287483902601E-2</c:v>
                </c:pt>
                <c:pt idx="1">
                  <c:v>-4.3825658272667489E-2</c:v>
                </c:pt>
                <c:pt idx="2">
                  <c:v>-7.3870667525746891E-2</c:v>
                </c:pt>
                <c:pt idx="3">
                  <c:v>-2.1788642575159445E-2</c:v>
                </c:pt>
                <c:pt idx="4">
                  <c:v>3.9749078015866468E-2</c:v>
                </c:pt>
                <c:pt idx="5">
                  <c:v>7.5965520841792644E-2</c:v>
                </c:pt>
                <c:pt idx="6">
                  <c:v>5.4155495978552182E-2</c:v>
                </c:pt>
                <c:pt idx="7">
                  <c:v>1.8544333621298925E-2</c:v>
                </c:pt>
                <c:pt idx="8">
                  <c:v>-9.1663078701080813E-3</c:v>
                </c:pt>
                <c:pt idx="9">
                  <c:v>0.19788704218346176</c:v>
                </c:pt>
                <c:pt idx="10">
                  <c:v>8.0632411067194099E-3</c:v>
                </c:pt>
                <c:pt idx="11">
                  <c:v>2.7986808906201643E-2</c:v>
                </c:pt>
                <c:pt idx="12">
                  <c:v>1.8434513435803268E-2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D03-470E-94A3-54761EC34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B-4B2C-A436-3BDD8A94F0C7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216785</c:v>
                </c:pt>
                <c:pt idx="1">
                  <c:v>219814</c:v>
                </c:pt>
                <c:pt idx="2">
                  <c:v>215392</c:v>
                </c:pt>
                <c:pt idx="3">
                  <c:v>205419</c:v>
                </c:pt>
                <c:pt idx="4">
                  <c:v>178999</c:v>
                </c:pt>
                <c:pt idx="5">
                  <c:v>191800</c:v>
                </c:pt>
                <c:pt idx="6">
                  <c:v>232391</c:v>
                </c:pt>
                <c:pt idx="7">
                  <c:v>258511</c:v>
                </c:pt>
                <c:pt idx="8">
                  <c:v>200873</c:v>
                </c:pt>
                <c:pt idx="9">
                  <c:v>215940</c:v>
                </c:pt>
                <c:pt idx="10">
                  <c:v>234169</c:v>
                </c:pt>
                <c:pt idx="11">
                  <c:v>239639</c:v>
                </c:pt>
                <c:pt idx="12">
                  <c:v>2609732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5B-4B2C-A436-3BDD8A94F0C7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5B-4B2C-A436-3BDD8A94F0C7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236190</c:v>
                </c:pt>
                <c:pt idx="1">
                  <c:v>240126</c:v>
                </c:pt>
                <c:pt idx="2">
                  <c:v>241360</c:v>
                </c:pt>
                <c:pt idx="3">
                  <c:v>202460</c:v>
                </c:pt>
                <c:pt idx="4">
                  <c:v>193554</c:v>
                </c:pt>
                <c:pt idx="5">
                  <c:v>196008</c:v>
                </c:pt>
                <c:pt idx="6">
                  <c:v>251557</c:v>
                </c:pt>
                <c:pt idx="7">
                  <c:v>263998</c:v>
                </c:pt>
                <c:pt idx="8">
                  <c:v>214779</c:v>
                </c:pt>
                <c:pt idx="9">
                  <c:v>241503</c:v>
                </c:pt>
                <c:pt idx="10">
                  <c:v>230806</c:v>
                </c:pt>
                <c:pt idx="11">
                  <c:v>236311</c:v>
                </c:pt>
                <c:pt idx="12">
                  <c:v>2748652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5B-4B2C-A436-3BDD8A94F0C7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5B-4B2C-A436-3BDD8A94F0C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35B-4B2C-A436-3BDD8A94F0C7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221197</c:v>
                </c:pt>
                <c:pt idx="1">
                  <c:v>243618</c:v>
                </c:pt>
                <c:pt idx="2">
                  <c:v>234786</c:v>
                </c:pt>
                <c:pt idx="3">
                  <c:v>229231</c:v>
                </c:pt>
                <c:pt idx="4">
                  <c:v>191556</c:v>
                </c:pt>
                <c:pt idx="5">
                  <c:v>206525</c:v>
                </c:pt>
                <c:pt idx="6">
                  <c:v>240399</c:v>
                </c:pt>
                <c:pt idx="7">
                  <c:v>283480</c:v>
                </c:pt>
                <c:pt idx="8">
                  <c:v>229852</c:v>
                </c:pt>
                <c:pt idx="9">
                  <c:v>243401</c:v>
                </c:pt>
                <c:pt idx="10">
                  <c:v>215385</c:v>
                </c:pt>
                <c:pt idx="11">
                  <c:v>225879</c:v>
                </c:pt>
                <c:pt idx="12">
                  <c:v>2765309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35B-4B2C-A436-3BDD8A94F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35B-4B2C-A436-3BDD8A94F0C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248197</c:v>
                      </c:pt>
                      <c:pt idx="1">
                        <c:v>244281</c:v>
                      </c:pt>
                      <c:pt idx="2">
                        <c:v>112373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54502</c:v>
                      </c:pt>
                      <c:pt idx="8">
                        <c:v>42677</c:v>
                      </c:pt>
                      <c:pt idx="9">
                        <c:v>36079</c:v>
                      </c:pt>
                      <c:pt idx="10">
                        <c:v>39973</c:v>
                      </c:pt>
                      <c:pt idx="11">
                        <c:v>40538</c:v>
                      </c:pt>
                      <c:pt idx="12">
                        <c:v>866126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35B-4B2C-A436-3BDD8A94F0C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35B-4B2C-A436-3BDD8A94F0C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35B-4B2C-A436-3BDD8A94F0C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35B-4B2C-A436-3BDD8A94F0C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35B-4B2C-A436-3BDD8A94F0C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35B-4B2C-A436-3BDD8A94F0C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35B-4B2C-A436-3BDD8A94F0C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35B-4B2C-A436-3BDD8A94F0C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35B-4B2C-A436-3BDD8A94F0C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35B-4B2C-A436-3BDD8A94F0C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35B-4B2C-A436-3BDD8A94F0C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35B-4B2C-A436-3BDD8A94F0C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35B-4B2C-A436-3BDD8A94F0C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35B-4B2C-A436-3BDD8A94F0C7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-6.347855540031333E-2</c:v>
                </c:pt>
                <c:pt idx="1">
                  <c:v>1.4542365258239487E-2</c:v>
                </c:pt>
                <c:pt idx="2">
                  <c:v>-2.7237321842890294E-2</c:v>
                </c:pt>
                <c:pt idx="3">
                  <c:v>0.13222858836313356</c:v>
                </c:pt>
                <c:pt idx="4">
                  <c:v>-1.0322700641681393E-2</c:v>
                </c:pt>
                <c:pt idx="5">
                  <c:v>5.3655973225582576E-2</c:v>
                </c:pt>
                <c:pt idx="6">
                  <c:v>-4.4355752374213409E-2</c:v>
                </c:pt>
                <c:pt idx="7">
                  <c:v>7.3796013606163724E-2</c:v>
                </c:pt>
                <c:pt idx="8">
                  <c:v>7.017911434544355E-2</c:v>
                </c:pt>
                <c:pt idx="9">
                  <c:v>7.8591156217520108E-3</c:v>
                </c:pt>
                <c:pt idx="10">
                  <c:v>-6.6813687685762013E-2</c:v>
                </c:pt>
                <c:pt idx="11">
                  <c:v>-4.4145215415279049E-2</c:v>
                </c:pt>
                <c:pt idx="12">
                  <c:v>6.0600614410264431E-3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35B-4B2C-A436-3BDD8A94F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52-4493-A8DE-F6A7CF039196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130874</c:v>
                </c:pt>
                <c:pt idx="1">
                  <c:v>140575</c:v>
                </c:pt>
                <c:pt idx="2">
                  <c:v>145481</c:v>
                </c:pt>
                <c:pt idx="3">
                  <c:v>149414</c:v>
                </c:pt>
                <c:pt idx="4">
                  <c:v>135247</c:v>
                </c:pt>
                <c:pt idx="5">
                  <c:v>133792</c:v>
                </c:pt>
                <c:pt idx="6">
                  <c:v>140991</c:v>
                </c:pt>
                <c:pt idx="7">
                  <c:v>139945</c:v>
                </c:pt>
                <c:pt idx="8">
                  <c:v>135188</c:v>
                </c:pt>
                <c:pt idx="9">
                  <c:v>159531</c:v>
                </c:pt>
                <c:pt idx="10">
                  <c:v>146077</c:v>
                </c:pt>
                <c:pt idx="11">
                  <c:v>149936</c:v>
                </c:pt>
                <c:pt idx="12">
                  <c:v>1707051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2-4493-A8DE-F6A7CF039196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D52-4493-A8DE-F6A7CF03919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143827</c:v>
                </c:pt>
                <c:pt idx="1">
                  <c:v>146954</c:v>
                </c:pt>
                <c:pt idx="2">
                  <c:v>165047</c:v>
                </c:pt>
                <c:pt idx="3">
                  <c:v>149814</c:v>
                </c:pt>
                <c:pt idx="4">
                  <c:v>146402</c:v>
                </c:pt>
                <c:pt idx="5">
                  <c:v>137665</c:v>
                </c:pt>
                <c:pt idx="6">
                  <c:v>147163</c:v>
                </c:pt>
                <c:pt idx="7">
                  <c:v>148125</c:v>
                </c:pt>
                <c:pt idx="8">
                  <c:v>132679</c:v>
                </c:pt>
                <c:pt idx="9">
                  <c:v>161919</c:v>
                </c:pt>
                <c:pt idx="10">
                  <c:v>148845</c:v>
                </c:pt>
                <c:pt idx="11">
                  <c:v>148641</c:v>
                </c:pt>
                <c:pt idx="12">
                  <c:v>1777081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52-4493-A8DE-F6A7CF039196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52-4493-A8DE-F6A7CF03919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52-4493-A8DE-F6A7CF03919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139068</c:v>
                </c:pt>
                <c:pt idx="1">
                  <c:v>142365</c:v>
                </c:pt>
                <c:pt idx="2">
                  <c:v>152167</c:v>
                </c:pt>
                <c:pt idx="3">
                  <c:v>152217</c:v>
                </c:pt>
                <c:pt idx="4">
                  <c:v>137800</c:v>
                </c:pt>
                <c:pt idx="5">
                  <c:v>130707</c:v>
                </c:pt>
                <c:pt idx="6">
                  <c:v>138843</c:v>
                </c:pt>
                <c:pt idx="7">
                  <c:v>138528</c:v>
                </c:pt>
                <c:pt idx="8">
                  <c:v>128514</c:v>
                </c:pt>
                <c:pt idx="9">
                  <c:v>158941</c:v>
                </c:pt>
                <c:pt idx="10">
                  <c:v>145783</c:v>
                </c:pt>
                <c:pt idx="11">
                  <c:v>145349</c:v>
                </c:pt>
                <c:pt idx="12">
                  <c:v>1710282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52-4493-A8DE-F6A7CF039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D52-4493-A8DE-F6A7CF03919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129322</c:v>
                      </c:pt>
                      <c:pt idx="1">
                        <c:v>139971</c:v>
                      </c:pt>
                      <c:pt idx="2">
                        <c:v>54600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21231</c:v>
                      </c:pt>
                      <c:pt idx="8">
                        <c:v>12509</c:v>
                      </c:pt>
                      <c:pt idx="9">
                        <c:v>15422</c:v>
                      </c:pt>
                      <c:pt idx="10">
                        <c:v>17914</c:v>
                      </c:pt>
                      <c:pt idx="11">
                        <c:v>21551</c:v>
                      </c:pt>
                      <c:pt idx="12">
                        <c:v>432870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D52-4493-A8DE-F6A7CF03919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D52-4493-A8DE-F6A7CF03919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D52-4493-A8DE-F6A7CF03919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D52-4493-A8DE-F6A7CF03919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D52-4493-A8DE-F6A7CF03919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D52-4493-A8DE-F6A7CF03919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D52-4493-A8DE-F6A7CF03919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D52-4493-A8DE-F6A7CF03919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D52-4493-A8DE-F6A7CF03919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D52-4493-A8DE-F6A7CF03919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D52-4493-A8DE-F6A7CF03919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D52-4493-A8DE-F6A7CF03919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D52-4493-A8DE-F6A7CF03919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D52-4493-A8DE-F6A7CF039196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-3.3088363102894425E-2</c:v>
                </c:pt>
                <c:pt idx="1">
                  <c:v>-3.122745893272727E-2</c:v>
                </c:pt>
                <c:pt idx="2">
                  <c:v>-7.8038376947172639E-2</c:v>
                </c:pt>
                <c:pt idx="3">
                  <c:v>1.6039889462934109E-2</c:v>
                </c:pt>
                <c:pt idx="4">
                  <c:v>-5.875602792311585E-2</c:v>
                </c:pt>
                <c:pt idx="5">
                  <c:v>-5.0542984781898115E-2</c:v>
                </c:pt>
                <c:pt idx="6">
                  <c:v>-5.6535949933067431E-2</c:v>
                </c:pt>
                <c:pt idx="7">
                  <c:v>-6.4789873417721466E-2</c:v>
                </c:pt>
                <c:pt idx="8">
                  <c:v>-3.1391554051507731E-2</c:v>
                </c:pt>
                <c:pt idx="9">
                  <c:v>-1.8391912005385369E-2</c:v>
                </c:pt>
                <c:pt idx="10">
                  <c:v>-2.0571735698209581E-2</c:v>
                </c:pt>
                <c:pt idx="11">
                  <c:v>-2.2147321398537367E-2</c:v>
                </c:pt>
                <c:pt idx="12">
                  <c:v>-3.7589170105358116E-2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D52-4493-A8DE-F6A7CF039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66-4930-B5D5-4580D5EFB480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7.9193492929900717</c:v>
                </c:pt>
                <c:pt idx="1">
                  <c:v>7.327375365571652</c:v>
                </c:pt>
                <c:pt idx="2">
                  <c:v>7.125946545716455</c:v>
                </c:pt>
                <c:pt idx="3">
                  <c:v>6.6100999254287842</c:v>
                </c:pt>
                <c:pt idx="4">
                  <c:v>6.9096158323632126</c:v>
                </c:pt>
                <c:pt idx="5">
                  <c:v>6.7967333968859229</c:v>
                </c:pt>
                <c:pt idx="6">
                  <c:v>7.3496867206034429</c:v>
                </c:pt>
                <c:pt idx="7">
                  <c:v>7.6174015116125862</c:v>
                </c:pt>
                <c:pt idx="8">
                  <c:v>7.2048057386634614</c:v>
                </c:pt>
                <c:pt idx="9">
                  <c:v>7.0118722097404369</c:v>
                </c:pt>
                <c:pt idx="10">
                  <c:v>7.4515604133442244</c:v>
                </c:pt>
                <c:pt idx="11">
                  <c:v>7.1449588922544356</c:v>
                </c:pt>
                <c:pt idx="12">
                  <c:v>7.1969730260897284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6-4930-B5D5-4580D5EFB480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866-4930-B5D5-4580D5EFB48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7.7213558917830358</c:v>
                </c:pt>
                <c:pt idx="1">
                  <c:v>7.2083939787951126</c:v>
                </c:pt>
                <c:pt idx="2">
                  <c:v>6.8141729239968853</c:v>
                </c:pt>
                <c:pt idx="3">
                  <c:v>6.8861707753128698</c:v>
                </c:pt>
                <c:pt idx="4">
                  <c:v>6.7384641095313844</c:v>
                </c:pt>
                <c:pt idx="5">
                  <c:v>6.746200617578709</c:v>
                </c:pt>
                <c:pt idx="6">
                  <c:v>7.3441230252705418</c:v>
                </c:pt>
                <c:pt idx="7">
                  <c:v>7.4361541399893953</c:v>
                </c:pt>
                <c:pt idx="8">
                  <c:v>7.4121032226799128</c:v>
                </c:pt>
                <c:pt idx="9">
                  <c:v>7.0798877672037257</c:v>
                </c:pt>
                <c:pt idx="10">
                  <c:v>7.1652454335716929</c:v>
                </c:pt>
                <c:pt idx="11">
                  <c:v>7.1532354158566109</c:v>
                </c:pt>
                <c:pt idx="12">
                  <c:v>7.1379699823974985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66-4930-B5D5-4580D5EFB480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66-4930-B5D5-4580D5EFB48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66-4930-B5D5-4580D5EFB48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7.6668218635955929</c:v>
                </c:pt>
                <c:pt idx="1">
                  <c:v>7.1697545472986679</c:v>
                </c:pt>
                <c:pt idx="2">
                  <c:v>6.8829313403540562</c:v>
                </c:pt>
                <c:pt idx="3">
                  <c:v>6.6861570485474493</c:v>
                </c:pt>
                <c:pt idx="4">
                  <c:v>6.465479205284181</c:v>
                </c:pt>
                <c:pt idx="5">
                  <c:v>6.8746857726055355</c:v>
                </c:pt>
                <c:pt idx="6">
                  <c:v>7.4259582216636959</c:v>
                </c:pt>
                <c:pt idx="7">
                  <c:v>7.4029519665557544</c:v>
                </c:pt>
                <c:pt idx="8">
                  <c:v>7.1874099763666113</c:v>
                </c:pt>
                <c:pt idx="9">
                  <c:v>6.9187534976878444</c:v>
                </c:pt>
                <c:pt idx="10">
                  <c:v>6.9375204491617479</c:v>
                </c:pt>
                <c:pt idx="11">
                  <c:v>7.1174067941837764</c:v>
                </c:pt>
                <c:pt idx="12">
                  <c:v>7.0570831384801833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66-4930-B5D5-4580D5EFB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866-4930-B5D5-4580D5EFB48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8.3584141926140472</c:v>
                      </c:pt>
                      <c:pt idx="1">
                        <c:v>7.5206875631951462</c:v>
                      </c:pt>
                      <c:pt idx="2">
                        <c:v>8.5986659736659732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5.4009281181930104</c:v>
                      </c:pt>
                      <c:pt idx="8">
                        <c:v>4.7376679810090927</c:v>
                      </c:pt>
                      <c:pt idx="9">
                        <c:v>4.6237507545777721</c:v>
                      </c:pt>
                      <c:pt idx="10">
                        <c:v>7.0349666024117994</c:v>
                      </c:pt>
                      <c:pt idx="11">
                        <c:v>7.0923387678545664</c:v>
                      </c:pt>
                      <c:pt idx="12">
                        <c:v>7.1048165891222386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866-4930-B5D5-4580D5EFB48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866-4930-B5D5-4580D5EFB48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866-4930-B5D5-4580D5EFB48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866-4930-B5D5-4580D5EFB48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866-4930-B5D5-4580D5EFB48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866-4930-B5D5-4580D5EFB48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866-4930-B5D5-4580D5EFB48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866-4930-B5D5-4580D5EFB48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866-4930-B5D5-4580D5EFB48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866-4930-B5D5-4580D5EFB48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866-4930-B5D5-4580D5EFB48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866-4930-B5D5-4580D5EFB48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866-4930-B5D5-4580D5EFB48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866-4930-B5D5-4580D5EFB480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-5.4534028187442907E-2</c:v>
                </c:pt>
                <c:pt idx="1">
                  <c:v>-3.8639431496444665E-2</c:v>
                </c:pt>
                <c:pt idx="2">
                  <c:v>6.8758416357170837E-2</c:v>
                </c:pt>
                <c:pt idx="3">
                  <c:v>-0.20001372676542051</c:v>
                </c:pt>
                <c:pt idx="4">
                  <c:v>-0.27298490424720345</c:v>
                </c:pt>
                <c:pt idx="5">
                  <c:v>0.12848515502682645</c:v>
                </c:pt>
                <c:pt idx="6">
                  <c:v>8.1835196393154064E-2</c:v>
                </c:pt>
                <c:pt idx="7">
                  <c:v>-3.3202173433640958E-2</c:v>
                </c:pt>
                <c:pt idx="8">
                  <c:v>-0.22469324631330156</c:v>
                </c:pt>
                <c:pt idx="9">
                  <c:v>-0.16113426951588128</c:v>
                </c:pt>
                <c:pt idx="10">
                  <c:v>-0.22772498440994493</c:v>
                </c:pt>
                <c:pt idx="11">
                  <c:v>-3.5828621672834515E-2</c:v>
                </c:pt>
                <c:pt idx="12">
                  <c:v>-8.0886843917315154E-2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866-4930-B5D5-4580D5EFB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7D-4CA6-853D-65B787E70A85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5.6963794683776348</c:v>
                </c:pt>
                <c:pt idx="1">
                  <c:v>5.0522075910147173</c:v>
                </c:pt>
                <c:pt idx="2">
                  <c:v>4.6109823911028727</c:v>
                </c:pt>
                <c:pt idx="3">
                  <c:v>4.0137828784800398</c:v>
                </c:pt>
                <c:pt idx="4">
                  <c:v>3.7665472874386525</c:v>
                </c:pt>
                <c:pt idx="5">
                  <c:v>3.5541641905085322</c:v>
                </c:pt>
                <c:pt idx="6">
                  <c:v>4.7423821530834651</c:v>
                </c:pt>
                <c:pt idx="7">
                  <c:v>4.8646268822375971</c:v>
                </c:pt>
                <c:pt idx="8">
                  <c:v>4.5418088259969798</c:v>
                </c:pt>
                <c:pt idx="9">
                  <c:v>4.5896226415094343</c:v>
                </c:pt>
                <c:pt idx="10">
                  <c:v>5.3227344992050876</c:v>
                </c:pt>
                <c:pt idx="11">
                  <c:v>4.9361162751394287</c:v>
                </c:pt>
                <c:pt idx="12">
                  <c:v>4.5114034122179421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D-4CA6-853D-65B787E70A85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A7D-4CA6-853D-65B787E70A8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5.79029316874737</c:v>
                </c:pt>
                <c:pt idx="1">
                  <c:v>5.333158653216298</c:v>
                </c:pt>
                <c:pt idx="2">
                  <c:v>4.5300551470588237</c:v>
                </c:pt>
                <c:pt idx="3">
                  <c:v>4.3234122593494133</c:v>
                </c:pt>
                <c:pt idx="4">
                  <c:v>3.8825780064648066</c:v>
                </c:pt>
                <c:pt idx="5">
                  <c:v>3.716340206185567</c:v>
                </c:pt>
                <c:pt idx="6">
                  <c:v>4.7819376528117363</c:v>
                </c:pt>
                <c:pt idx="7">
                  <c:v>4.8464105008432936</c:v>
                </c:pt>
                <c:pt idx="8">
                  <c:v>4.6623670798464731</c:v>
                </c:pt>
                <c:pt idx="9">
                  <c:v>4.7061082662765177</c:v>
                </c:pt>
                <c:pt idx="10">
                  <c:v>4.7238556010420547</c:v>
                </c:pt>
                <c:pt idx="11">
                  <c:v>4.7896975862387867</c:v>
                </c:pt>
                <c:pt idx="12">
                  <c:v>4.589472838712866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7D-4CA6-853D-65B787E70A85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7D-4CA6-853D-65B787E70A8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7D-4CA6-853D-65B787E70A8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4.8628096806530143</c:v>
                </c:pt>
                <c:pt idx="1">
                  <c:v>4.3661538461538463</c:v>
                </c:pt>
                <c:pt idx="2">
                  <c:v>4.6010896775143575</c:v>
                </c:pt>
                <c:pt idx="3">
                  <c:v>4.1750996626801591</c:v>
                </c:pt>
                <c:pt idx="4">
                  <c:v>3.5009732675837011</c:v>
                </c:pt>
                <c:pt idx="5">
                  <c:v>4.0448776658380217</c:v>
                </c:pt>
                <c:pt idx="6">
                  <c:v>4.8371196636103484</c:v>
                </c:pt>
                <c:pt idx="7">
                  <c:v>4.6704998826566531</c:v>
                </c:pt>
                <c:pt idx="8">
                  <c:v>4.4832460011031436</c:v>
                </c:pt>
                <c:pt idx="9">
                  <c:v>4.3004438690586273</c:v>
                </c:pt>
                <c:pt idx="10">
                  <c:v>4.4000000000000004</c:v>
                </c:pt>
                <c:pt idx="11">
                  <c:v>5.0110413290113449</c:v>
                </c:pt>
                <c:pt idx="12">
                  <c:v>4.4186272853232405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7D-4CA6-853D-65B787E70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A7D-4CA6-853D-65B787E70A8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5.3996354522670309</c:v>
                      </c:pt>
                      <c:pt idx="1">
                        <c:v>4.0778135815729799</c:v>
                      </c:pt>
                      <c:pt idx="2">
                        <c:v>4.4766025641025644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3.6635724242808263</c:v>
                      </c:pt>
                      <c:pt idx="8">
                        <c:v>3.0958340061359602</c:v>
                      </c:pt>
                      <c:pt idx="9">
                        <c:v>2.8831619894415117</c:v>
                      </c:pt>
                      <c:pt idx="10">
                        <c:v>3.9435465513316639</c:v>
                      </c:pt>
                      <c:pt idx="11">
                        <c:v>3.5629353636805443</c:v>
                      </c:pt>
                      <c:pt idx="12">
                        <c:v>3.5573192538793359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A7D-4CA6-853D-65B787E70A8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A7D-4CA6-853D-65B787E70A8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A7D-4CA6-853D-65B787E70A8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A7D-4CA6-853D-65B787E70A8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A7D-4CA6-853D-65B787E70A8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A7D-4CA6-853D-65B787E70A8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A7D-4CA6-853D-65B787E70A8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A7D-4CA6-853D-65B787E70A8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A7D-4CA6-853D-65B787E70A8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A7D-4CA6-853D-65B787E70A8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A7D-4CA6-853D-65B787E70A8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A7D-4CA6-853D-65B787E70A8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A7D-4CA6-853D-65B787E70A8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A7D-4CA6-853D-65B787E70A85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-0.92748348809435566</c:v>
                </c:pt>
                <c:pt idx="1">
                  <c:v>-0.96700480706245173</c:v>
                </c:pt>
                <c:pt idx="2">
                  <c:v>7.1034530455533762E-2</c:v>
                </c:pt>
                <c:pt idx="3">
                  <c:v>-0.14831259666925423</c:v>
                </c:pt>
                <c:pt idx="4">
                  <c:v>-0.38160473888110547</c:v>
                </c:pt>
                <c:pt idx="5">
                  <c:v>0.32853745965245462</c:v>
                </c:pt>
                <c:pt idx="6">
                  <c:v>5.5182010798612069E-2</c:v>
                </c:pt>
                <c:pt idx="7">
                  <c:v>-0.17591061818664055</c:v>
                </c:pt>
                <c:pt idx="8">
                  <c:v>-0.1791210787433295</c:v>
                </c:pt>
                <c:pt idx="9">
                  <c:v>-0.40566439721789038</c:v>
                </c:pt>
                <c:pt idx="10">
                  <c:v>-0.32385560104205435</c:v>
                </c:pt>
                <c:pt idx="11">
                  <c:v>0.22134374277255819</c:v>
                </c:pt>
                <c:pt idx="12">
                  <c:v>-0.17084555338962559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A7D-4CA6-853D-65B787E70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D-43A3-B5CB-A0BD01413F31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6.566951566951567</c:v>
                </c:pt>
                <c:pt idx="1">
                  <c:v>5.4543435340572559</c:v>
                </c:pt>
                <c:pt idx="2">
                  <c:v>5.0450780196493934</c:v>
                </c:pt>
                <c:pt idx="3">
                  <c:v>4.6936875122524997</c:v>
                </c:pt>
                <c:pt idx="4">
                  <c:v>4.5477278191873047</c:v>
                </c:pt>
                <c:pt idx="5">
                  <c:v>4.2290403667011685</c:v>
                </c:pt>
                <c:pt idx="6">
                  <c:v>5.625833883146397</c:v>
                </c:pt>
                <c:pt idx="7">
                  <c:v>5.9049734748010607</c:v>
                </c:pt>
                <c:pt idx="8">
                  <c:v>5.3570825911690259</c:v>
                </c:pt>
                <c:pt idx="9">
                  <c:v>5.5661025912215756</c:v>
                </c:pt>
                <c:pt idx="10">
                  <c:v>5.9795880497309337</c:v>
                </c:pt>
                <c:pt idx="11">
                  <c:v>5.2259140474663246</c:v>
                </c:pt>
                <c:pt idx="12">
                  <c:v>5.2800007523110057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6D-43A3-B5CB-A0BD01413F31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C6D-43A3-B5CB-A0BD01413F3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6.2379427656593958</c:v>
                </c:pt>
                <c:pt idx="1">
                  <c:v>5.2079124579124576</c:v>
                </c:pt>
                <c:pt idx="2">
                  <c:v>4.8511896178803173</c:v>
                </c:pt>
                <c:pt idx="3">
                  <c:v>4.7204922617937726</c:v>
                </c:pt>
                <c:pt idx="4">
                  <c:v>4.3936494127881689</c:v>
                </c:pt>
                <c:pt idx="5">
                  <c:v>4.3297200409696144</c:v>
                </c:pt>
                <c:pt idx="6">
                  <c:v>5.6020038003109347</c:v>
                </c:pt>
                <c:pt idx="7">
                  <c:v>5.660773347765951</c:v>
                </c:pt>
                <c:pt idx="8">
                  <c:v>5.4076610102212959</c:v>
                </c:pt>
                <c:pt idx="9">
                  <c:v>5.3289869608826477</c:v>
                </c:pt>
                <c:pt idx="10">
                  <c:v>5.1001681928611475</c:v>
                </c:pt>
                <c:pt idx="11">
                  <c:v>5.1982622432859396</c:v>
                </c:pt>
                <c:pt idx="12">
                  <c:v>5.1741442536745446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6D-43A3-B5CB-A0BD01413F31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6D-43A3-B5CB-A0BD01413F3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C6D-43A3-B5CB-A0BD01413F3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5.7360690137561203</c:v>
                </c:pt>
                <c:pt idx="1">
                  <c:v>5.0129468055164645</c:v>
                </c:pt>
                <c:pt idx="2">
                  <c:v>4.9315508021390375</c:v>
                </c:pt>
                <c:pt idx="3">
                  <c:v>4.9099209593894795</c:v>
                </c:pt>
                <c:pt idx="4">
                  <c:v>4.5354577510774456</c:v>
                </c:pt>
                <c:pt idx="5">
                  <c:v>5.1005733397037742</c:v>
                </c:pt>
                <c:pt idx="6">
                  <c:v>6.18493947858473</c:v>
                </c:pt>
                <c:pt idx="7">
                  <c:v>5.8837604074044139</c:v>
                </c:pt>
                <c:pt idx="8">
                  <c:v>5.6989339019189762</c:v>
                </c:pt>
                <c:pt idx="9">
                  <c:v>5.2749872296952152</c:v>
                </c:pt>
                <c:pt idx="10">
                  <c:v>4.9809590973201692</c:v>
                </c:pt>
                <c:pt idx="11">
                  <c:v>5.7738624176497622</c:v>
                </c:pt>
                <c:pt idx="12">
                  <c:v>5.3988651038045097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C6D-43A3-B5CB-A0BD01413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C6D-43A3-B5CB-A0BD01413F3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6.489559164733179</c:v>
                      </c:pt>
                      <c:pt idx="1">
                        <c:v>4.5534747292418771</c:v>
                      </c:pt>
                      <c:pt idx="2">
                        <c:v>4.9200463499420621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4.4993650556510048</c:v>
                      </c:pt>
                      <c:pt idx="8">
                        <c:v>3.8355297838692675</c:v>
                      </c:pt>
                      <c:pt idx="9">
                        <c:v>3.7902843601895735</c:v>
                      </c:pt>
                      <c:pt idx="10">
                        <c:v>5.4083703233988585</c:v>
                      </c:pt>
                      <c:pt idx="11">
                        <c:v>4.9156308851224102</c:v>
                      </c:pt>
                      <c:pt idx="12">
                        <c:v>4.4893277599402275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C6D-43A3-B5CB-A0BD01413F3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C6D-43A3-B5CB-A0BD01413F3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C6D-43A3-B5CB-A0BD01413F3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C6D-43A3-B5CB-A0BD01413F3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C6D-43A3-B5CB-A0BD01413F3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C6D-43A3-B5CB-A0BD01413F3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C6D-43A3-B5CB-A0BD01413F3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C6D-43A3-B5CB-A0BD01413F3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C6D-43A3-B5CB-A0BD01413F3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C6D-43A3-B5CB-A0BD01413F3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C6D-43A3-B5CB-A0BD01413F3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C6D-43A3-B5CB-A0BD01413F3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C6D-43A3-B5CB-A0BD01413F3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C6D-43A3-B5CB-A0BD01413F31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-0.50187375190327543</c:v>
                </c:pt>
                <c:pt idx="1">
                  <c:v>-0.19496565239599306</c:v>
                </c:pt>
                <c:pt idx="2">
                  <c:v>8.0361184258720186E-2</c:v>
                </c:pt>
                <c:pt idx="3">
                  <c:v>0.18942869759570691</c:v>
                </c:pt>
                <c:pt idx="4">
                  <c:v>0.14180833828927675</c:v>
                </c:pt>
                <c:pt idx="5">
                  <c:v>0.77085329873415986</c:v>
                </c:pt>
                <c:pt idx="6">
                  <c:v>0.58293567827379533</c:v>
                </c:pt>
                <c:pt idx="7">
                  <c:v>0.22298705963846288</c:v>
                </c:pt>
                <c:pt idx="8">
                  <c:v>0.29127289169768034</c:v>
                </c:pt>
                <c:pt idx="9">
                  <c:v>-5.3999731187432509E-2</c:v>
                </c:pt>
                <c:pt idx="10">
                  <c:v>-0.11920909554097836</c:v>
                </c:pt>
                <c:pt idx="11">
                  <c:v>0.5756001743638226</c:v>
                </c:pt>
                <c:pt idx="12">
                  <c:v>0.22472085012996512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C6D-43A3-B5CB-A0BD01413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19-406B-BFF4-0F9B592A56E2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4.5747246984792866</c:v>
                </c:pt>
                <c:pt idx="1">
                  <c:v>4.37411568872243</c:v>
                </c:pt>
                <c:pt idx="2">
                  <c:v>3.9561174077303112</c:v>
                </c:pt>
                <c:pt idx="3">
                  <c:v>3.1477088275689851</c:v>
                </c:pt>
                <c:pt idx="4">
                  <c:v>2.8053254437869821</c:v>
                </c:pt>
                <c:pt idx="5">
                  <c:v>2.644238437001595</c:v>
                </c:pt>
                <c:pt idx="6">
                  <c:v>3.5073785611805697</c:v>
                </c:pt>
                <c:pt idx="7">
                  <c:v>3.551677964683237</c:v>
                </c:pt>
                <c:pt idx="8">
                  <c:v>3.3359678313921242</c:v>
                </c:pt>
                <c:pt idx="9">
                  <c:v>3.1570985259891389</c:v>
                </c:pt>
                <c:pt idx="10">
                  <c:v>4.0530846484935434</c:v>
                </c:pt>
                <c:pt idx="11">
                  <c:v>4.376825947016588</c:v>
                </c:pt>
                <c:pt idx="12">
                  <c:v>3.426865354759093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19-406B-BFF4-0F9B592A56E2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F19-406B-BFF4-0F9B592A56E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4.7410881801125706</c:v>
                </c:pt>
                <c:pt idx="1">
                  <c:v>5.5397431447414096</c:v>
                </c:pt>
                <c:pt idx="2">
                  <c:v>3.9655259822560205</c:v>
                </c:pt>
                <c:pt idx="3">
                  <c:v>3.7439455782312927</c:v>
                </c:pt>
                <c:pt idx="4">
                  <c:v>3.0944155626362568</c:v>
                </c:pt>
                <c:pt idx="5">
                  <c:v>2.7811035918792295</c:v>
                </c:pt>
                <c:pt idx="6">
                  <c:v>3.6030543829153214</c:v>
                </c:pt>
                <c:pt idx="7">
                  <c:v>3.5742602160638799</c:v>
                </c:pt>
                <c:pt idx="8">
                  <c:v>3.3710453920220083</c:v>
                </c:pt>
                <c:pt idx="9">
                  <c:v>3.6075309577963104</c:v>
                </c:pt>
                <c:pt idx="10">
                  <c:v>3.980811808118081</c:v>
                </c:pt>
                <c:pt idx="11">
                  <c:v>3.8249922287845819</c:v>
                </c:pt>
                <c:pt idx="12">
                  <c:v>3.6146607557804185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19-406B-BFF4-0F9B592A56E2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F19-406B-BFF4-0F9B592A56E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F19-406B-BFF4-0F9B592A56E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3.4725315515961395</c:v>
                </c:pt>
                <c:pt idx="1">
                  <c:v>3.2008113590263694</c:v>
                </c:pt>
                <c:pt idx="2">
                  <c:v>3.8709829867674856</c:v>
                </c:pt>
                <c:pt idx="3">
                  <c:v>3.2301086575534526</c:v>
                </c:pt>
                <c:pt idx="4">
                  <c:v>2.4795615731785943</c:v>
                </c:pt>
                <c:pt idx="5">
                  <c:v>2.7665606016777553</c:v>
                </c:pt>
                <c:pt idx="6">
                  <c:v>3.4796624076896028</c:v>
                </c:pt>
                <c:pt idx="7">
                  <c:v>3.5330049261083745</c:v>
                </c:pt>
                <c:pt idx="8">
                  <c:v>3.3381978845896372</c:v>
                </c:pt>
                <c:pt idx="9">
                  <c:v>3.1420765027322406</c:v>
                </c:pt>
                <c:pt idx="10">
                  <c:v>3.5113268608414239</c:v>
                </c:pt>
                <c:pt idx="11">
                  <c:v>3.5225710014947684</c:v>
                </c:pt>
                <c:pt idx="12">
                  <c:v>3.2476749877630935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19-406B-BFF4-0F9B592A5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F19-406B-BFF4-0F9B592A56E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4.1196432994798116</c:v>
                      </c:pt>
                      <c:pt idx="1">
                        <c:v>3.5437040790473779</c:v>
                      </c:pt>
                      <c:pt idx="2">
                        <c:v>3.9275466284074607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3.0480277273477472</c:v>
                      </c:pt>
                      <c:pt idx="8">
                        <c:v>2.6368810100085041</c:v>
                      </c:pt>
                      <c:pt idx="9">
                        <c:v>2.3909129875696529</c:v>
                      </c:pt>
                      <c:pt idx="10">
                        <c:v>3.1232244318181817</c:v>
                      </c:pt>
                      <c:pt idx="11">
                        <c:v>2.5420693575895394</c:v>
                      </c:pt>
                      <c:pt idx="12">
                        <c:v>2.8833021788655882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F19-406B-BFF4-0F9B592A56E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F19-406B-BFF4-0F9B592A56E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F19-406B-BFF4-0F9B592A56E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F19-406B-BFF4-0F9B592A56E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F19-406B-BFF4-0F9B592A56E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F19-406B-BFF4-0F9B592A56E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F19-406B-BFF4-0F9B592A56E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F19-406B-BFF4-0F9B592A56E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F19-406B-BFF4-0F9B592A56E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F19-406B-BFF4-0F9B592A56E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F19-406B-BFF4-0F9B592A56E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F19-406B-BFF4-0F9B592A56E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F19-406B-BFF4-0F9B592A56E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F19-406B-BFF4-0F9B592A56E2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-1.2685566285164311</c:v>
                </c:pt>
                <c:pt idx="1">
                  <c:v>-2.3389317857150402</c:v>
                </c:pt>
                <c:pt idx="2">
                  <c:v>-9.4542995488534842E-2</c:v>
                </c:pt>
                <c:pt idx="3">
                  <c:v>-0.51383692067784015</c:v>
                </c:pt>
                <c:pt idx="4">
                  <c:v>-0.61485398945766256</c:v>
                </c:pt>
                <c:pt idx="5">
                  <c:v>-1.4542990201474204E-2</c:v>
                </c:pt>
                <c:pt idx="6">
                  <c:v>-0.12339197522571865</c:v>
                </c:pt>
                <c:pt idx="7">
                  <c:v>-4.1255289955505425E-2</c:v>
                </c:pt>
                <c:pt idx="8">
                  <c:v>-3.2847507432371081E-2</c:v>
                </c:pt>
                <c:pt idx="9">
                  <c:v>-0.46545445506406979</c:v>
                </c:pt>
                <c:pt idx="10">
                  <c:v>-0.46948494727665713</c:v>
                </c:pt>
                <c:pt idx="11">
                  <c:v>-0.30242122728981347</c:v>
                </c:pt>
                <c:pt idx="12">
                  <c:v>-0.36698576801732496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F19-406B-BFF4-0F9B592A5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87-4409-A1FA-2C40DACD8035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8.0675993703867839</c:v>
                </c:pt>
                <c:pt idx="1">
                  <c:v>7.4318477680953228</c:v>
                </c:pt>
                <c:pt idx="2">
                  <c:v>7.2751699534647134</c:v>
                </c:pt>
                <c:pt idx="3">
                  <c:v>6.9265463745030589</c:v>
                </c:pt>
                <c:pt idx="4">
                  <c:v>7.2600205549845835</c:v>
                </c:pt>
                <c:pt idx="5">
                  <c:v>7.3676826716096624</c:v>
                </c:pt>
                <c:pt idx="6">
                  <c:v>7.7823974579937722</c:v>
                </c:pt>
                <c:pt idx="7">
                  <c:v>8.149072850048233</c:v>
                </c:pt>
                <c:pt idx="8">
                  <c:v>7.5569947036719238</c:v>
                </c:pt>
                <c:pt idx="9">
                  <c:v>7.2050071772884268</c:v>
                </c:pt>
                <c:pt idx="10">
                  <c:v>7.5707263977217494</c:v>
                </c:pt>
                <c:pt idx="11">
                  <c:v>7.3192962330594389</c:v>
                </c:pt>
                <c:pt idx="12">
                  <c:v>7.4828274023447454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87-4409-A1FA-2C40DACD8035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C87-4409-A1FA-2C40DACD803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7.8170718988785142</c:v>
                </c:pt>
                <c:pt idx="1">
                  <c:v>7.3057963716537149</c:v>
                </c:pt>
                <c:pt idx="2">
                  <c:v>6.9647433761292241</c:v>
                </c:pt>
                <c:pt idx="3">
                  <c:v>7.0407772304324032</c:v>
                </c:pt>
                <c:pt idx="4">
                  <c:v>7.0341730304230818</c:v>
                </c:pt>
                <c:pt idx="5">
                  <c:v>7.1731740093705731</c:v>
                </c:pt>
                <c:pt idx="6">
                  <c:v>7.6859264896747144</c:v>
                </c:pt>
                <c:pt idx="7">
                  <c:v>7.9129991561181434</c:v>
                </c:pt>
                <c:pt idx="8">
                  <c:v>7.7414813195758185</c:v>
                </c:pt>
                <c:pt idx="9">
                  <c:v>7.2402126989420639</c:v>
                </c:pt>
                <c:pt idx="10">
                  <c:v>7.2974638046289764</c:v>
                </c:pt>
                <c:pt idx="11">
                  <c:v>7.3251727316150994</c:v>
                </c:pt>
                <c:pt idx="12">
                  <c:v>7.3700748587149372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87-4409-A1FA-2C40DACD8035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87-4409-A1FA-2C40DACD803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C87-4409-A1FA-2C40DACD803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7.8076192941582532</c:v>
                </c:pt>
                <c:pt idx="1">
                  <c:v>7.2785586344958384</c:v>
                </c:pt>
                <c:pt idx="2">
                  <c:v>6.9847667365460318</c:v>
                </c:pt>
                <c:pt idx="3">
                  <c:v>6.9013382210922565</c:v>
                </c:pt>
                <c:pt idx="4">
                  <c:v>6.7970391872278668</c:v>
                </c:pt>
                <c:pt idx="5">
                  <c:v>7.2056278546673092</c:v>
                </c:pt>
                <c:pt idx="6">
                  <c:v>7.7452302240660318</c:v>
                </c:pt>
                <c:pt idx="7">
                  <c:v>7.9072389697389696</c:v>
                </c:pt>
                <c:pt idx="8">
                  <c:v>7.4926000280125127</c:v>
                </c:pt>
                <c:pt idx="9">
                  <c:v>7.0968975909299674</c:v>
                </c:pt>
                <c:pt idx="10">
                  <c:v>7.0599726991487346</c:v>
                </c:pt>
                <c:pt idx="11">
                  <c:v>7.2604696282740164</c:v>
                </c:pt>
                <c:pt idx="12">
                  <c:v>7.2853336467319423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C87-4409-A1FA-2C40DACD8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C87-4409-A1FA-2C40DACD803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8.5592474598289545</c:v>
                      </c:pt>
                      <c:pt idx="1">
                        <c:v>7.7267862628687372</c:v>
                      </c:pt>
                      <c:pt idx="2">
                        <c:v>8.8342124542124534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7.9838443785031323</c:v>
                      </c:pt>
                      <c:pt idx="8">
                        <c:v>7.9890478855224236</c:v>
                      </c:pt>
                      <c:pt idx="9">
                        <c:v>6.2485410452600183</c:v>
                      </c:pt>
                      <c:pt idx="10">
                        <c:v>7.793066875069778</c:v>
                      </c:pt>
                      <c:pt idx="11">
                        <c:v>8.1032898705396494</c:v>
                      </c:pt>
                      <c:pt idx="12">
                        <c:v>8.0718368101277527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C87-4409-A1FA-2C40DACD803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C87-4409-A1FA-2C40DACD803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C87-4409-A1FA-2C40DACD803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C87-4409-A1FA-2C40DACD803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C87-4409-A1FA-2C40DACD803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C87-4409-A1FA-2C40DACD803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C87-4409-A1FA-2C40DACD803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C87-4409-A1FA-2C40DACD803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C87-4409-A1FA-2C40DACD803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C87-4409-A1FA-2C40DACD803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C87-4409-A1FA-2C40DACD803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C87-4409-A1FA-2C40DACD803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C87-4409-A1FA-2C40DACD803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C87-4409-A1FA-2C40DACD8035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-9.4526047202609931E-3</c:v>
                </c:pt>
                <c:pt idx="1">
                  <c:v>-2.7237737157876474E-2</c:v>
                </c:pt>
                <c:pt idx="2">
                  <c:v>2.0023360416807634E-2</c:v>
                </c:pt>
                <c:pt idx="3">
                  <c:v>-0.13943900934014675</c:v>
                </c:pt>
                <c:pt idx="4">
                  <c:v>-0.23713384319521502</c:v>
                </c:pt>
                <c:pt idx="5">
                  <c:v>3.2453845296736006E-2</c:v>
                </c:pt>
                <c:pt idx="6">
                  <c:v>5.930373439131742E-2</c:v>
                </c:pt>
                <c:pt idx="7">
                  <c:v>-5.7601863791738595E-3</c:v>
                </c:pt>
                <c:pt idx="8">
                  <c:v>-0.24888129156330585</c:v>
                </c:pt>
                <c:pt idx="9">
                  <c:v>-0.14331510801209646</c:v>
                </c:pt>
                <c:pt idx="10">
                  <c:v>-0.23749110548024177</c:v>
                </c:pt>
                <c:pt idx="11">
                  <c:v>-6.4703103341082979E-2</c:v>
                </c:pt>
                <c:pt idx="12">
                  <c:v>-8.4741211982994891E-2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C87-4409-A1FA-2C40DACD8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AD-458C-A0EB-396153B47CFC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8.0062304758288612</c:v>
                </c:pt>
                <c:pt idx="1">
                  <c:v>7.1194102195259239</c:v>
                </c:pt>
                <c:pt idx="2">
                  <c:v>6.7985230374056833</c:v>
                </c:pt>
                <c:pt idx="3">
                  <c:v>7.0240699001029583</c:v>
                </c:pt>
                <c:pt idx="4">
                  <c:v>7.0512052100360654</c:v>
                </c:pt>
                <c:pt idx="5">
                  <c:v>7.2739933668445875</c:v>
                </c:pt>
                <c:pt idx="6">
                  <c:v>7.6976102091232148</c:v>
                </c:pt>
                <c:pt idx="7">
                  <c:v>7.9181916454327848</c:v>
                </c:pt>
                <c:pt idx="8">
                  <c:v>7.4400005001000196</c:v>
                </c:pt>
                <c:pt idx="9">
                  <c:v>7.1552670816273398</c:v>
                </c:pt>
                <c:pt idx="10">
                  <c:v>7.1426627194028596</c:v>
                </c:pt>
                <c:pt idx="11">
                  <c:v>7.1397235869671114</c:v>
                </c:pt>
                <c:pt idx="12">
                  <c:v>7.3059298215441428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AD-458C-A0EB-396153B47CFC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AD-458C-A0EB-396153B47CF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7.60976597659766</c:v>
                </c:pt>
                <c:pt idx="1">
                  <c:v>6.9493537721671172</c:v>
                </c:pt>
                <c:pt idx="2">
                  <c:v>6.6206231286721868</c:v>
                </c:pt>
                <c:pt idx="3">
                  <c:v>6.9147633956066512</c:v>
                </c:pt>
                <c:pt idx="4">
                  <c:v>6.8214660908135869</c:v>
                </c:pt>
                <c:pt idx="5">
                  <c:v>7.0249498911746988</c:v>
                </c:pt>
                <c:pt idx="6">
                  <c:v>7.667114060285245</c:v>
                </c:pt>
                <c:pt idx="7">
                  <c:v>7.9517282982445554</c:v>
                </c:pt>
                <c:pt idx="8">
                  <c:v>7.6924121541334243</c:v>
                </c:pt>
                <c:pt idx="9">
                  <c:v>7.150697512206464</c:v>
                </c:pt>
                <c:pt idx="10">
                  <c:v>6.8911191965441585</c:v>
                </c:pt>
                <c:pt idx="11">
                  <c:v>6.9987129987129988</c:v>
                </c:pt>
                <c:pt idx="12">
                  <c:v>7.1903104070579209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AD-458C-A0EB-396153B47CFC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AD-458C-A0EB-396153B47CF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AD-458C-A0EB-396153B47CF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7.5667628853707889</c:v>
                </c:pt>
                <c:pt idx="1">
                  <c:v>6.8764886066492341</c:v>
                </c:pt>
                <c:pt idx="2">
                  <c:v>6.6293650167100866</c:v>
                </c:pt>
                <c:pt idx="3">
                  <c:v>6.7629466254962507</c:v>
                </c:pt>
                <c:pt idx="4">
                  <c:v>6.6115860033208289</c:v>
                </c:pt>
                <c:pt idx="5">
                  <c:v>7.0392555520800748</c:v>
                </c:pt>
                <c:pt idx="6">
                  <c:v>7.5689277608929357</c:v>
                </c:pt>
                <c:pt idx="7">
                  <c:v>7.8270766159987719</c:v>
                </c:pt>
                <c:pt idx="8">
                  <c:v>7.3462821422005096</c:v>
                </c:pt>
                <c:pt idx="9">
                  <c:v>7.0028709972759433</c:v>
                </c:pt>
                <c:pt idx="10">
                  <c:v>6.8235035469308789</c:v>
                </c:pt>
                <c:pt idx="11">
                  <c:v>6.9019536036733946</c:v>
                </c:pt>
                <c:pt idx="12">
                  <c:v>7.0767037479913979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AD-458C-A0EB-396153B4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AD-458C-A0EB-396153B47C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8.1094278136971099</c:v>
                      </c:pt>
                      <c:pt idx="1">
                        <c:v>7.3333075375328898</c:v>
                      </c:pt>
                      <c:pt idx="2">
                        <c:v>9.0768788343558278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9.3448466427189825</c:v>
                      </c:pt>
                      <c:pt idx="8">
                        <c:v>8.2342462111140655</c:v>
                      </c:pt>
                      <c:pt idx="9">
                        <c:v>5.7621429724060027</c:v>
                      </c:pt>
                      <c:pt idx="10">
                        <c:v>8.0004764173415914</c:v>
                      </c:pt>
                      <c:pt idx="11">
                        <c:v>8.4893005745987722</c:v>
                      </c:pt>
                      <c:pt idx="12">
                        <c:v>7.899505994080446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AD-458C-A0EB-396153B47CF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AD-458C-A0EB-396153B47CF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AD-458C-A0EB-396153B47CF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AD-458C-A0EB-396153B47CF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AD-458C-A0EB-396153B47CF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AD-458C-A0EB-396153B47CF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AD-458C-A0EB-396153B47CF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AD-458C-A0EB-396153B47CF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AD-458C-A0EB-396153B47CF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AD-458C-A0EB-396153B47CF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AD-458C-A0EB-396153B47CF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AD-458C-A0EB-396153B47CF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AD-458C-A0EB-396153B47CF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AD-458C-A0EB-396153B47CFC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-4.3003091226871071E-2</c:v>
                </c:pt>
                <c:pt idx="1">
                  <c:v>-7.2865165517883135E-2</c:v>
                </c:pt>
                <c:pt idx="2">
                  <c:v>8.7418880378997699E-3</c:v>
                </c:pt>
                <c:pt idx="3">
                  <c:v>-0.15181677011040051</c:v>
                </c:pt>
                <c:pt idx="4">
                  <c:v>-0.20988008749275799</c:v>
                </c:pt>
                <c:pt idx="5">
                  <c:v>1.4305660905375994E-2</c:v>
                </c:pt>
                <c:pt idx="6">
                  <c:v>-9.8186299392309273E-2</c:v>
                </c:pt>
                <c:pt idx="7">
                  <c:v>-0.12465168224578349</c:v>
                </c:pt>
                <c:pt idx="8">
                  <c:v>-0.34613001193291471</c:v>
                </c:pt>
                <c:pt idx="9">
                  <c:v>-0.14782651493052068</c:v>
                </c:pt>
                <c:pt idx="10">
                  <c:v>-6.7615649613279594E-2</c:v>
                </c:pt>
                <c:pt idx="11">
                  <c:v>-9.6759395039604179E-2</c:v>
                </c:pt>
                <c:pt idx="12">
                  <c:v>-0.11360665906652301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AD-458C-A0EB-396153B4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15-45CC-9C81-08576C222DA9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8.8933895716675142</c:v>
                </c:pt>
                <c:pt idx="1">
                  <c:v>8.2758501758984622</c:v>
                </c:pt>
                <c:pt idx="2">
                  <c:v>7.9383984792681481</c:v>
                </c:pt>
                <c:pt idx="3">
                  <c:v>7.1516565286718246</c:v>
                </c:pt>
                <c:pt idx="4">
                  <c:v>8.2689469202384327</c:v>
                </c:pt>
                <c:pt idx="5">
                  <c:v>8.4836212457888323</c:v>
                </c:pt>
                <c:pt idx="6">
                  <c:v>8.5141317016317011</c:v>
                </c:pt>
                <c:pt idx="7">
                  <c:v>8.2914852615801866</c:v>
                </c:pt>
                <c:pt idx="8">
                  <c:v>8.3840673575129525</c:v>
                </c:pt>
                <c:pt idx="9">
                  <c:v>7.8560346382825186</c:v>
                </c:pt>
                <c:pt idx="10">
                  <c:v>8.2793894843162565</c:v>
                </c:pt>
                <c:pt idx="11">
                  <c:v>8.3164210013399931</c:v>
                </c:pt>
                <c:pt idx="12">
                  <c:v>8.1954305684127497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15-45CC-9C81-08576C222DA9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F15-45CC-9C81-08576C222DA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8.500168520390968</c:v>
                </c:pt>
                <c:pt idx="1">
                  <c:v>8.0699797821691774</c:v>
                </c:pt>
                <c:pt idx="2">
                  <c:v>7.5169631774927597</c:v>
                </c:pt>
                <c:pt idx="3">
                  <c:v>7.532258064516129</c:v>
                </c:pt>
                <c:pt idx="4">
                  <c:v>8.1437805228382647</c:v>
                </c:pt>
                <c:pt idx="5">
                  <c:v>7.7936310679611651</c:v>
                </c:pt>
                <c:pt idx="6">
                  <c:v>7.9531952531878822</c:v>
                </c:pt>
                <c:pt idx="7">
                  <c:v>7.9603726362625142</c:v>
                </c:pt>
                <c:pt idx="8">
                  <c:v>8.7306782635233073</c:v>
                </c:pt>
                <c:pt idx="9">
                  <c:v>7.8874788986553348</c:v>
                </c:pt>
                <c:pt idx="10">
                  <c:v>8.2227976420031954</c:v>
                </c:pt>
                <c:pt idx="11">
                  <c:v>8.906091039520021</c:v>
                </c:pt>
                <c:pt idx="12">
                  <c:v>8.0853251064247296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15-45CC-9C81-08576C222DA9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15-45CC-9C81-08576C222DA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15-45CC-9C81-08576C222DA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8.7057742596649934</c:v>
                </c:pt>
                <c:pt idx="1">
                  <c:v>8.5564005069708493</c:v>
                </c:pt>
                <c:pt idx="2">
                  <c:v>7.6149170263205885</c:v>
                </c:pt>
                <c:pt idx="3">
                  <c:v>7.1865224946900943</c:v>
                </c:pt>
                <c:pt idx="4">
                  <c:v>7.8212103456934798</c:v>
                </c:pt>
                <c:pt idx="5">
                  <c:v>7.7771314863003216</c:v>
                </c:pt>
                <c:pt idx="6">
                  <c:v>7.5830200030079711</c:v>
                </c:pt>
                <c:pt idx="7">
                  <c:v>7.6740128558310374</c:v>
                </c:pt>
                <c:pt idx="8">
                  <c:v>8.9551799529095195</c:v>
                </c:pt>
                <c:pt idx="9">
                  <c:v>7.8375334096983584</c:v>
                </c:pt>
                <c:pt idx="10">
                  <c:v>7.7497968250528251</c:v>
                </c:pt>
                <c:pt idx="11">
                  <c:v>8.7232368835077647</c:v>
                </c:pt>
                <c:pt idx="12">
                  <c:v>7.9905775270815971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F15-45CC-9C81-08576C222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F15-45CC-9C81-08576C222DA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9.9186997103315093</c:v>
                      </c:pt>
                      <c:pt idx="1">
                        <c:v>9.1612776541432126</c:v>
                      </c:pt>
                      <c:pt idx="2">
                        <c:v>7.9034090909090908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8.5646190666134814</c:v>
                      </c:pt>
                      <c:pt idx="8">
                        <c:v>16.48526863084922</c:v>
                      </c:pt>
                      <c:pt idx="9">
                        <c:v>4.7581018518518521</c:v>
                      </c:pt>
                      <c:pt idx="10">
                        <c:v>7.6417066968070078</c:v>
                      </c:pt>
                      <c:pt idx="11">
                        <c:v>9.4152144772117961</c:v>
                      </c:pt>
                      <c:pt idx="12">
                        <c:v>8.9352478955566053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F15-45CC-9C81-08576C222DA9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3F15-45CC-9C81-08576C222DA9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9.1495250740475953</c:v>
                      </c:pt>
                      <c:pt idx="1">
                        <c:v>8.0757748704890684</c:v>
                      </c:pt>
                      <c:pt idx="2">
                        <c:v>8.5303169801394194</c:v>
                      </c:pt>
                      <c:pt idx="3">
                        <c:v>7.6792181316704644</c:v>
                      </c:pt>
                      <c:pt idx="4">
                        <c:v>8.5769349845201237</c:v>
                      </c:pt>
                      <c:pt idx="5">
                        <c:v>8.1869452410214389</c:v>
                      </c:pt>
                      <c:pt idx="6">
                        <c:v>8.7215548243936034</c:v>
                      </c:pt>
                      <c:pt idx="7">
                        <c:v>8.5599384529304796</c:v>
                      </c:pt>
                      <c:pt idx="8">
                        <c:v>8.7860075927791126</c:v>
                      </c:pt>
                      <c:pt idx="9">
                        <c:v>7.9050098879367168</c:v>
                      </c:pt>
                      <c:pt idx="10">
                        <c:v>8.2085274677646556</c:v>
                      </c:pt>
                      <c:pt idx="11">
                        <c:v>8.7539784654973936</c:v>
                      </c:pt>
                      <c:pt idx="12">
                        <c:v>8.3907111087484267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3F15-45CC-9C81-08576C222DA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F15-45CC-9C81-08576C222DA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F15-45CC-9C81-08576C222DA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F15-45CC-9C81-08576C222DA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F15-45CC-9C81-08576C222DA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F15-45CC-9C81-08576C222DA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F15-45CC-9C81-08576C222DA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F15-45CC-9C81-08576C222DA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F15-45CC-9C81-08576C222DA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F15-45CC-9C81-08576C222DA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F15-45CC-9C81-08576C222DA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F15-45CC-9C81-08576C222DA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F15-45CC-9C81-08576C222DA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F15-45CC-9C81-08576C222DA9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0.20560573927402537</c:v>
                </c:pt>
                <c:pt idx="1">
                  <c:v>0.48642072480167187</c:v>
                </c:pt>
                <c:pt idx="2">
                  <c:v>9.7953848827828871E-2</c:v>
                </c:pt>
                <c:pt idx="3">
                  <c:v>-0.34573556982603471</c:v>
                </c:pt>
                <c:pt idx="4">
                  <c:v>-0.32257017714478486</c:v>
                </c:pt>
                <c:pt idx="5">
                  <c:v>-1.6499581660843532E-2</c:v>
                </c:pt>
                <c:pt idx="6">
                  <c:v>-0.37017525017991115</c:v>
                </c:pt>
                <c:pt idx="7">
                  <c:v>-0.28635978043147681</c:v>
                </c:pt>
                <c:pt idx="8">
                  <c:v>0.22450168938621218</c:v>
                </c:pt>
                <c:pt idx="9">
                  <c:v>-4.9945488956976369E-2</c:v>
                </c:pt>
                <c:pt idx="10">
                  <c:v>-0.47300081695037033</c:v>
                </c:pt>
                <c:pt idx="11">
                  <c:v>-0.1828541560122563</c:v>
                </c:pt>
                <c:pt idx="12">
                  <c:v>-9.4747579343132493E-2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F15-45CC-9C81-08576C222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18-4152-9F6E-BCB33E8CA0BB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9.4714077770846323</c:v>
                </c:pt>
                <c:pt idx="1">
                  <c:v>8.2667772583320769</c:v>
                </c:pt>
                <c:pt idx="2">
                  <c:v>8.4301207284632707</c:v>
                </c:pt>
                <c:pt idx="3">
                  <c:v>6.6114079615281858</c:v>
                </c:pt>
                <c:pt idx="4">
                  <c:v>7.0906549520766777</c:v>
                </c:pt>
                <c:pt idx="5">
                  <c:v>6.7627544609198287</c:v>
                </c:pt>
                <c:pt idx="6">
                  <c:v>8.1547436878347366</c:v>
                </c:pt>
                <c:pt idx="7">
                  <c:v>10.082657517155333</c:v>
                </c:pt>
                <c:pt idx="8">
                  <c:v>7.9343756428718368</c:v>
                </c:pt>
                <c:pt idx="9">
                  <c:v>7.7937348018881423</c:v>
                </c:pt>
                <c:pt idx="10">
                  <c:v>10.768174656763447</c:v>
                </c:pt>
                <c:pt idx="11">
                  <c:v>7.3263428204579499</c:v>
                </c:pt>
                <c:pt idx="12">
                  <c:v>8.1930650684931514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8-4152-9F6E-BCB33E8CA0BB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E18-4152-9F6E-BCB33E8CA0B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10.558616758502755</c:v>
                </c:pt>
                <c:pt idx="1">
                  <c:v>8.7094584169109712</c:v>
                </c:pt>
                <c:pt idx="2">
                  <c:v>8.9442278352263092</c:v>
                </c:pt>
                <c:pt idx="3">
                  <c:v>6.7105347422350308</c:v>
                </c:pt>
                <c:pt idx="4">
                  <c:v>7.2181259600614442</c:v>
                </c:pt>
                <c:pt idx="5">
                  <c:v>6.9729327781082686</c:v>
                </c:pt>
                <c:pt idx="6">
                  <c:v>7.5435435435435432</c:v>
                </c:pt>
                <c:pt idx="7">
                  <c:v>7.8926524231370507</c:v>
                </c:pt>
                <c:pt idx="8">
                  <c:v>7.5521653543307083</c:v>
                </c:pt>
                <c:pt idx="9">
                  <c:v>7.2006835010442378</c:v>
                </c:pt>
                <c:pt idx="10">
                  <c:v>7.9238095238095241</c:v>
                </c:pt>
                <c:pt idx="11">
                  <c:v>7.5944272445820431</c:v>
                </c:pt>
                <c:pt idx="12">
                  <c:v>7.9727482838317982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18-4152-9F6E-BCB33E8CA0BB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E18-4152-9F6E-BCB33E8CA0B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E18-4152-9F6E-BCB33E8CA0B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8.731490384615384</c:v>
                </c:pt>
                <c:pt idx="1">
                  <c:v>7.9267681289167413</c:v>
                </c:pt>
                <c:pt idx="2">
                  <c:v>7.5020892896415221</c:v>
                </c:pt>
                <c:pt idx="3">
                  <c:v>6.8612430311790211</c:v>
                </c:pt>
                <c:pt idx="4">
                  <c:v>6.3727606798346352</c:v>
                </c:pt>
                <c:pt idx="5">
                  <c:v>7.0377002827521205</c:v>
                </c:pt>
                <c:pt idx="6">
                  <c:v>8.2450704225352105</c:v>
                </c:pt>
                <c:pt idx="7">
                  <c:v>8.3744758432087512</c:v>
                </c:pt>
                <c:pt idx="8">
                  <c:v>7.5684622329220588</c:v>
                </c:pt>
                <c:pt idx="9">
                  <c:v>7.2611306688755439</c:v>
                </c:pt>
                <c:pt idx="10">
                  <c:v>7.5335292546086023</c:v>
                </c:pt>
                <c:pt idx="11">
                  <c:v>7.8605864811133204</c:v>
                </c:pt>
                <c:pt idx="12">
                  <c:v>7.6231122910294147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18-4152-9F6E-BCB33E8CA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E18-4152-9F6E-BCB33E8CA0B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9.7897689028494508</c:v>
                      </c:pt>
                      <c:pt idx="1">
                        <c:v>7.7709839673058783</c:v>
                      </c:pt>
                      <c:pt idx="2">
                        <c:v>9.1765571358509082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8.398076923076923</c:v>
                      </c:pt>
                      <c:pt idx="8">
                        <c:v>8.4134742404227207</c:v>
                      </c:pt>
                      <c:pt idx="9">
                        <c:v>7.1910274963820546</c:v>
                      </c:pt>
                      <c:pt idx="10">
                        <c:v>10.832713754646839</c:v>
                      </c:pt>
                      <c:pt idx="11">
                        <c:v>7.709090909090909</c:v>
                      </c:pt>
                      <c:pt idx="12">
                        <c:v>8.4506925477955512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E18-4152-9F6E-BCB33E8CA0B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E18-4152-9F6E-BCB33E8CA0B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E18-4152-9F6E-BCB33E8CA0B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E18-4152-9F6E-BCB33E8CA0B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E18-4152-9F6E-BCB33E8CA0B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E18-4152-9F6E-BCB33E8CA0B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E18-4152-9F6E-BCB33E8CA0B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E18-4152-9F6E-BCB33E8CA0B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E18-4152-9F6E-BCB33E8CA0B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E18-4152-9F6E-BCB33E8CA0B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E18-4152-9F6E-BCB33E8CA0B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E18-4152-9F6E-BCB33E8CA0B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E18-4152-9F6E-BCB33E8CA0B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E18-4152-9F6E-BCB33E8CA0BB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-1.8271263738873706</c:v>
                </c:pt>
                <c:pt idx="1">
                  <c:v>-0.78269028799422991</c:v>
                </c:pt>
                <c:pt idx="2">
                  <c:v>-1.442138545584787</c:v>
                </c:pt>
                <c:pt idx="3">
                  <c:v>0.15070828894399035</c:v>
                </c:pt>
                <c:pt idx="4">
                  <c:v>-0.84536528022680901</c:v>
                </c:pt>
                <c:pt idx="5">
                  <c:v>6.4767504643851836E-2</c:v>
                </c:pt>
                <c:pt idx="6">
                  <c:v>0.70152687899166732</c:v>
                </c:pt>
                <c:pt idx="7">
                  <c:v>0.48182342007170043</c:v>
                </c:pt>
                <c:pt idx="8">
                  <c:v>1.6296878591350428E-2</c:v>
                </c:pt>
                <c:pt idx="9">
                  <c:v>6.0447167831306103E-2</c:v>
                </c:pt>
                <c:pt idx="10">
                  <c:v>-0.39028026920092174</c:v>
                </c:pt>
                <c:pt idx="11">
                  <c:v>0.26615923653127727</c:v>
                </c:pt>
                <c:pt idx="12">
                  <c:v>-0.34963599280238356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E18-4152-9F6E-BCB33E8CA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E8-4A32-BA03-8CBF300488DD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9.0303465900015976</c:v>
                </c:pt>
                <c:pt idx="1">
                  <c:v>7.7075522955718556</c:v>
                </c:pt>
                <c:pt idx="2">
                  <c:v>7.6579337617399901</c:v>
                </c:pt>
                <c:pt idx="3">
                  <c:v>6.7489429946056276</c:v>
                </c:pt>
                <c:pt idx="4">
                  <c:v>7.35172631247044</c:v>
                </c:pt>
                <c:pt idx="5">
                  <c:v>7.3744283157685429</c:v>
                </c:pt>
                <c:pt idx="6">
                  <c:v>7.6708938685052939</c:v>
                </c:pt>
                <c:pt idx="7">
                  <c:v>8.1656338971696538</c:v>
                </c:pt>
                <c:pt idx="8">
                  <c:v>7.8255897069335241</c:v>
                </c:pt>
                <c:pt idx="9">
                  <c:v>6.8738239463848432</c:v>
                </c:pt>
                <c:pt idx="10">
                  <c:v>8.6272536687631032</c:v>
                </c:pt>
                <c:pt idx="11">
                  <c:v>7.7963321709931552</c:v>
                </c:pt>
                <c:pt idx="12">
                  <c:v>7.7246259452590662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E8-4A32-BA03-8CBF300488DD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2E8-4A32-BA03-8CBF300488D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8.5031357792411413</c:v>
                </c:pt>
                <c:pt idx="1">
                  <c:v>7.8615651670765221</c:v>
                </c:pt>
                <c:pt idx="2">
                  <c:v>7.2860209283606121</c:v>
                </c:pt>
                <c:pt idx="3">
                  <c:v>7.6862615587846763</c:v>
                </c:pt>
                <c:pt idx="4">
                  <c:v>7.3568722011712024</c:v>
                </c:pt>
                <c:pt idx="5">
                  <c:v>7.5051059001512863</c:v>
                </c:pt>
                <c:pt idx="6">
                  <c:v>7.6679137049507418</c:v>
                </c:pt>
                <c:pt idx="7">
                  <c:v>7.7958266452648477</c:v>
                </c:pt>
                <c:pt idx="8">
                  <c:v>7.7792072322670371</c:v>
                </c:pt>
                <c:pt idx="9">
                  <c:v>7.5672961028525512</c:v>
                </c:pt>
                <c:pt idx="10">
                  <c:v>7.8614325068870521</c:v>
                </c:pt>
                <c:pt idx="11">
                  <c:v>7.9899736147757254</c:v>
                </c:pt>
                <c:pt idx="12">
                  <c:v>7.7391729994982681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E8-4A32-BA03-8CBF300488DD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E8-4A32-BA03-8CBF300488D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E8-4A32-BA03-8CBF300488D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8.2951160928742986</c:v>
                </c:pt>
                <c:pt idx="1">
                  <c:v>7.6123822341857332</c:v>
                </c:pt>
                <c:pt idx="2">
                  <c:v>8.0018540590650247</c:v>
                </c:pt>
                <c:pt idx="3">
                  <c:v>6.9021496370742605</c:v>
                </c:pt>
                <c:pt idx="4">
                  <c:v>7.5337099125364428</c:v>
                </c:pt>
                <c:pt idx="5">
                  <c:v>7.7257777777777781</c:v>
                </c:pt>
                <c:pt idx="6">
                  <c:v>7.925410089755494</c:v>
                </c:pt>
                <c:pt idx="7">
                  <c:v>7.6320681642137878</c:v>
                </c:pt>
                <c:pt idx="8">
                  <c:v>7.911390068303489</c:v>
                </c:pt>
                <c:pt idx="9">
                  <c:v>7.6181086519114691</c:v>
                </c:pt>
                <c:pt idx="10">
                  <c:v>7.3831143986736389</c:v>
                </c:pt>
                <c:pt idx="11">
                  <c:v>8.3092679226197994</c:v>
                </c:pt>
                <c:pt idx="12">
                  <c:v>7.7368745425831058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E8-4A32-BA03-8CBF30048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2E8-4A32-BA03-8CBF300488D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8.8133498145859086</c:v>
                      </c:pt>
                      <c:pt idx="1">
                        <c:v>8.3433203068461435</c:v>
                      </c:pt>
                      <c:pt idx="2">
                        <c:v>9.8412825651302605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7.5310063126624582</c:v>
                      </c:pt>
                      <c:pt idx="8">
                        <c:v>7.7185580774365823</c:v>
                      </c:pt>
                      <c:pt idx="9">
                        <c:v>7.8821989528795813</c:v>
                      </c:pt>
                      <c:pt idx="10">
                        <c:v>8.5499040307101719</c:v>
                      </c:pt>
                      <c:pt idx="11">
                        <c:v>8.4763610315186249</c:v>
                      </c:pt>
                      <c:pt idx="12">
                        <c:v>8.3338509316770182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2E8-4A32-BA03-8CBF300488D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2E8-4A32-BA03-8CBF300488D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2E8-4A32-BA03-8CBF300488D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2E8-4A32-BA03-8CBF300488D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2E8-4A32-BA03-8CBF300488D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2E8-4A32-BA03-8CBF300488D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2E8-4A32-BA03-8CBF300488D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2E8-4A32-BA03-8CBF300488D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2E8-4A32-BA03-8CBF300488D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2E8-4A32-BA03-8CBF300488D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2E8-4A32-BA03-8CBF300488D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2E8-4A32-BA03-8CBF300488D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2E8-4A32-BA03-8CBF300488D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2E8-4A32-BA03-8CBF300488DD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-0.20801968636684265</c:v>
                </c:pt>
                <c:pt idx="1">
                  <c:v>-0.24918293289078886</c:v>
                </c:pt>
                <c:pt idx="2">
                  <c:v>0.71583313070441257</c:v>
                </c:pt>
                <c:pt idx="3">
                  <c:v>-0.78411192171041577</c:v>
                </c:pt>
                <c:pt idx="4">
                  <c:v>0.1768377113652404</c:v>
                </c:pt>
                <c:pt idx="5">
                  <c:v>0.22067187762649176</c:v>
                </c:pt>
                <c:pt idx="6">
                  <c:v>0.25749638480475223</c:v>
                </c:pt>
                <c:pt idx="7">
                  <c:v>-0.16375848105105995</c:v>
                </c:pt>
                <c:pt idx="8">
                  <c:v>0.13218283603645187</c:v>
                </c:pt>
                <c:pt idx="9">
                  <c:v>5.0812549058917966E-2</c:v>
                </c:pt>
                <c:pt idx="10">
                  <c:v>-0.47831810821341314</c:v>
                </c:pt>
                <c:pt idx="11">
                  <c:v>0.31929430784407398</c:v>
                </c:pt>
                <c:pt idx="12">
                  <c:v>-2.2984569151622836E-3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2E8-4A32-BA03-8CBF30048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BF-4F71-9483-098DF49244E4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7.798589196213106</c:v>
                </c:pt>
                <c:pt idx="1">
                  <c:v>7.4807584006007133</c:v>
                </c:pt>
                <c:pt idx="2">
                  <c:v>8.337007206443408</c:v>
                </c:pt>
                <c:pt idx="3">
                  <c:v>6.1622316493122513</c:v>
                </c:pt>
                <c:pt idx="4">
                  <c:v>8.7324577186038148</c:v>
                </c:pt>
                <c:pt idx="5">
                  <c:v>7.7536370597243494</c:v>
                </c:pt>
                <c:pt idx="6">
                  <c:v>7.5693650315979539</c:v>
                </c:pt>
                <c:pt idx="7">
                  <c:v>9.0076436478650503</c:v>
                </c:pt>
                <c:pt idx="8">
                  <c:v>8.1342552074216705</c:v>
                </c:pt>
                <c:pt idx="9">
                  <c:v>7.7264816204051012</c:v>
                </c:pt>
                <c:pt idx="10">
                  <c:v>7.5194165188251532</c:v>
                </c:pt>
                <c:pt idx="11">
                  <c:v>7.7343208926510192</c:v>
                </c:pt>
                <c:pt idx="12">
                  <c:v>7.8043907669733059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BF-4F71-9483-098DF49244E4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9BF-4F71-9483-098DF49244E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7.9869806624545276</c:v>
                </c:pt>
                <c:pt idx="1">
                  <c:v>7.8487669443083456</c:v>
                </c:pt>
                <c:pt idx="2">
                  <c:v>7.9085292945396573</c:v>
                </c:pt>
                <c:pt idx="3">
                  <c:v>6.5747333425682228</c:v>
                </c:pt>
                <c:pt idx="4">
                  <c:v>7.8931557757819757</c:v>
                </c:pt>
                <c:pt idx="5">
                  <c:v>8.044391597304795</c:v>
                </c:pt>
                <c:pt idx="6">
                  <c:v>7.3956372968349013</c:v>
                </c:pt>
                <c:pt idx="7">
                  <c:v>8.6820465966194611</c:v>
                </c:pt>
                <c:pt idx="8">
                  <c:v>8.573217903849697</c:v>
                </c:pt>
                <c:pt idx="9">
                  <c:v>7.8618848318660701</c:v>
                </c:pt>
                <c:pt idx="10">
                  <c:v>7.8219711004075583</c:v>
                </c:pt>
                <c:pt idx="11">
                  <c:v>8.1171240819482033</c:v>
                </c:pt>
                <c:pt idx="12">
                  <c:v>7.8579848599122881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9BF-4F71-9483-098DF49244E4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BF-4F71-9483-098DF49244E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BF-4F71-9483-098DF49244E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8.3929670329670323</c:v>
                </c:pt>
                <c:pt idx="1">
                  <c:v>7.871962777873514</c:v>
                </c:pt>
                <c:pt idx="2">
                  <c:v>7.8719555873925504</c:v>
                </c:pt>
                <c:pt idx="3">
                  <c:v>6.9246402610888591</c:v>
                </c:pt>
                <c:pt idx="4">
                  <c:v>8.4181498141991007</c:v>
                </c:pt>
                <c:pt idx="5">
                  <c:v>9.1588509698011293</c:v>
                </c:pt>
                <c:pt idx="6">
                  <c:v>8.1549535603715171</c:v>
                </c:pt>
                <c:pt idx="7">
                  <c:v>8.875456204379562</c:v>
                </c:pt>
                <c:pt idx="8">
                  <c:v>8.6820303383897315</c:v>
                </c:pt>
                <c:pt idx="9">
                  <c:v>7.6035922483062865</c:v>
                </c:pt>
                <c:pt idx="10">
                  <c:v>7.6891334250343881</c:v>
                </c:pt>
                <c:pt idx="11">
                  <c:v>8.0090072824837097</c:v>
                </c:pt>
                <c:pt idx="12">
                  <c:v>8.0922544080604535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9BF-4F71-9483-098DF4924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9BF-4F71-9483-098DF49244E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8.4330054644808747</c:v>
                      </c:pt>
                      <c:pt idx="1">
                        <c:v>7.5485582876348838</c:v>
                      </c:pt>
                      <c:pt idx="2">
                        <c:v>8.5709890109890114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7.8768551945447252</c:v>
                      </c:pt>
                      <c:pt idx="8">
                        <c:v>6.108247422680412</c:v>
                      </c:pt>
                      <c:pt idx="9">
                        <c:v>5.8590604026845634</c:v>
                      </c:pt>
                      <c:pt idx="10">
                        <c:v>6.8014888337468982</c:v>
                      </c:pt>
                      <c:pt idx="11">
                        <c:v>8.7415458937198061</c:v>
                      </c:pt>
                      <c:pt idx="12">
                        <c:v>7.9013936058086429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9BF-4F71-9483-098DF49244E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9BF-4F71-9483-098DF49244E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9BF-4F71-9483-098DF49244E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9BF-4F71-9483-098DF49244E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9BF-4F71-9483-098DF49244E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9BF-4F71-9483-098DF49244E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9BF-4F71-9483-098DF49244E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9BF-4F71-9483-098DF49244E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9BF-4F71-9483-098DF49244E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9BF-4F71-9483-098DF49244E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9BF-4F71-9483-098DF49244E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9BF-4F71-9483-098DF49244E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9BF-4F71-9483-098DF49244E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9BF-4F71-9483-098DF49244E4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0.40598637051250464</c:v>
                </c:pt>
                <c:pt idx="1">
                  <c:v>2.31958335651683E-2</c:v>
                </c:pt>
                <c:pt idx="2">
                  <c:v>-3.6573707147106838E-2</c:v>
                </c:pt>
                <c:pt idx="3">
                  <c:v>0.34990691852063627</c:v>
                </c:pt>
                <c:pt idx="4">
                  <c:v>0.524994038417125</c:v>
                </c:pt>
                <c:pt idx="5">
                  <c:v>1.1144593724963343</c:v>
                </c:pt>
                <c:pt idx="6">
                  <c:v>0.75931626353661574</c:v>
                </c:pt>
                <c:pt idx="7">
                  <c:v>0.19340960776010085</c:v>
                </c:pt>
                <c:pt idx="8">
                  <c:v>0.10881243454003453</c:v>
                </c:pt>
                <c:pt idx="9">
                  <c:v>-0.25829258355978357</c:v>
                </c:pt>
                <c:pt idx="10">
                  <c:v>-0.13283767537317015</c:v>
                </c:pt>
                <c:pt idx="11">
                  <c:v>-0.1081167994644936</c:v>
                </c:pt>
                <c:pt idx="12">
                  <c:v>0.23426954814816536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9BF-4F71-9483-098DF4924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BD-4301-9597-8D30EF3D4AFC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57941</c:v>
                </c:pt>
                <c:pt idx="1">
                  <c:v>63956</c:v>
                </c:pt>
                <c:pt idx="2">
                  <c:v>74748</c:v>
                </c:pt>
                <c:pt idx="3">
                  <c:v>71874</c:v>
                </c:pt>
                <c:pt idx="4">
                  <c:v>77082</c:v>
                </c:pt>
                <c:pt idx="5">
                  <c:v>77188</c:v>
                </c:pt>
                <c:pt idx="6">
                  <c:v>75697</c:v>
                </c:pt>
                <c:pt idx="7">
                  <c:v>77706</c:v>
                </c:pt>
                <c:pt idx="8">
                  <c:v>79984</c:v>
                </c:pt>
                <c:pt idx="9">
                  <c:v>84506</c:v>
                </c:pt>
                <c:pt idx="10">
                  <c:v>71273</c:v>
                </c:pt>
                <c:pt idx="11">
                  <c:v>71849</c:v>
                </c:pt>
                <c:pt idx="12">
                  <c:v>883804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BD-4301-9597-8D30EF3D4AFC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2BD-4301-9597-8D30EF3D4AF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66660</c:v>
                </c:pt>
                <c:pt idx="1">
                  <c:v>66540</c:v>
                </c:pt>
                <c:pt idx="2">
                  <c:v>79823</c:v>
                </c:pt>
                <c:pt idx="3">
                  <c:v>77936</c:v>
                </c:pt>
                <c:pt idx="4">
                  <c:v>85670</c:v>
                </c:pt>
                <c:pt idx="5">
                  <c:v>81323</c:v>
                </c:pt>
                <c:pt idx="6">
                  <c:v>79721</c:v>
                </c:pt>
                <c:pt idx="7">
                  <c:v>82885</c:v>
                </c:pt>
                <c:pt idx="8">
                  <c:v>76583</c:v>
                </c:pt>
                <c:pt idx="9">
                  <c:v>86020</c:v>
                </c:pt>
                <c:pt idx="10">
                  <c:v>73383</c:v>
                </c:pt>
                <c:pt idx="11">
                  <c:v>73815</c:v>
                </c:pt>
                <c:pt idx="12">
                  <c:v>930359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BD-4301-9597-8D30EF3D4AFC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BD-4301-9597-8D30EF3D4AF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2BD-4301-9597-8D30EF3D4AF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67208</c:v>
                </c:pt>
                <c:pt idx="1">
                  <c:v>66925</c:v>
                </c:pt>
                <c:pt idx="2">
                  <c:v>76002</c:v>
                </c:pt>
                <c:pt idx="3">
                  <c:v>79345</c:v>
                </c:pt>
                <c:pt idx="4">
                  <c:v>81305</c:v>
                </c:pt>
                <c:pt idx="5">
                  <c:v>76728</c:v>
                </c:pt>
                <c:pt idx="6">
                  <c:v>75347</c:v>
                </c:pt>
                <c:pt idx="7">
                  <c:v>78156</c:v>
                </c:pt>
                <c:pt idx="8">
                  <c:v>76146</c:v>
                </c:pt>
                <c:pt idx="9">
                  <c:v>88471</c:v>
                </c:pt>
                <c:pt idx="10">
                  <c:v>68228</c:v>
                </c:pt>
                <c:pt idx="11">
                  <c:v>70997</c:v>
                </c:pt>
                <c:pt idx="12">
                  <c:v>904858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2BD-4301-9597-8D30EF3D4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2BD-4301-9597-8D30EF3D4A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57691</c:v>
                      </c:pt>
                      <c:pt idx="1">
                        <c:v>64610</c:v>
                      </c:pt>
                      <c:pt idx="2">
                        <c:v>26080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3619</c:v>
                      </c:pt>
                      <c:pt idx="8">
                        <c:v>3761</c:v>
                      </c:pt>
                      <c:pt idx="9">
                        <c:v>6197</c:v>
                      </c:pt>
                      <c:pt idx="10">
                        <c:v>8396</c:v>
                      </c:pt>
                      <c:pt idx="11">
                        <c:v>10094</c:v>
                      </c:pt>
                      <c:pt idx="12">
                        <c:v>187852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2BD-4301-9597-8D30EF3D4AF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2BD-4301-9597-8D30EF3D4AF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2BD-4301-9597-8D30EF3D4AF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2BD-4301-9597-8D30EF3D4AF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2BD-4301-9597-8D30EF3D4AF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2BD-4301-9597-8D30EF3D4AF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2BD-4301-9597-8D30EF3D4AF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2BD-4301-9597-8D30EF3D4AF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2BD-4301-9597-8D30EF3D4AF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2BD-4301-9597-8D30EF3D4AF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2BD-4301-9597-8D30EF3D4AF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2BD-4301-9597-8D30EF3D4AF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2BD-4301-9597-8D30EF3D4AF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2BD-4301-9597-8D30EF3D4AFC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8.2208220822082012E-3</c:v>
                </c:pt>
                <c:pt idx="1">
                  <c:v>5.785993387436239E-3</c:v>
                </c:pt>
                <c:pt idx="2">
                  <c:v>-4.786840885459076E-2</c:v>
                </c:pt>
                <c:pt idx="3">
                  <c:v>1.8078936563334036E-2</c:v>
                </c:pt>
                <c:pt idx="4">
                  <c:v>-5.0951324851173152E-2</c:v>
                </c:pt>
                <c:pt idx="5">
                  <c:v>-5.6503080309383558E-2</c:v>
                </c:pt>
                <c:pt idx="6">
                  <c:v>-5.48663463830108E-2</c:v>
                </c:pt>
                <c:pt idx="7">
                  <c:v>-5.7054955661458684E-2</c:v>
                </c:pt>
                <c:pt idx="8">
                  <c:v>-5.706227230586447E-3</c:v>
                </c:pt>
                <c:pt idx="9">
                  <c:v>2.8493373634038699E-2</c:v>
                </c:pt>
                <c:pt idx="10">
                  <c:v>-7.0247877573825002E-2</c:v>
                </c:pt>
                <c:pt idx="11">
                  <c:v>-3.8176522387048717E-2</c:v>
                </c:pt>
                <c:pt idx="12">
                  <c:v>-2.7409849316231694E-2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2BD-4301-9597-8D30EF3D4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6B-4D8F-A822-1741661BA4BE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9.0303465900015976</c:v>
                </c:pt>
                <c:pt idx="1">
                  <c:v>7.7075522955718556</c:v>
                </c:pt>
                <c:pt idx="2">
                  <c:v>7.6579337617399901</c:v>
                </c:pt>
                <c:pt idx="3">
                  <c:v>6.7489429946056276</c:v>
                </c:pt>
                <c:pt idx="4">
                  <c:v>7.35172631247044</c:v>
                </c:pt>
                <c:pt idx="5">
                  <c:v>7.3744283157685429</c:v>
                </c:pt>
                <c:pt idx="6">
                  <c:v>7.6708938685052939</c:v>
                </c:pt>
                <c:pt idx="7">
                  <c:v>8.1656338971696538</c:v>
                </c:pt>
                <c:pt idx="8">
                  <c:v>7.8255897069335241</c:v>
                </c:pt>
                <c:pt idx="9">
                  <c:v>6.8738239463848432</c:v>
                </c:pt>
                <c:pt idx="10">
                  <c:v>8.6272536687631032</c:v>
                </c:pt>
                <c:pt idx="11">
                  <c:v>7.7963321709931552</c:v>
                </c:pt>
                <c:pt idx="12">
                  <c:v>7.7246259452590662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6B-4D8F-A822-1741661BA4BE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36B-4D8F-A822-1741661BA4B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8.5031357792411413</c:v>
                </c:pt>
                <c:pt idx="1">
                  <c:v>7.8615651670765221</c:v>
                </c:pt>
                <c:pt idx="2">
                  <c:v>7.2860209283606121</c:v>
                </c:pt>
                <c:pt idx="3">
                  <c:v>7.6862615587846763</c:v>
                </c:pt>
                <c:pt idx="4">
                  <c:v>7.3568722011712024</c:v>
                </c:pt>
                <c:pt idx="5">
                  <c:v>7.5051059001512863</c:v>
                </c:pt>
                <c:pt idx="6">
                  <c:v>7.6679137049507418</c:v>
                </c:pt>
                <c:pt idx="7">
                  <c:v>7.7958266452648477</c:v>
                </c:pt>
                <c:pt idx="8">
                  <c:v>7.7792072322670371</c:v>
                </c:pt>
                <c:pt idx="9">
                  <c:v>7.5672961028525512</c:v>
                </c:pt>
                <c:pt idx="10">
                  <c:v>7.8614325068870521</c:v>
                </c:pt>
                <c:pt idx="11">
                  <c:v>7.9899736147757254</c:v>
                </c:pt>
                <c:pt idx="12">
                  <c:v>7.7391729994982681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6B-4D8F-A822-1741661BA4BE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6B-4D8F-A822-1741661BA4B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6B-4D8F-A822-1741661BA4B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8.2951160928742986</c:v>
                </c:pt>
                <c:pt idx="1">
                  <c:v>7.6123822341857332</c:v>
                </c:pt>
                <c:pt idx="2">
                  <c:v>8.0018540590650247</c:v>
                </c:pt>
                <c:pt idx="3">
                  <c:v>6.9021496370742605</c:v>
                </c:pt>
                <c:pt idx="4">
                  <c:v>7.5337099125364428</c:v>
                </c:pt>
                <c:pt idx="5">
                  <c:v>7.7257777777777781</c:v>
                </c:pt>
                <c:pt idx="6">
                  <c:v>7.925410089755494</c:v>
                </c:pt>
                <c:pt idx="7">
                  <c:v>7.6320681642137878</c:v>
                </c:pt>
                <c:pt idx="8">
                  <c:v>7.911390068303489</c:v>
                </c:pt>
                <c:pt idx="9">
                  <c:v>7.6181086519114691</c:v>
                </c:pt>
                <c:pt idx="10">
                  <c:v>7.3831143986736389</c:v>
                </c:pt>
                <c:pt idx="11">
                  <c:v>8.3092679226197994</c:v>
                </c:pt>
                <c:pt idx="12">
                  <c:v>7.7368745425831058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36B-4D8F-A822-1741661BA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36B-4D8F-A822-1741661BA4B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8.8133498145859086</c:v>
                      </c:pt>
                      <c:pt idx="1">
                        <c:v>8.3433203068461435</c:v>
                      </c:pt>
                      <c:pt idx="2">
                        <c:v>9.8412825651302605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7.5310063126624582</c:v>
                      </c:pt>
                      <c:pt idx="8">
                        <c:v>7.7185580774365823</c:v>
                      </c:pt>
                      <c:pt idx="9">
                        <c:v>7.8821989528795813</c:v>
                      </c:pt>
                      <c:pt idx="10">
                        <c:v>8.5499040307101719</c:v>
                      </c:pt>
                      <c:pt idx="11">
                        <c:v>8.4763610315186249</c:v>
                      </c:pt>
                      <c:pt idx="12">
                        <c:v>8.3338509316770182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36B-4D8F-A822-1741661BA4B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36B-4D8F-A822-1741661BA4B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36B-4D8F-A822-1741661BA4B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36B-4D8F-A822-1741661BA4B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36B-4D8F-A822-1741661BA4B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36B-4D8F-A822-1741661BA4B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36B-4D8F-A822-1741661BA4B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36B-4D8F-A822-1741661BA4B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36B-4D8F-A822-1741661BA4B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36B-4D8F-A822-1741661BA4B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36B-4D8F-A822-1741661BA4B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36B-4D8F-A822-1741661BA4B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36B-4D8F-A822-1741661BA4B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36B-4D8F-A822-1741661BA4BE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-0.20801968636684265</c:v>
                </c:pt>
                <c:pt idx="1">
                  <c:v>-0.24918293289078886</c:v>
                </c:pt>
                <c:pt idx="2">
                  <c:v>0.71583313070441257</c:v>
                </c:pt>
                <c:pt idx="3">
                  <c:v>-0.78411192171041577</c:v>
                </c:pt>
                <c:pt idx="4">
                  <c:v>0.1768377113652404</c:v>
                </c:pt>
                <c:pt idx="5">
                  <c:v>0.22067187762649176</c:v>
                </c:pt>
                <c:pt idx="6">
                  <c:v>0.25749638480475223</c:v>
                </c:pt>
                <c:pt idx="7">
                  <c:v>-0.16375848105105995</c:v>
                </c:pt>
                <c:pt idx="8">
                  <c:v>0.13218283603645187</c:v>
                </c:pt>
                <c:pt idx="9">
                  <c:v>5.0812549058917966E-2</c:v>
                </c:pt>
                <c:pt idx="10">
                  <c:v>-0.47831810821341314</c:v>
                </c:pt>
                <c:pt idx="11">
                  <c:v>0.31929430784407398</c:v>
                </c:pt>
                <c:pt idx="12">
                  <c:v>-2.2984569151622836E-3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36B-4D8F-A822-1741661BA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04-40C7-923B-0EE070203614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6.9183377627446241</c:v>
                </c:pt>
                <c:pt idx="1">
                  <c:v>7.8601462522851921</c:v>
                </c:pt>
                <c:pt idx="2">
                  <c:v>8.2257543103448274</c:v>
                </c:pt>
                <c:pt idx="3">
                  <c:v>7.3605860113421553</c:v>
                </c:pt>
                <c:pt idx="4">
                  <c:v>6.9700460829493087</c:v>
                </c:pt>
                <c:pt idx="5">
                  <c:v>6.8466666666666667</c:v>
                </c:pt>
                <c:pt idx="6">
                  <c:v>8.7054263565891468</c:v>
                </c:pt>
                <c:pt idx="7">
                  <c:v>7.1090629800307221</c:v>
                </c:pt>
                <c:pt idx="8">
                  <c:v>8.4351687388987564</c:v>
                </c:pt>
                <c:pt idx="9">
                  <c:v>6.4231318419800099</c:v>
                </c:pt>
                <c:pt idx="10">
                  <c:v>7.5530525628468821</c:v>
                </c:pt>
                <c:pt idx="11">
                  <c:v>7.572878603329273</c:v>
                </c:pt>
                <c:pt idx="12">
                  <c:v>7.5006915066710054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4-40C7-923B-0EE070203614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04-40C7-923B-0EE07020361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7.7295487627365356</c:v>
                </c:pt>
                <c:pt idx="1">
                  <c:v>8.2838026205742956</c:v>
                </c:pt>
                <c:pt idx="2">
                  <c:v>7.2290683229813668</c:v>
                </c:pt>
                <c:pt idx="3">
                  <c:v>9.0169704588309241</c:v>
                </c:pt>
                <c:pt idx="4">
                  <c:v>8.4228295819935699</c:v>
                </c:pt>
                <c:pt idx="5">
                  <c:v>7.862222222222222</c:v>
                </c:pt>
                <c:pt idx="6">
                  <c:v>7.0123558484349262</c:v>
                </c:pt>
                <c:pt idx="7">
                  <c:v>8.0183486238532105</c:v>
                </c:pt>
                <c:pt idx="8">
                  <c:v>7.9058524173027989</c:v>
                </c:pt>
                <c:pt idx="9">
                  <c:v>6.6109550561797752</c:v>
                </c:pt>
                <c:pt idx="10">
                  <c:v>7.8490687219010917</c:v>
                </c:pt>
                <c:pt idx="11">
                  <c:v>7.0233521657250471</c:v>
                </c:pt>
                <c:pt idx="12">
                  <c:v>7.6486754966887416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04-40C7-923B-0EE070203614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04-40C7-923B-0EE07020361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D04-40C7-923B-0EE07020361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8.4976798143851511</c:v>
                </c:pt>
                <c:pt idx="1">
                  <c:v>7.7154336381269051</c:v>
                </c:pt>
                <c:pt idx="2">
                  <c:v>7.481447963800905</c:v>
                </c:pt>
                <c:pt idx="3">
                  <c:v>8.0045578851412937</c:v>
                </c:pt>
                <c:pt idx="4">
                  <c:v>7.5561290322580641</c:v>
                </c:pt>
                <c:pt idx="5">
                  <c:v>8.5504587155963296</c:v>
                </c:pt>
                <c:pt idx="6">
                  <c:v>7.5721271393643033</c:v>
                </c:pt>
                <c:pt idx="7">
                  <c:v>8.7415143603133156</c:v>
                </c:pt>
                <c:pt idx="8">
                  <c:v>7.259765625</c:v>
                </c:pt>
                <c:pt idx="9">
                  <c:v>6.9224770642201836</c:v>
                </c:pt>
                <c:pt idx="10">
                  <c:v>6.960088081475365</c:v>
                </c:pt>
                <c:pt idx="11">
                  <c:v>8.2109464082098054</c:v>
                </c:pt>
                <c:pt idx="12">
                  <c:v>7.6718966712898755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04-40C7-923B-0EE070203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D04-40C7-923B-0EE07020361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8.3097094259390509</c:v>
                      </c:pt>
                      <c:pt idx="1">
                        <c:v>7.7628614344723994</c:v>
                      </c:pt>
                      <c:pt idx="2">
                        <c:v>9.130612244897959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4.666666666666667</c:v>
                      </c:pt>
                      <c:pt idx="8">
                        <c:v>1</c:v>
                      </c:pt>
                      <c:pt idx="9">
                        <c:v>8.4444444444444446</c:v>
                      </c:pt>
                      <c:pt idx="10">
                        <c:v>4.7142857142857144</c:v>
                      </c:pt>
                      <c:pt idx="11">
                        <c:v>7.708333333333333</c:v>
                      </c:pt>
                      <c:pt idx="12">
                        <c:v>8.18305376344086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D04-40C7-923B-0EE07020361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D04-40C7-923B-0EE07020361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D04-40C7-923B-0EE07020361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D04-40C7-923B-0EE07020361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D04-40C7-923B-0EE07020361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D04-40C7-923B-0EE07020361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D04-40C7-923B-0EE07020361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D04-40C7-923B-0EE07020361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D04-40C7-923B-0EE07020361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D04-40C7-923B-0EE07020361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D04-40C7-923B-0EE07020361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D04-40C7-923B-0EE07020361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D04-40C7-923B-0EE07020361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D04-40C7-923B-0EE070203614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0.7681310516486155</c:v>
                </c:pt>
                <c:pt idx="1">
                  <c:v>-0.56836898244739054</c:v>
                </c:pt>
                <c:pt idx="2">
                  <c:v>0.25237964081953823</c:v>
                </c:pt>
                <c:pt idx="3">
                  <c:v>-1.0124125736896303</c:v>
                </c:pt>
                <c:pt idx="4">
                  <c:v>-0.86670054973550581</c:v>
                </c:pt>
                <c:pt idx="5">
                  <c:v>0.68823649337410764</c:v>
                </c:pt>
                <c:pt idx="6">
                  <c:v>0.55977129092937705</c:v>
                </c:pt>
                <c:pt idx="7">
                  <c:v>0.72316573646010518</c:v>
                </c:pt>
                <c:pt idx="8">
                  <c:v>-0.64608679230279886</c:v>
                </c:pt>
                <c:pt idx="9">
                  <c:v>0.31152200804040842</c:v>
                </c:pt>
                <c:pt idx="10">
                  <c:v>-0.88898064042572678</c:v>
                </c:pt>
                <c:pt idx="11">
                  <c:v>1.1875942424847583</c:v>
                </c:pt>
                <c:pt idx="12">
                  <c:v>2.3221174601133932E-2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D04-40C7-923B-0EE070203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DA-45F0-9BE1-FA64470ADD12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6.765537310330493</c:v>
                </c:pt>
                <c:pt idx="1">
                  <c:v>7.538742023701003</c:v>
                </c:pt>
                <c:pt idx="2">
                  <c:v>8.7350050830227044</c:v>
                </c:pt>
                <c:pt idx="3">
                  <c:v>7.4826315789473687</c:v>
                </c:pt>
                <c:pt idx="4">
                  <c:v>7.3178571428571431</c:v>
                </c:pt>
                <c:pt idx="5">
                  <c:v>6.7832167832167833</c:v>
                </c:pt>
                <c:pt idx="6">
                  <c:v>7.6237113402061851</c:v>
                </c:pt>
                <c:pt idx="7">
                  <c:v>6.5065274151436032</c:v>
                </c:pt>
                <c:pt idx="8">
                  <c:v>7.5864661654135341</c:v>
                </c:pt>
                <c:pt idx="9">
                  <c:v>5.0288944723618094</c:v>
                </c:pt>
                <c:pt idx="10">
                  <c:v>8.0071192473938471</c:v>
                </c:pt>
                <c:pt idx="11">
                  <c:v>7.3671026379960098</c:v>
                </c:pt>
                <c:pt idx="12">
                  <c:v>7.3068500623441395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DA-45F0-9BE1-FA64470ADD12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DDA-45F0-9BE1-FA64470ADD1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7.6107711138310892</c:v>
                </c:pt>
                <c:pt idx="1">
                  <c:v>7.6285875070343279</c:v>
                </c:pt>
                <c:pt idx="2">
                  <c:v>6.346367305751766</c:v>
                </c:pt>
                <c:pt idx="3">
                  <c:v>9.0444115470022197</c:v>
                </c:pt>
                <c:pt idx="4">
                  <c:v>8.3803680981595097</c:v>
                </c:pt>
                <c:pt idx="5">
                  <c:v>6.9055793991416312</c:v>
                </c:pt>
                <c:pt idx="6">
                  <c:v>6.1578947368421053</c:v>
                </c:pt>
                <c:pt idx="7">
                  <c:v>7.8706467661691546</c:v>
                </c:pt>
                <c:pt idx="8">
                  <c:v>7.12</c:v>
                </c:pt>
                <c:pt idx="9">
                  <c:v>5.8646384479717817</c:v>
                </c:pt>
                <c:pt idx="10">
                  <c:v>7.7106042654028437</c:v>
                </c:pt>
                <c:pt idx="11">
                  <c:v>6.7212800875273526</c:v>
                </c:pt>
                <c:pt idx="12">
                  <c:v>7.1674042882309976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DA-45F0-9BE1-FA64470ADD12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DDA-45F0-9BE1-FA64470ADD1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DDA-45F0-9BE1-FA64470ADD1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8.9780219780219781</c:v>
                </c:pt>
                <c:pt idx="1">
                  <c:v>7.2591888466413179</c:v>
                </c:pt>
                <c:pt idx="2">
                  <c:v>6.9757812499999998</c:v>
                </c:pt>
                <c:pt idx="3">
                  <c:v>8.2544589774078485</c:v>
                </c:pt>
                <c:pt idx="4">
                  <c:v>8.2018348623853203</c:v>
                </c:pt>
                <c:pt idx="5">
                  <c:v>7.2901960784313724</c:v>
                </c:pt>
                <c:pt idx="6">
                  <c:v>7.253521126760563</c:v>
                </c:pt>
                <c:pt idx="7">
                  <c:v>7.692982456140351</c:v>
                </c:pt>
                <c:pt idx="8">
                  <c:v>8.1875</c:v>
                </c:pt>
                <c:pt idx="9">
                  <c:v>6.2498714652956302</c:v>
                </c:pt>
                <c:pt idx="10">
                  <c:v>7.4522740033688937</c:v>
                </c:pt>
                <c:pt idx="11">
                  <c:v>8.0598219254312742</c:v>
                </c:pt>
                <c:pt idx="12">
                  <c:v>7.6584536539693486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DA-45F0-9BE1-FA64470AD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DDA-45F0-9BE1-FA64470ADD1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8.4188443135811557</c:v>
                      </c:pt>
                      <c:pt idx="1">
                        <c:v>7.5026661926768572</c:v>
                      </c:pt>
                      <c:pt idx="2">
                        <c:v>8.5890804597701145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4.2</c:v>
                      </c:pt>
                      <c:pt idx="8">
                        <c:v>6.875</c:v>
                      </c:pt>
                      <c:pt idx="9">
                        <c:v>6.7536231884057969</c:v>
                      </c:pt>
                      <c:pt idx="10">
                        <c:v>6.1092715231788075</c:v>
                      </c:pt>
                      <c:pt idx="11">
                        <c:v>10.245901639344263</c:v>
                      </c:pt>
                      <c:pt idx="12">
                        <c:v>7.9687523360992749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DDA-45F0-9BE1-FA64470ADD1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DDA-45F0-9BE1-FA64470ADD1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DDA-45F0-9BE1-FA64470ADD1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DDA-45F0-9BE1-FA64470ADD1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DDA-45F0-9BE1-FA64470ADD1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DDA-45F0-9BE1-FA64470ADD1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DDA-45F0-9BE1-FA64470ADD1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DDA-45F0-9BE1-FA64470ADD1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DDA-45F0-9BE1-FA64470ADD1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DDA-45F0-9BE1-FA64470ADD1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DDA-45F0-9BE1-FA64470ADD1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DDA-45F0-9BE1-FA64470ADD1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DDA-45F0-9BE1-FA64470ADD1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DDA-45F0-9BE1-FA64470ADD12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1.3672508641908889</c:v>
                </c:pt>
                <c:pt idx="1">
                  <c:v>-0.36939866039300995</c:v>
                </c:pt>
                <c:pt idx="2">
                  <c:v>0.62941394424823383</c:v>
                </c:pt>
                <c:pt idx="3">
                  <c:v>-0.78995256959437121</c:v>
                </c:pt>
                <c:pt idx="4">
                  <c:v>-0.17853323577418934</c:v>
                </c:pt>
                <c:pt idx="5">
                  <c:v>0.38461667928974119</c:v>
                </c:pt>
                <c:pt idx="6">
                  <c:v>1.0956263899184577</c:v>
                </c:pt>
                <c:pt idx="7">
                  <c:v>-0.17766431002880356</c:v>
                </c:pt>
                <c:pt idx="8">
                  <c:v>1.0674999999999999</c:v>
                </c:pt>
                <c:pt idx="9">
                  <c:v>0.38523301732384851</c:v>
                </c:pt>
                <c:pt idx="10">
                  <c:v>-0.25833026203395004</c:v>
                </c:pt>
                <c:pt idx="11">
                  <c:v>1.3385418379039216</c:v>
                </c:pt>
                <c:pt idx="12">
                  <c:v>0.49104936573835101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DDA-45F0-9BE1-FA64470AD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14-4C57-B146-A02D62CD1811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7.9193492929900717</c:v>
                </c:pt>
                <c:pt idx="1">
                  <c:v>7.327375365571652</c:v>
                </c:pt>
                <c:pt idx="2">
                  <c:v>7.125946545716455</c:v>
                </c:pt>
                <c:pt idx="3">
                  <c:v>6.6100999254287842</c:v>
                </c:pt>
                <c:pt idx="4">
                  <c:v>6.9096158323632126</c:v>
                </c:pt>
                <c:pt idx="5">
                  <c:v>6.7967333968859229</c:v>
                </c:pt>
                <c:pt idx="6">
                  <c:v>7.3496867206034429</c:v>
                </c:pt>
                <c:pt idx="7">
                  <c:v>7.6174015116125862</c:v>
                </c:pt>
                <c:pt idx="8">
                  <c:v>7.2048057386634614</c:v>
                </c:pt>
                <c:pt idx="9">
                  <c:v>7.0118722097404369</c:v>
                </c:pt>
                <c:pt idx="10">
                  <c:v>7.4515604133442244</c:v>
                </c:pt>
                <c:pt idx="11">
                  <c:v>7.1449588922544356</c:v>
                </c:pt>
                <c:pt idx="12">
                  <c:v>7.1969730260897284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14-4C57-B146-A02D62CD1811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714-4C57-B146-A02D62CD1811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7.7213558917830358</c:v>
                </c:pt>
                <c:pt idx="1">
                  <c:v>7.2083939787951126</c:v>
                </c:pt>
                <c:pt idx="2">
                  <c:v>6.8141729239968853</c:v>
                </c:pt>
                <c:pt idx="3">
                  <c:v>6.8861707753128698</c:v>
                </c:pt>
                <c:pt idx="4">
                  <c:v>6.7384641095313844</c:v>
                </c:pt>
                <c:pt idx="5">
                  <c:v>6.746200617578709</c:v>
                </c:pt>
                <c:pt idx="6">
                  <c:v>7.3441230252705418</c:v>
                </c:pt>
                <c:pt idx="7">
                  <c:v>7.4361541399893953</c:v>
                </c:pt>
                <c:pt idx="8">
                  <c:v>7.4121032226799128</c:v>
                </c:pt>
                <c:pt idx="9">
                  <c:v>7.0798877672037257</c:v>
                </c:pt>
                <c:pt idx="10">
                  <c:v>7.1652454335716929</c:v>
                </c:pt>
                <c:pt idx="11">
                  <c:v>7.1532354158566109</c:v>
                </c:pt>
                <c:pt idx="12">
                  <c:v>7.1379699823974985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14-4C57-B146-A02D62CD1811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14-4C57-B146-A02D62CD181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714-4C57-B146-A02D62CD1811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7.6668218635955929</c:v>
                </c:pt>
                <c:pt idx="1">
                  <c:v>7.1697545472986679</c:v>
                </c:pt>
                <c:pt idx="2">
                  <c:v>6.8829313403540562</c:v>
                </c:pt>
                <c:pt idx="3">
                  <c:v>6.6861570485474493</c:v>
                </c:pt>
                <c:pt idx="4">
                  <c:v>6.465479205284181</c:v>
                </c:pt>
                <c:pt idx="5">
                  <c:v>6.8746857726055355</c:v>
                </c:pt>
                <c:pt idx="6">
                  <c:v>7.4259582216636959</c:v>
                </c:pt>
                <c:pt idx="7">
                  <c:v>7.4029519665557544</c:v>
                </c:pt>
                <c:pt idx="8">
                  <c:v>7.1874099763666113</c:v>
                </c:pt>
                <c:pt idx="9">
                  <c:v>6.9187534976878444</c:v>
                </c:pt>
                <c:pt idx="10">
                  <c:v>6.9375204491617479</c:v>
                </c:pt>
                <c:pt idx="11">
                  <c:v>7.1174067941837764</c:v>
                </c:pt>
                <c:pt idx="12">
                  <c:v>7.0570831384801833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14-4C57-B146-A02D62CD1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714-4C57-B146-A02D62CD181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8.3584141926140472</c:v>
                      </c:pt>
                      <c:pt idx="1">
                        <c:v>7.5206875631951462</c:v>
                      </c:pt>
                      <c:pt idx="2">
                        <c:v>8.5986659736659732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5.4009281181930104</c:v>
                      </c:pt>
                      <c:pt idx="8">
                        <c:v>4.7376679810090927</c:v>
                      </c:pt>
                      <c:pt idx="9">
                        <c:v>4.6237507545777721</c:v>
                      </c:pt>
                      <c:pt idx="10">
                        <c:v>7.0349666024117994</c:v>
                      </c:pt>
                      <c:pt idx="11">
                        <c:v>7.0923387678545664</c:v>
                      </c:pt>
                      <c:pt idx="12">
                        <c:v>7.1048165891222386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714-4C57-B146-A02D62CD181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714-4C57-B146-A02D62CD181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714-4C57-B146-A02D62CD181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714-4C57-B146-A02D62CD181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714-4C57-B146-A02D62CD181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714-4C57-B146-A02D62CD181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714-4C57-B146-A02D62CD181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714-4C57-B146-A02D62CD181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714-4C57-B146-A02D62CD181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714-4C57-B146-A02D62CD181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714-4C57-B146-A02D62CD181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714-4C57-B146-A02D62CD181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714-4C57-B146-A02D62CD181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714-4C57-B146-A02D62CD1811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-5.4534028187442907E-2</c:v>
                </c:pt>
                <c:pt idx="1">
                  <c:v>-3.8639431496444665E-2</c:v>
                </c:pt>
                <c:pt idx="2">
                  <c:v>6.8758416357170837E-2</c:v>
                </c:pt>
                <c:pt idx="3">
                  <c:v>-0.20001372676542051</c:v>
                </c:pt>
                <c:pt idx="4">
                  <c:v>-0.27298490424720345</c:v>
                </c:pt>
                <c:pt idx="5">
                  <c:v>0.12848515502682645</c:v>
                </c:pt>
                <c:pt idx="6">
                  <c:v>8.1835196393154064E-2</c:v>
                </c:pt>
                <c:pt idx="7">
                  <c:v>-3.3202173433640958E-2</c:v>
                </c:pt>
                <c:pt idx="8">
                  <c:v>-0.22469324631330156</c:v>
                </c:pt>
                <c:pt idx="9">
                  <c:v>-0.16113426951588128</c:v>
                </c:pt>
                <c:pt idx="10">
                  <c:v>-0.22772498440994493</c:v>
                </c:pt>
                <c:pt idx="11">
                  <c:v>-3.5828621672834515E-2</c:v>
                </c:pt>
                <c:pt idx="12">
                  <c:v>-8.0886843917315154E-2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714-4C57-B146-A02D62CD1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99-421E-8A18-8DAA3D7F02CE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7.6644705070714041</c:v>
                </c:pt>
                <c:pt idx="1">
                  <c:v>7.1058170367915148</c:v>
                </c:pt>
                <c:pt idx="2">
                  <c:v>7.0855993964299477</c:v>
                </c:pt>
                <c:pt idx="3">
                  <c:v>6.5495900152383717</c:v>
                </c:pt>
                <c:pt idx="4">
                  <c:v>6.924320405944183</c:v>
                </c:pt>
                <c:pt idx="5">
                  <c:v>6.859391485803159</c:v>
                </c:pt>
                <c:pt idx="6">
                  <c:v>7.2783578972492391</c:v>
                </c:pt>
                <c:pt idx="7">
                  <c:v>7.5113181535177445</c:v>
                </c:pt>
                <c:pt idx="8">
                  <c:v>7.201905187763999</c:v>
                </c:pt>
                <c:pt idx="9">
                  <c:v>6.9074537059605969</c:v>
                </c:pt>
                <c:pt idx="10">
                  <c:v>7.33855035279025</c:v>
                </c:pt>
                <c:pt idx="11">
                  <c:v>7.0566021750516033</c:v>
                </c:pt>
                <c:pt idx="12">
                  <c:v>7.1159063492454271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99-421E-8A18-8DAA3D7F02CE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599-421E-8A18-8DAA3D7F02C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7.5594371466916099</c:v>
                </c:pt>
                <c:pt idx="1">
                  <c:v>7.03976485746497</c:v>
                </c:pt>
                <c:pt idx="2">
                  <c:v>6.7417069787419814</c:v>
                </c:pt>
                <c:pt idx="3">
                  <c:v>6.8085421647177435</c:v>
                </c:pt>
                <c:pt idx="4">
                  <c:v>6.7435530409757645</c:v>
                </c:pt>
                <c:pt idx="5">
                  <c:v>6.6819662491005181</c:v>
                </c:pt>
                <c:pt idx="6">
                  <c:v>7.2822665110572462</c:v>
                </c:pt>
                <c:pt idx="7">
                  <c:v>7.2521785201399833</c:v>
                </c:pt>
                <c:pt idx="8">
                  <c:v>7.3222976656589189</c:v>
                </c:pt>
                <c:pt idx="9">
                  <c:v>7.0022098187235802</c:v>
                </c:pt>
                <c:pt idx="10">
                  <c:v>7.11226447386227</c:v>
                </c:pt>
                <c:pt idx="11">
                  <c:v>7.0764060066827863</c:v>
                </c:pt>
                <c:pt idx="12">
                  <c:v>7.046968715055403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99-421E-8A18-8DAA3D7F02CE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599-421E-8A18-8DAA3D7F02C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599-421E-8A18-8DAA3D7F02C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7.4354964169273288</c:v>
                </c:pt>
                <c:pt idx="1">
                  <c:v>7.04029963967381</c:v>
                </c:pt>
                <c:pt idx="2">
                  <c:v>6.809929864880929</c:v>
                </c:pt>
                <c:pt idx="3">
                  <c:v>6.5873583018030555</c:v>
                </c:pt>
                <c:pt idx="4">
                  <c:v>6.4685410358952771</c:v>
                </c:pt>
                <c:pt idx="5">
                  <c:v>6.8951793576513536</c:v>
                </c:pt>
                <c:pt idx="6">
                  <c:v>7.330186569548272</c:v>
                </c:pt>
                <c:pt idx="7">
                  <c:v>7.4509960796863748</c:v>
                </c:pt>
                <c:pt idx="8">
                  <c:v>7.1249241152733633</c:v>
                </c:pt>
                <c:pt idx="9">
                  <c:v>6.9299850398565015</c:v>
                </c:pt>
                <c:pt idx="10">
                  <c:v>6.8933432338925513</c:v>
                </c:pt>
                <c:pt idx="11">
                  <c:v>7.0755705832628912</c:v>
                </c:pt>
                <c:pt idx="12">
                  <c:v>6.9995326170402015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99-421E-8A18-8DAA3D7F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599-421E-8A18-8DAA3D7F02C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8.1352858258738188</c:v>
                      </c:pt>
                      <c:pt idx="1">
                        <c:v>7.2228318980165271</c:v>
                      </c:pt>
                      <c:pt idx="2">
                        <c:v>8.0325955060881213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5.2528013118338341</c:v>
                      </c:pt>
                      <c:pt idx="8">
                        <c:v>4.6117404028232052</c:v>
                      </c:pt>
                      <c:pt idx="9">
                        <c:v>4.4186308981204148</c:v>
                      </c:pt>
                      <c:pt idx="10">
                        <c:v>7.1778568798330671</c:v>
                      </c:pt>
                      <c:pt idx="11">
                        <c:v>7.0017494280715917</c:v>
                      </c:pt>
                      <c:pt idx="12">
                        <c:v>6.9011122634289048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599-421E-8A18-8DAA3D7F02C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599-421E-8A18-8DAA3D7F02C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599-421E-8A18-8DAA3D7F02C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599-421E-8A18-8DAA3D7F02C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599-421E-8A18-8DAA3D7F02C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599-421E-8A18-8DAA3D7F02C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599-421E-8A18-8DAA3D7F02C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599-421E-8A18-8DAA3D7F02C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599-421E-8A18-8DAA3D7F02C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599-421E-8A18-8DAA3D7F02C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599-421E-8A18-8DAA3D7F02C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599-421E-8A18-8DAA3D7F02C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599-421E-8A18-8DAA3D7F02C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599-421E-8A18-8DAA3D7F02CE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-0.12394072976428117</c:v>
                </c:pt>
                <c:pt idx="1">
                  <c:v>5.3478220883995675E-4</c:v>
                </c:pt>
                <c:pt idx="2">
                  <c:v>6.8222886138947558E-2</c:v>
                </c:pt>
                <c:pt idx="3">
                  <c:v>-0.22118386291468806</c:v>
                </c:pt>
                <c:pt idx="4">
                  <c:v>-0.2750120050804874</c:v>
                </c:pt>
                <c:pt idx="5">
                  <c:v>0.21321310855083553</c:v>
                </c:pt>
                <c:pt idx="6">
                  <c:v>4.7920058491025763E-2</c:v>
                </c:pt>
                <c:pt idx="7">
                  <c:v>0.19881755954639146</c:v>
                </c:pt>
                <c:pt idx="8">
                  <c:v>-0.1973735503855556</c:v>
                </c:pt>
                <c:pt idx="9">
                  <c:v>-7.2224778867078676E-2</c:v>
                </c:pt>
                <c:pt idx="10">
                  <c:v>-0.21892123996971868</c:v>
                </c:pt>
                <c:pt idx="11">
                  <c:v>-8.3542341989506497E-4</c:v>
                </c:pt>
                <c:pt idx="12">
                  <c:v>-4.7436098015201544E-2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599-421E-8A18-8DAA3D7F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0E-4ACB-858F-DC68A34036DC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7.5453921703162061</c:v>
                </c:pt>
                <c:pt idx="1">
                  <c:v>6.9978918500415102</c:v>
                </c:pt>
                <c:pt idx="2">
                  <c:v>7.0689602308594104</c:v>
                </c:pt>
                <c:pt idx="3">
                  <c:v>6.5399217363828601</c:v>
                </c:pt>
                <c:pt idx="4">
                  <c:v>6.9112693659913855</c:v>
                </c:pt>
                <c:pt idx="5">
                  <c:v>6.8310383944153577</c:v>
                </c:pt>
                <c:pt idx="6">
                  <c:v>7.2388840015081062</c:v>
                </c:pt>
                <c:pt idx="7">
                  <c:v>7.4616266035620873</c:v>
                </c:pt>
                <c:pt idx="8">
                  <c:v>7.1533715606525314</c:v>
                </c:pt>
                <c:pt idx="9">
                  <c:v>6.890301003344482</c:v>
                </c:pt>
                <c:pt idx="10">
                  <c:v>7.3095171919128523</c:v>
                </c:pt>
                <c:pt idx="11">
                  <c:v>7.0099346585283966</c:v>
                </c:pt>
                <c:pt idx="12">
                  <c:v>7.0725577256919241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E-4ACB-858F-DC68A34036DC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10E-4ACB-858F-DC68A34036D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7.4781291030414216</c:v>
                </c:pt>
                <c:pt idx="1">
                  <c:v>6.9611814572379007</c:v>
                </c:pt>
                <c:pt idx="2">
                  <c:v>6.7553435594392406</c:v>
                </c:pt>
                <c:pt idx="3">
                  <c:v>6.7760773906924294</c:v>
                </c:pt>
                <c:pt idx="4">
                  <c:v>6.767806612632616</c:v>
                </c:pt>
                <c:pt idx="5">
                  <c:v>6.6362790459442387</c:v>
                </c:pt>
                <c:pt idx="6">
                  <c:v>7.2890932982917214</c:v>
                </c:pt>
                <c:pt idx="7">
                  <c:v>7.2055160552219784</c:v>
                </c:pt>
                <c:pt idx="8">
                  <c:v>7.3029817835805195</c:v>
                </c:pt>
                <c:pt idx="9">
                  <c:v>6.9900626094880476</c:v>
                </c:pt>
                <c:pt idx="10">
                  <c:v>7.1157021870966597</c:v>
                </c:pt>
                <c:pt idx="11">
                  <c:v>7.0372640734560479</c:v>
                </c:pt>
                <c:pt idx="12">
                  <c:v>7.0222593473284354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0E-4ACB-858F-DC68A34036DC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0E-4ACB-858F-DC68A34036D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10E-4ACB-858F-DC68A34036D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7.411540906285409</c:v>
                </c:pt>
                <c:pt idx="1">
                  <c:v>6.9985620120250536</c:v>
                </c:pt>
                <c:pt idx="2">
                  <c:v>6.8290678771619691</c:v>
                </c:pt>
                <c:pt idx="3">
                  <c:v>6.5963673311724298</c:v>
                </c:pt>
                <c:pt idx="4">
                  <c:v>6.4623127447150628</c:v>
                </c:pt>
                <c:pt idx="5">
                  <c:v>6.8908824104871842</c:v>
                </c:pt>
                <c:pt idx="6">
                  <c:v>7.3476400263070172</c:v>
                </c:pt>
                <c:pt idx="7">
                  <c:v>7.4646587649510199</c:v>
                </c:pt>
                <c:pt idx="8">
                  <c:v>7.1344611214296467</c:v>
                </c:pt>
                <c:pt idx="9">
                  <c:v>6.9083811962069026</c:v>
                </c:pt>
                <c:pt idx="10">
                  <c:v>6.8623940706831252</c:v>
                </c:pt>
                <c:pt idx="11">
                  <c:v>7.054696405331419</c:v>
                </c:pt>
                <c:pt idx="12">
                  <c:v>6.9927404043883863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10E-4ACB-858F-DC68A3403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10E-4ACB-858F-DC68A34036D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8.0209407944760684</c:v>
                      </c:pt>
                      <c:pt idx="1">
                        <c:v>7.083001070187235</c:v>
                      </c:pt>
                      <c:pt idx="2">
                        <c:v>7.9104612087858568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5.1182077232976315</c:v>
                      </c:pt>
                      <c:pt idx="8">
                        <c:v>4.5018780496366766</c:v>
                      </c:pt>
                      <c:pt idx="9">
                        <c:v>4.2948393119082544</c:v>
                      </c:pt>
                      <c:pt idx="10">
                        <c:v>6.9798797848782028</c:v>
                      </c:pt>
                      <c:pt idx="11">
                        <c:v>6.8684598378776709</c:v>
                      </c:pt>
                      <c:pt idx="12">
                        <c:v>6.7245931238558567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10E-4ACB-858F-DC68A34036D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10E-4ACB-858F-DC68A34036D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10E-4ACB-858F-DC68A34036D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10E-4ACB-858F-DC68A34036D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10E-4ACB-858F-DC68A34036D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10E-4ACB-858F-DC68A34036D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10E-4ACB-858F-DC68A34036D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10E-4ACB-858F-DC68A34036D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10E-4ACB-858F-DC68A34036D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10E-4ACB-858F-DC68A34036D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10E-4ACB-858F-DC68A34036D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10E-4ACB-858F-DC68A34036D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10E-4ACB-858F-DC68A34036D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10E-4ACB-858F-DC68A34036DC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-6.6588196756012685E-2</c:v>
                </c:pt>
                <c:pt idx="1">
                  <c:v>3.7380554787152853E-2</c:v>
                </c:pt>
                <c:pt idx="2">
                  <c:v>7.3724317722728472E-2</c:v>
                </c:pt>
                <c:pt idx="3">
                  <c:v>-0.17971005951999963</c:v>
                </c:pt>
                <c:pt idx="4">
                  <c:v>-0.30549386791755317</c:v>
                </c:pt>
                <c:pt idx="5">
                  <c:v>0.25460336454294552</c:v>
                </c:pt>
                <c:pt idx="6">
                  <c:v>5.8546728015295812E-2</c:v>
                </c:pt>
                <c:pt idx="7">
                  <c:v>0.25914270972904152</c:v>
                </c:pt>
                <c:pt idx="8">
                  <c:v>-0.1685206621508728</c:v>
                </c:pt>
                <c:pt idx="9">
                  <c:v>-8.1681413281144977E-2</c:v>
                </c:pt>
                <c:pt idx="10">
                  <c:v>-0.25330811641353446</c:v>
                </c:pt>
                <c:pt idx="11">
                  <c:v>1.7432331875371077E-2</c:v>
                </c:pt>
                <c:pt idx="12">
                  <c:v>-2.9518942940049087E-2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10E-4ACB-858F-DC68A3403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CE-4D8E-80FF-3B56B0BE6CD6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8.5360883914478407</c:v>
                </c:pt>
                <c:pt idx="1">
                  <c:v>7.9643095644431252</c:v>
                </c:pt>
                <c:pt idx="2">
                  <c:v>7.2202598160852434</c:v>
                </c:pt>
                <c:pt idx="3">
                  <c:v>6.6325707530769762</c:v>
                </c:pt>
                <c:pt idx="4">
                  <c:v>7.0364704064286814</c:v>
                </c:pt>
                <c:pt idx="5">
                  <c:v>7.1027638379147628</c:v>
                </c:pt>
                <c:pt idx="6">
                  <c:v>7.5984915403954609</c:v>
                </c:pt>
                <c:pt idx="7">
                  <c:v>7.9245908431738137</c:v>
                </c:pt>
                <c:pt idx="8">
                  <c:v>7.6300188205771642</c:v>
                </c:pt>
                <c:pt idx="9">
                  <c:v>7.0542501497703523</c:v>
                </c:pt>
                <c:pt idx="10">
                  <c:v>7.5841486537732274</c:v>
                </c:pt>
                <c:pt idx="11">
                  <c:v>7.4529502083790309</c:v>
                </c:pt>
                <c:pt idx="12">
                  <c:v>7.4765375001509424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CE-4D8E-80FF-3B56B0BE6CD6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8CE-4D8E-80FF-3B56B0BE6CD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8.3291053034817395</c:v>
                </c:pt>
                <c:pt idx="1">
                  <c:v>7.751214378238342</c:v>
                </c:pt>
                <c:pt idx="2">
                  <c:v>6.624144705643249</c:v>
                </c:pt>
                <c:pt idx="3">
                  <c:v>7.1035439137134055</c:v>
                </c:pt>
                <c:pt idx="4">
                  <c:v>6.5189393939393936</c:v>
                </c:pt>
                <c:pt idx="5">
                  <c:v>7.124307794032565</c:v>
                </c:pt>
                <c:pt idx="6">
                  <c:v>7.2211466865227107</c:v>
                </c:pt>
                <c:pt idx="7">
                  <c:v>7.7122955784373106</c:v>
                </c:pt>
                <c:pt idx="8">
                  <c:v>7.5017424564385893</c:v>
                </c:pt>
                <c:pt idx="9">
                  <c:v>7.1212844601878951</c:v>
                </c:pt>
                <c:pt idx="10">
                  <c:v>7.0811675329868056</c:v>
                </c:pt>
                <c:pt idx="11">
                  <c:v>7.4496290189612528</c:v>
                </c:pt>
                <c:pt idx="12">
                  <c:v>7.2766139739305036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CE-4D8E-80FF-3B56B0BE6CD6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CE-4D8E-80FF-3B56B0BE6CD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CE-4D8E-80FF-3B56B0BE6CD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7.6470348979093794</c:v>
                </c:pt>
                <c:pt idx="1">
                  <c:v>7.3893776737428363</c:v>
                </c:pt>
                <c:pt idx="2">
                  <c:v>6.6516820919641546</c:v>
                </c:pt>
                <c:pt idx="3">
                  <c:v>6.5099242150848067</c:v>
                </c:pt>
                <c:pt idx="4">
                  <c:v>6.5195181797903192</c:v>
                </c:pt>
                <c:pt idx="5">
                  <c:v>6.9279898408904161</c:v>
                </c:pt>
                <c:pt idx="6">
                  <c:v>7.1938639082400959</c:v>
                </c:pt>
                <c:pt idx="7">
                  <c:v>7.3437853907134771</c:v>
                </c:pt>
                <c:pt idx="8">
                  <c:v>7.0483597968888532</c:v>
                </c:pt>
                <c:pt idx="9">
                  <c:v>7.0942683317323088</c:v>
                </c:pt>
                <c:pt idx="10">
                  <c:v>7.1669209152950621</c:v>
                </c:pt>
                <c:pt idx="11">
                  <c:v>7.2572656249999996</c:v>
                </c:pt>
                <c:pt idx="12">
                  <c:v>7.0552667135732205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CE-4D8E-80FF-3B56B0BE6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8CE-4D8E-80FF-3B56B0BE6CD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8.9269403144340895</c:v>
                      </c:pt>
                      <c:pt idx="1">
                        <c:v>8.2033470580422367</c:v>
                      </c:pt>
                      <c:pt idx="2">
                        <c:v>8.7776292335115862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6.9649999999999999</c:v>
                      </c:pt>
                      <c:pt idx="8">
                        <c:v>10.220430107526882</c:v>
                      </c:pt>
                      <c:pt idx="9">
                        <c:v>9.575925925925926</c:v>
                      </c:pt>
                      <c:pt idx="10">
                        <c:v>13.576687116564417</c:v>
                      </c:pt>
                      <c:pt idx="11">
                        <c:v>11.982788296041308</c:v>
                      </c:pt>
                      <c:pt idx="12">
                        <c:v>8.5437552506300758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8CE-4D8E-80FF-3B56B0BE6CD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8CE-4D8E-80FF-3B56B0BE6CD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8CE-4D8E-80FF-3B56B0BE6CD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8CE-4D8E-80FF-3B56B0BE6CD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8CE-4D8E-80FF-3B56B0BE6CD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8CE-4D8E-80FF-3B56B0BE6CD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8CE-4D8E-80FF-3B56B0BE6CD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8CE-4D8E-80FF-3B56B0BE6CD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8CE-4D8E-80FF-3B56B0BE6CD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8CE-4D8E-80FF-3B56B0BE6CD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8CE-4D8E-80FF-3B56B0BE6CD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8CE-4D8E-80FF-3B56B0BE6CD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8CE-4D8E-80FF-3B56B0BE6CD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8CE-4D8E-80FF-3B56B0BE6CD6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-0.68207040557236009</c:v>
                </c:pt>
                <c:pt idx="1">
                  <c:v>-0.36183670449550576</c:v>
                </c:pt>
                <c:pt idx="2">
                  <c:v>2.7537386320905632E-2</c:v>
                </c:pt>
                <c:pt idx="3">
                  <c:v>-0.59361969862859887</c:v>
                </c:pt>
                <c:pt idx="4">
                  <c:v>5.7878585092563384E-4</c:v>
                </c:pt>
                <c:pt idx="5">
                  <c:v>-0.19631795314214884</c:v>
                </c:pt>
                <c:pt idx="6">
                  <c:v>-2.7282778282614828E-2</c:v>
                </c:pt>
                <c:pt idx="7">
                  <c:v>-0.36851018772383348</c:v>
                </c:pt>
                <c:pt idx="8">
                  <c:v>-0.45338265954973611</c:v>
                </c:pt>
                <c:pt idx="9">
                  <c:v>-2.7016128455586319E-2</c:v>
                </c:pt>
                <c:pt idx="10">
                  <c:v>8.5753382308256576E-2</c:v>
                </c:pt>
                <c:pt idx="11">
                  <c:v>-0.19236339396125324</c:v>
                </c:pt>
                <c:pt idx="12">
                  <c:v>-0.22134726035728303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8CE-4D8E-80FF-3B56B0BE6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28-431D-B633-7A550D6CC173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9.1694865070637004</c:v>
                </c:pt>
                <c:pt idx="1">
                  <c:v>8.342087286527514</c:v>
                </c:pt>
                <c:pt idx="2">
                  <c:v>7.2962298025134649</c:v>
                </c:pt>
                <c:pt idx="3">
                  <c:v>6.8897870199563975</c:v>
                </c:pt>
                <c:pt idx="4">
                  <c:v>6.8398547955674438</c:v>
                </c:pt>
                <c:pt idx="5">
                  <c:v>6.5240314296404636</c:v>
                </c:pt>
                <c:pt idx="6">
                  <c:v>7.6651164324823533</c:v>
                </c:pt>
                <c:pt idx="7">
                  <c:v>8.0638530164077604</c:v>
                </c:pt>
                <c:pt idx="8">
                  <c:v>7.2178584261588217</c:v>
                </c:pt>
                <c:pt idx="9">
                  <c:v>7.5350687417126112</c:v>
                </c:pt>
                <c:pt idx="10">
                  <c:v>7.928793932416875</c:v>
                </c:pt>
                <c:pt idx="11">
                  <c:v>7.5041961545687981</c:v>
                </c:pt>
                <c:pt idx="12">
                  <c:v>7.5594228758302462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8-431D-B633-7A550D6CC173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728-431D-B633-7A550D6CC173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8.4320445539252429</c:v>
                </c:pt>
                <c:pt idx="1">
                  <c:v>7.8970631762423125</c:v>
                </c:pt>
                <c:pt idx="2">
                  <c:v>7.1176644057800056</c:v>
                </c:pt>
                <c:pt idx="3">
                  <c:v>7.2501342882721573</c:v>
                </c:pt>
                <c:pt idx="4">
                  <c:v>6.7150291423813488</c:v>
                </c:pt>
                <c:pt idx="5">
                  <c:v>7.0445658424381827</c:v>
                </c:pt>
                <c:pt idx="6">
                  <c:v>7.5937150964470073</c:v>
                </c:pt>
                <c:pt idx="7">
                  <c:v>8.262072418865209</c:v>
                </c:pt>
                <c:pt idx="8">
                  <c:v>7.8073064340239915</c:v>
                </c:pt>
                <c:pt idx="9">
                  <c:v>7.4144357116541819</c:v>
                </c:pt>
                <c:pt idx="10">
                  <c:v>7.3780008311223346</c:v>
                </c:pt>
                <c:pt idx="11">
                  <c:v>7.4633168051037488</c:v>
                </c:pt>
                <c:pt idx="12">
                  <c:v>7.5303677443569885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28-431D-B633-7A550D6CC173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28-431D-B633-7A550D6CC17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28-431D-B633-7A550D6CC173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8.7759174766911325</c:v>
                </c:pt>
                <c:pt idx="1">
                  <c:v>7.6407602559277379</c:v>
                </c:pt>
                <c:pt idx="2">
                  <c:v>7.1640069569462668</c:v>
                </c:pt>
                <c:pt idx="3">
                  <c:v>7.0925433168316836</c:v>
                </c:pt>
                <c:pt idx="4">
                  <c:v>6.4527386646904263</c:v>
                </c:pt>
                <c:pt idx="5">
                  <c:v>6.7967155927071676</c:v>
                </c:pt>
                <c:pt idx="6">
                  <c:v>7.8158202744001564</c:v>
                </c:pt>
                <c:pt idx="7">
                  <c:v>7.2493862520458263</c:v>
                </c:pt>
                <c:pt idx="8">
                  <c:v>7.4131458427401151</c:v>
                </c:pt>
                <c:pt idx="9">
                  <c:v>6.8761229447991408</c:v>
                </c:pt>
                <c:pt idx="10">
                  <c:v>7.1164012423181129</c:v>
                </c:pt>
                <c:pt idx="11">
                  <c:v>7.2850093530284461</c:v>
                </c:pt>
                <c:pt idx="12">
                  <c:v>7.2811143994607574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728-431D-B633-7A550D6CC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728-431D-B633-7A550D6CC17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9.2884622581490213</c:v>
                      </c:pt>
                      <c:pt idx="1">
                        <c:v>8.8178536620582602</c:v>
                      </c:pt>
                      <c:pt idx="2">
                        <c:v>11.325639991937109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6.1327782153707666</c:v>
                      </c:pt>
                      <c:pt idx="8">
                        <c:v>5.1817629917435646</c:v>
                      </c:pt>
                      <c:pt idx="9">
                        <c:v>5.3206016811679691</c:v>
                      </c:pt>
                      <c:pt idx="10">
                        <c:v>6.6477631797771499</c:v>
                      </c:pt>
                      <c:pt idx="11">
                        <c:v>7.4641870742036458</c:v>
                      </c:pt>
                      <c:pt idx="12">
                        <c:v>7.9282896242390954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728-431D-B633-7A550D6CC17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728-431D-B633-7A550D6CC17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728-431D-B633-7A550D6CC17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728-431D-B633-7A550D6CC17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728-431D-B633-7A550D6CC17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728-431D-B633-7A550D6CC17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728-431D-B633-7A550D6CC17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728-431D-B633-7A550D6CC17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728-431D-B633-7A550D6CC17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728-431D-B633-7A550D6CC17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728-431D-B633-7A550D6CC17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728-431D-B633-7A550D6CC17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728-431D-B633-7A550D6CC17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728-431D-B633-7A550D6CC173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0.34387292276588965</c:v>
                </c:pt>
                <c:pt idx="1">
                  <c:v>-0.25630292031457458</c:v>
                </c:pt>
                <c:pt idx="2">
                  <c:v>4.6342551166261181E-2</c:v>
                </c:pt>
                <c:pt idx="3">
                  <c:v>-0.15759097144047374</c:v>
                </c:pt>
                <c:pt idx="4">
                  <c:v>-0.26229047769092251</c:v>
                </c:pt>
                <c:pt idx="5">
                  <c:v>-0.2478502497310151</c:v>
                </c:pt>
                <c:pt idx="6">
                  <c:v>0.2221051779531491</c:v>
                </c:pt>
                <c:pt idx="7">
                  <c:v>-1.0126861668193827</c:v>
                </c:pt>
                <c:pt idx="8">
                  <c:v>-0.39416059128387637</c:v>
                </c:pt>
                <c:pt idx="9">
                  <c:v>-0.53831276685504115</c:v>
                </c:pt>
                <c:pt idx="10">
                  <c:v>-0.26159958880422174</c:v>
                </c:pt>
                <c:pt idx="11">
                  <c:v>-0.17830745207530274</c:v>
                </c:pt>
                <c:pt idx="12">
                  <c:v>-0.24925334489623108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728-431D-B633-7A550D6CC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F2-4E2A-BF4E-A367466A34BA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0.77349999999999997</c:v>
                </c:pt>
                <c:pt idx="1">
                  <c:v>0.83819999999999995</c:v>
                </c:pt>
                <c:pt idx="2">
                  <c:v>0.77450000000000008</c:v>
                </c:pt>
                <c:pt idx="3">
                  <c:v>0.8075</c:v>
                </c:pt>
                <c:pt idx="4">
                  <c:v>0.73370000000000002</c:v>
                </c:pt>
                <c:pt idx="5">
                  <c:v>0.77629999999999999</c:v>
                </c:pt>
                <c:pt idx="6">
                  <c:v>0.86819999999999997</c:v>
                </c:pt>
                <c:pt idx="7">
                  <c:v>0.91400000000000003</c:v>
                </c:pt>
                <c:pt idx="8">
                  <c:v>0.79319999999999991</c:v>
                </c:pt>
                <c:pt idx="9">
                  <c:v>0.83819999999999995</c:v>
                </c:pt>
                <c:pt idx="10">
                  <c:v>0.82430000000000003</c:v>
                </c:pt>
                <c:pt idx="11">
                  <c:v>0.79909999999999992</c:v>
                </c:pt>
                <c:pt idx="12">
                  <c:v>0.81137456860272439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2-4E2A-BF4E-A367466A34BA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9F2-4E2A-BF4E-A367466A34B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0.45789999999999997</c:v>
                </c:pt>
                <c:pt idx="1">
                  <c:v>0.82450000000000001</c:v>
                </c:pt>
                <c:pt idx="2">
                  <c:v>0.82980000000000009</c:v>
                </c:pt>
                <c:pt idx="3">
                  <c:v>0.79059999999999997</c:v>
                </c:pt>
                <c:pt idx="4">
                  <c:v>0.76329999999999998</c:v>
                </c:pt>
                <c:pt idx="5">
                  <c:v>0.76719999999999999</c:v>
                </c:pt>
                <c:pt idx="6">
                  <c:v>0.85230000000000006</c:v>
                </c:pt>
                <c:pt idx="7">
                  <c:v>0.90689999999999993</c:v>
                </c:pt>
                <c:pt idx="8">
                  <c:v>0.7923</c:v>
                </c:pt>
                <c:pt idx="9">
                  <c:v>0.8397</c:v>
                </c:pt>
                <c:pt idx="10">
                  <c:v>0.79709999999999992</c:v>
                </c:pt>
                <c:pt idx="11">
                  <c:v>0.78260000000000007</c:v>
                </c:pt>
                <c:pt idx="12">
                  <c:v>0.76364878445084972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2-4E2A-BF4E-A367466A34BA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9F2-4E2A-BF4E-A367466A34B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9F2-4E2A-BF4E-A367466A34B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0.78489999999999993</c:v>
                </c:pt>
                <c:pt idx="1">
                  <c:v>0.84650000000000003</c:v>
                </c:pt>
                <c:pt idx="2">
                  <c:v>0.78890000000000005</c:v>
                </c:pt>
                <c:pt idx="3">
                  <c:v>0.82330000000000003</c:v>
                </c:pt>
                <c:pt idx="4">
                  <c:v>0.73699999999999999</c:v>
                </c:pt>
                <c:pt idx="5">
                  <c:v>0.7611</c:v>
                </c:pt>
                <c:pt idx="6">
                  <c:v>0.84319999999999995</c:v>
                </c:pt>
                <c:pt idx="7">
                  <c:v>0.86560000000000004</c:v>
                </c:pt>
                <c:pt idx="8">
                  <c:v>0.75680000000000003</c:v>
                </c:pt>
                <c:pt idx="9">
                  <c:v>0.82230000000000003</c:v>
                </c:pt>
                <c:pt idx="10">
                  <c:v>0.76590000000000003</c:v>
                </c:pt>
                <c:pt idx="11">
                  <c:v>0.74730000000000008</c:v>
                </c:pt>
                <c:pt idx="12">
                  <c:v>0.79492109395832511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9F2-4E2A-BF4E-A367466A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9F2-4E2A-BF4E-A367466A34B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0.75989999999999991</c:v>
                      </c:pt>
                      <c:pt idx="1">
                        <c:v>0.78579999999999994</c:v>
                      </c:pt>
                      <c:pt idx="2">
                        <c:v>0.32850000000000001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0.376</c:v>
                      </c:pt>
                      <c:pt idx="8">
                        <c:v>0.24160000000000001</c:v>
                      </c:pt>
                      <c:pt idx="9">
                        <c:v>0.20039999999999999</c:v>
                      </c:pt>
                      <c:pt idx="10">
                        <c:v>0.2581</c:v>
                      </c:pt>
                      <c:pt idx="11">
                        <c:v>0.29730000000000001</c:v>
                      </c:pt>
                      <c:pt idx="12">
                        <c:v>0.49563348888170433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9F2-4E2A-BF4E-A367466A34B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9F2-4E2A-BF4E-A367466A34B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9F2-4E2A-BF4E-A367466A34B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9F2-4E2A-BF4E-A367466A34B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9F2-4E2A-BF4E-A367466A34B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9F2-4E2A-BF4E-A367466A34B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9F2-4E2A-BF4E-A367466A34B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9F2-4E2A-BF4E-A367466A34B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9F2-4E2A-BF4E-A367466A34B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9F2-4E2A-BF4E-A367466A34B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9F2-4E2A-BF4E-A367466A34B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9F2-4E2A-BF4E-A367466A34B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9F2-4E2A-BF4E-A367466A34B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9F2-4E2A-BF4E-A367466A34BA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0.71412972264686614</c:v>
                </c:pt>
                <c:pt idx="1">
                  <c:v>2.668283808368721E-2</c:v>
                </c:pt>
                <c:pt idx="2">
                  <c:v>-4.9288985297662125E-2</c:v>
                </c:pt>
                <c:pt idx="3">
                  <c:v>4.1360991651909984E-2</c:v>
                </c:pt>
                <c:pt idx="4">
                  <c:v>-3.445565308528753E-2</c:v>
                </c:pt>
                <c:pt idx="5">
                  <c:v>-7.950990615224196E-3</c:v>
                </c:pt>
                <c:pt idx="6">
                  <c:v>-1.0676991669600011E-2</c:v>
                </c:pt>
                <c:pt idx="7">
                  <c:v>-4.5539750799426515E-2</c:v>
                </c:pt>
                <c:pt idx="8">
                  <c:v>-4.4806260254953933E-2</c:v>
                </c:pt>
                <c:pt idx="9">
                  <c:v>-2.0721686316541588E-2</c:v>
                </c:pt>
                <c:pt idx="10">
                  <c:v>-3.9141889348889625E-2</c:v>
                </c:pt>
                <c:pt idx="11">
                  <c:v>-4.5106056733963729E-2</c:v>
                </c:pt>
                <c:pt idx="12">
                  <c:v>4.0951167793665366E-2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9F2-4E2A-BF4E-A367466A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DF-4224-BE91-1197D41838BC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0.6331</c:v>
                </c:pt>
                <c:pt idx="1">
                  <c:v>0.7087</c:v>
                </c:pt>
                <c:pt idx="2">
                  <c:v>0.62719999999999998</c:v>
                </c:pt>
                <c:pt idx="3">
                  <c:v>0.61809999999999998</c:v>
                </c:pt>
                <c:pt idx="4">
                  <c:v>0.52439999999999998</c:v>
                </c:pt>
                <c:pt idx="5">
                  <c:v>0.58069999999999999</c:v>
                </c:pt>
                <c:pt idx="6">
                  <c:v>0.69200000000000006</c:v>
                </c:pt>
                <c:pt idx="7">
                  <c:v>0.76980000000000004</c:v>
                </c:pt>
                <c:pt idx="8">
                  <c:v>0.61809999999999998</c:v>
                </c:pt>
                <c:pt idx="9">
                  <c:v>0.64300000000000002</c:v>
                </c:pt>
                <c:pt idx="10">
                  <c:v>0.72049999999999992</c:v>
                </c:pt>
                <c:pt idx="11">
                  <c:v>0.70209999999999995</c:v>
                </c:pt>
                <c:pt idx="12">
                  <c:v>0.65314166666666662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F-4224-BE91-1197D41838BC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8DF-4224-BE91-1197D41838BC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0.68700000000000006</c:v>
                </c:pt>
                <c:pt idx="1">
                  <c:v>0.74659999999999993</c:v>
                </c:pt>
                <c:pt idx="2">
                  <c:v>0.70200000000000007</c:v>
                </c:pt>
                <c:pt idx="3">
                  <c:v>0.60750000000000004</c:v>
                </c:pt>
                <c:pt idx="4">
                  <c:v>0.55859999999999999</c:v>
                </c:pt>
                <c:pt idx="5">
                  <c:v>0.57379999999999998</c:v>
                </c:pt>
                <c:pt idx="6">
                  <c:v>0.71260000000000001</c:v>
                </c:pt>
                <c:pt idx="7">
                  <c:v>0.74790000000000001</c:v>
                </c:pt>
                <c:pt idx="8">
                  <c:v>0.62869999999999993</c:v>
                </c:pt>
                <c:pt idx="9">
                  <c:v>0.67059999999999997</c:v>
                </c:pt>
                <c:pt idx="10">
                  <c:v>0.6623</c:v>
                </c:pt>
                <c:pt idx="11">
                  <c:v>0.65620000000000001</c:v>
                </c:pt>
                <c:pt idx="12">
                  <c:v>0.66281666666666672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DF-4224-BE91-1197D41838BC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DF-4224-BE91-1197D41838BC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0.61350000000000005</c:v>
                </c:pt>
                <c:pt idx="1">
                  <c:v>0.74769999999999992</c:v>
                </c:pt>
                <c:pt idx="2">
                  <c:v>0.65079999999999993</c:v>
                </c:pt>
                <c:pt idx="3">
                  <c:v>0.65659999999999996</c:v>
                </c:pt>
                <c:pt idx="4">
                  <c:v>0.56069999999999998</c:v>
                </c:pt>
                <c:pt idx="5">
                  <c:v>0.59250000000000003</c:v>
                </c:pt>
                <c:pt idx="6">
                  <c:v>0.66739999999999999</c:v>
                </c:pt>
                <c:pt idx="7">
                  <c:v>0.78700000000000003</c:v>
                </c:pt>
                <c:pt idx="8">
                  <c:v>0.65939999999999999</c:v>
                </c:pt>
                <c:pt idx="9">
                  <c:v>0.67579999999999996</c:v>
                </c:pt>
                <c:pt idx="10">
                  <c:v>0.6179</c:v>
                </c:pt>
                <c:pt idx="11">
                  <c:v>0.62439999999999996</c:v>
                </c:pt>
                <c:pt idx="12">
                  <c:v>0.65447499999999992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8DF-4224-BE91-1197D4183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58DF-4224-BE91-1197D41838B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58DF-4224-BE91-1197D41838B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8DF-4224-BE91-1197D41838B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8DF-4224-BE91-1197D41838B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8DF-4224-BE91-1197D41838B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8DF-4224-BE91-1197D41838B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8DF-4224-BE91-1197D41838B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8DF-4224-BE91-1197D41838B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8DF-4224-BE91-1197D41838B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8DF-4224-BE91-1197D41838B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8DF-4224-BE91-1197D41838B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8DF-4224-BE91-1197D41838B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8DF-4224-BE91-1197D41838BC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-0.10698689956331875</c:v>
                </c:pt>
                <c:pt idx="1">
                  <c:v>1.4733458344495798E-3</c:v>
                </c:pt>
                <c:pt idx="2">
                  <c:v>-7.2934472934473082E-2</c:v>
                </c:pt>
                <c:pt idx="3">
                  <c:v>8.0823045267489624E-2</c:v>
                </c:pt>
                <c:pt idx="4">
                  <c:v>3.759398496240518E-3</c:v>
                </c:pt>
                <c:pt idx="5">
                  <c:v>3.2589752527012905E-2</c:v>
                </c:pt>
                <c:pt idx="6">
                  <c:v>-6.3429694078024124E-2</c:v>
                </c:pt>
                <c:pt idx="7">
                  <c:v>5.2279716539644472E-2</c:v>
                </c:pt>
                <c:pt idx="8">
                  <c:v>4.8830920947988021E-2</c:v>
                </c:pt>
                <c:pt idx="9">
                  <c:v>7.7542499254399377E-3</c:v>
                </c:pt>
                <c:pt idx="10">
                  <c:v>-6.7039106145251437E-2</c:v>
                </c:pt>
                <c:pt idx="11">
                  <c:v>-4.8460835111246658E-2</c:v>
                </c:pt>
                <c:pt idx="12">
                  <c:v>-1.2585179411099268E-2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8DF-4224-BE91-1197D4183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8B-4E64-ACAC-C1C47938C982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13751</c:v>
                </c:pt>
                <c:pt idx="1">
                  <c:v>14497</c:v>
                </c:pt>
                <c:pt idx="2">
                  <c:v>16834</c:v>
                </c:pt>
                <c:pt idx="3">
                  <c:v>16933</c:v>
                </c:pt>
                <c:pt idx="4">
                  <c:v>14092</c:v>
                </c:pt>
                <c:pt idx="5">
                  <c:v>13951</c:v>
                </c:pt>
                <c:pt idx="6">
                  <c:v>13728</c:v>
                </c:pt>
                <c:pt idx="7">
                  <c:v>14011</c:v>
                </c:pt>
                <c:pt idx="8">
                  <c:v>13896</c:v>
                </c:pt>
                <c:pt idx="9">
                  <c:v>16629</c:v>
                </c:pt>
                <c:pt idx="10">
                  <c:v>17821</c:v>
                </c:pt>
                <c:pt idx="11">
                  <c:v>16418</c:v>
                </c:pt>
                <c:pt idx="12">
                  <c:v>182561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8B-4E64-ACAC-C1C47938C982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D8B-4E64-ACAC-C1C47938C98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14835</c:v>
                </c:pt>
                <c:pt idx="1">
                  <c:v>15333</c:v>
                </c:pt>
                <c:pt idx="2">
                  <c:v>19336</c:v>
                </c:pt>
                <c:pt idx="3">
                  <c:v>15438</c:v>
                </c:pt>
                <c:pt idx="4">
                  <c:v>13924</c:v>
                </c:pt>
                <c:pt idx="5">
                  <c:v>12875</c:v>
                </c:pt>
                <c:pt idx="6">
                  <c:v>13567</c:v>
                </c:pt>
                <c:pt idx="7">
                  <c:v>14384</c:v>
                </c:pt>
                <c:pt idx="8">
                  <c:v>13107</c:v>
                </c:pt>
                <c:pt idx="9">
                  <c:v>17179</c:v>
                </c:pt>
                <c:pt idx="10">
                  <c:v>18151</c:v>
                </c:pt>
                <c:pt idx="11">
                  <c:v>15334</c:v>
                </c:pt>
                <c:pt idx="12">
                  <c:v>183463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8B-4E64-ACAC-C1C47938C982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8B-4E64-ACAC-C1C47938C98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D8B-4E64-ACAC-C1C47938C98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14149</c:v>
                </c:pt>
                <c:pt idx="1">
                  <c:v>13413</c:v>
                </c:pt>
                <c:pt idx="2">
                  <c:v>16451</c:v>
                </c:pt>
                <c:pt idx="3">
                  <c:v>15537</c:v>
                </c:pt>
                <c:pt idx="4">
                  <c:v>11947</c:v>
                </c:pt>
                <c:pt idx="5">
                  <c:v>13066</c:v>
                </c:pt>
                <c:pt idx="6">
                  <c:v>13298</c:v>
                </c:pt>
                <c:pt idx="7">
                  <c:v>13068</c:v>
                </c:pt>
                <c:pt idx="8">
                  <c:v>11892</c:v>
                </c:pt>
                <c:pt idx="9">
                  <c:v>15714</c:v>
                </c:pt>
                <c:pt idx="10">
                  <c:v>18457</c:v>
                </c:pt>
                <c:pt idx="11">
                  <c:v>18457</c:v>
                </c:pt>
                <c:pt idx="12">
                  <c:v>171611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8B-4E64-ACAC-C1C47938C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D8B-4E64-ACAC-C1C47938C98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15535</c:v>
                      </c:pt>
                      <c:pt idx="1">
                        <c:v>15278</c:v>
                      </c:pt>
                      <c:pt idx="2">
                        <c:v>8624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5014</c:v>
                      </c:pt>
                      <c:pt idx="8">
                        <c:v>577</c:v>
                      </c:pt>
                      <c:pt idx="9">
                        <c:v>864</c:v>
                      </c:pt>
                      <c:pt idx="10">
                        <c:v>3539</c:v>
                      </c:pt>
                      <c:pt idx="11">
                        <c:v>2984</c:v>
                      </c:pt>
                      <c:pt idx="12">
                        <c:v>57141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D8B-4E64-ACAC-C1C47938C982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6D8B-4E64-ACAC-C1C47938C982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9791</c:v>
                      </c:pt>
                      <c:pt idx="1">
                        <c:v>11389</c:v>
                      </c:pt>
                      <c:pt idx="2">
                        <c:v>15206</c:v>
                      </c:pt>
                      <c:pt idx="3">
                        <c:v>16678</c:v>
                      </c:pt>
                      <c:pt idx="4">
                        <c:v>12920</c:v>
                      </c:pt>
                      <c:pt idx="5">
                        <c:v>14646</c:v>
                      </c:pt>
                      <c:pt idx="6">
                        <c:v>13069</c:v>
                      </c:pt>
                      <c:pt idx="7">
                        <c:v>14298</c:v>
                      </c:pt>
                      <c:pt idx="8">
                        <c:v>12907</c:v>
                      </c:pt>
                      <c:pt idx="9">
                        <c:v>15170</c:v>
                      </c:pt>
                      <c:pt idx="10">
                        <c:v>18458</c:v>
                      </c:pt>
                      <c:pt idx="11">
                        <c:v>14767</c:v>
                      </c:pt>
                      <c:pt idx="12">
                        <c:v>169299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6D8B-4E64-ACAC-C1C47938C98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D8B-4E64-ACAC-C1C47938C98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D8B-4E64-ACAC-C1C47938C98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D8B-4E64-ACAC-C1C47938C98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D8B-4E64-ACAC-C1C47938C98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D8B-4E64-ACAC-C1C47938C98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D8B-4E64-ACAC-C1C47938C98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D8B-4E64-ACAC-C1C47938C98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D8B-4E64-ACAC-C1C47938C98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D8B-4E64-ACAC-C1C47938C98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D8B-4E64-ACAC-C1C47938C98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D8B-4E64-ACAC-C1C47938C98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D8B-4E64-ACAC-C1C47938C98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D8B-4E64-ACAC-C1C47938C982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-4.6241995281429027E-2</c:v>
                </c:pt>
                <c:pt idx="1">
                  <c:v>-0.12522011348072781</c:v>
                </c:pt>
                <c:pt idx="2">
                  <c:v>-0.14920355812991315</c:v>
                </c:pt>
                <c:pt idx="3">
                  <c:v>6.4127477652544673E-3</c:v>
                </c:pt>
                <c:pt idx="4">
                  <c:v>-0.14198506176386094</c:v>
                </c:pt>
                <c:pt idx="5">
                  <c:v>1.4834951456310641E-2</c:v>
                </c:pt>
                <c:pt idx="6">
                  <c:v>-1.9827522665290753E-2</c:v>
                </c:pt>
                <c:pt idx="7">
                  <c:v>-9.1490545050055605E-2</c:v>
                </c:pt>
                <c:pt idx="8">
                  <c:v>-9.2698558022430766E-2</c:v>
                </c:pt>
                <c:pt idx="9">
                  <c:v>-8.5278537749577943E-2</c:v>
                </c:pt>
                <c:pt idx="10">
                  <c:v>1.6858575285108257E-2</c:v>
                </c:pt>
                <c:pt idx="11">
                  <c:v>0.20366505804095469</c:v>
                </c:pt>
                <c:pt idx="12">
                  <c:v>-6.4601581790333706E-2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D8B-4E64-ACAC-C1C47938C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81-4A8F-A256-D8827958107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0.73709999999999998</c:v>
                </c:pt>
                <c:pt idx="1">
                  <c:v>0.77049999999999996</c:v>
                </c:pt>
                <c:pt idx="2">
                  <c:v>0.73790000000000011</c:v>
                </c:pt>
                <c:pt idx="3">
                  <c:v>0.73510000000000009</c:v>
                </c:pt>
                <c:pt idx="4">
                  <c:v>0.67920000000000003</c:v>
                </c:pt>
                <c:pt idx="5">
                  <c:v>0.73089999999999999</c:v>
                </c:pt>
                <c:pt idx="6">
                  <c:v>0.83409999999999995</c:v>
                </c:pt>
                <c:pt idx="7">
                  <c:v>0.85589999999999999</c:v>
                </c:pt>
                <c:pt idx="8">
                  <c:v>0.7498999999999999</c:v>
                </c:pt>
                <c:pt idx="9">
                  <c:v>0.7904000000000001</c:v>
                </c:pt>
                <c:pt idx="10">
                  <c:v>0.77069999999999994</c:v>
                </c:pt>
                <c:pt idx="11">
                  <c:v>0.76029999999999998</c:v>
                </c:pt>
                <c:pt idx="12">
                  <c:v>0.76266666666666671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81-4A8F-A256-D88279581070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D81-4A8F-A256-D8827958107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0.75419999999999998</c:v>
                </c:pt>
                <c:pt idx="1">
                  <c:v>0.78890000000000005</c:v>
                </c:pt>
                <c:pt idx="2">
                  <c:v>0.75370000000000004</c:v>
                </c:pt>
                <c:pt idx="3">
                  <c:v>0.74290000000000012</c:v>
                </c:pt>
                <c:pt idx="4">
                  <c:v>0.6875</c:v>
                </c:pt>
                <c:pt idx="5">
                  <c:v>0.76069999999999993</c:v>
                </c:pt>
                <c:pt idx="6">
                  <c:v>0.78110000000000002</c:v>
                </c:pt>
                <c:pt idx="7">
                  <c:v>0.82050000000000001</c:v>
                </c:pt>
                <c:pt idx="8">
                  <c:v>0.73459999999999992</c:v>
                </c:pt>
                <c:pt idx="9">
                  <c:v>0.7448999999999999</c:v>
                </c:pt>
                <c:pt idx="10">
                  <c:v>0.73699999999999999</c:v>
                </c:pt>
                <c:pt idx="11">
                  <c:v>0.7278</c:v>
                </c:pt>
                <c:pt idx="12">
                  <c:v>0.75281666666666658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81-4A8F-A256-D88279581070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D81-4A8F-A256-D8827958107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0.75719999999999998</c:v>
                </c:pt>
                <c:pt idx="1">
                  <c:v>0.81640000000000001</c:v>
                </c:pt>
                <c:pt idx="2">
                  <c:v>0.72939999999999994</c:v>
                </c:pt>
                <c:pt idx="3">
                  <c:v>0.75069999999999992</c:v>
                </c:pt>
                <c:pt idx="4">
                  <c:v>0.70620000000000005</c:v>
                </c:pt>
                <c:pt idx="5">
                  <c:v>0.77190000000000003</c:v>
                </c:pt>
                <c:pt idx="6">
                  <c:v>0.8034</c:v>
                </c:pt>
                <c:pt idx="7">
                  <c:v>0.81530000000000002</c:v>
                </c:pt>
                <c:pt idx="8">
                  <c:v>0.71010000000000006</c:v>
                </c:pt>
                <c:pt idx="9">
                  <c:v>0.87049999999999994</c:v>
                </c:pt>
                <c:pt idx="10">
                  <c:v>0.7168000000000001</c:v>
                </c:pt>
                <c:pt idx="11">
                  <c:v>0.72189999999999999</c:v>
                </c:pt>
                <c:pt idx="12">
                  <c:v>0.76415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D81-4A8F-A256-D88279581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BD81-4A8F-A256-D8827958107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BD81-4A8F-A256-D8827958107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D81-4A8F-A256-D8827958107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D81-4A8F-A256-D8827958107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D81-4A8F-A256-D8827958107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D81-4A8F-A256-D8827958107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D81-4A8F-A256-D8827958107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D81-4A8F-A256-D8827958107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D81-4A8F-A256-D8827958107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D81-4A8F-A256-D8827958107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D81-4A8F-A256-D8827958107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D81-4A8F-A256-D8827958107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D81-4A8F-A256-D88279581070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3.9777247414478634E-3</c:v>
                </c:pt>
                <c:pt idx="1">
                  <c:v>3.4858663962479275E-2</c:v>
                </c:pt>
                <c:pt idx="2">
                  <c:v>-3.2240944672946914E-2</c:v>
                </c:pt>
                <c:pt idx="3">
                  <c:v>1.0499394265715223E-2</c:v>
                </c:pt>
                <c:pt idx="4">
                  <c:v>2.7200000000000113E-2</c:v>
                </c:pt>
                <c:pt idx="5">
                  <c:v>1.4723281188379289E-2</c:v>
                </c:pt>
                <c:pt idx="6">
                  <c:v>2.8549481500448115E-2</c:v>
                </c:pt>
                <c:pt idx="7">
                  <c:v>-6.3375990249847636E-3</c:v>
                </c:pt>
                <c:pt idx="8">
                  <c:v>-3.3351483800707626E-2</c:v>
                </c:pt>
                <c:pt idx="9">
                  <c:v>0.16861323667606398</c:v>
                </c:pt>
                <c:pt idx="10">
                  <c:v>-2.7408412483039157E-2</c:v>
                </c:pt>
                <c:pt idx="11">
                  <c:v>-8.1066226985435641E-3</c:v>
                </c:pt>
                <c:pt idx="12">
                  <c:v>1.5054572826496138E-2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D81-4A8F-A256-D88279581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5E-44B3-A828-0D2D4EACC159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0.81779999999999997</c:v>
                </c:pt>
                <c:pt idx="1">
                  <c:v>0.87939999999999996</c:v>
                </c:pt>
                <c:pt idx="2">
                  <c:v>0.8216</c:v>
                </c:pt>
                <c:pt idx="3">
                  <c:v>0.86809999999999998</c:v>
                </c:pt>
                <c:pt idx="4">
                  <c:v>0.80019999999999991</c:v>
                </c:pt>
                <c:pt idx="5">
                  <c:v>0.83799999999999997</c:v>
                </c:pt>
                <c:pt idx="6">
                  <c:v>0.92430000000000012</c:v>
                </c:pt>
                <c:pt idx="7">
                  <c:v>0.95979999999999999</c:v>
                </c:pt>
                <c:pt idx="8">
                  <c:v>0.84670000000000001</c:v>
                </c:pt>
                <c:pt idx="9">
                  <c:v>0.89749999999999996</c:v>
                </c:pt>
                <c:pt idx="10">
                  <c:v>0.85580000000000001</c:v>
                </c:pt>
                <c:pt idx="11">
                  <c:v>0.82900000000000007</c:v>
                </c:pt>
                <c:pt idx="12">
                  <c:v>0.86113998070667752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5E-44B3-A828-0D2D4EACC159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5E-44B3-A828-0D2D4EACC15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0.84430000000000005</c:v>
                </c:pt>
                <c:pt idx="1">
                  <c:v>0.84889999999999999</c:v>
                </c:pt>
                <c:pt idx="2">
                  <c:v>0.86970000000000003</c:v>
                </c:pt>
                <c:pt idx="3">
                  <c:v>0.84870000000000001</c:v>
                </c:pt>
                <c:pt idx="4">
                  <c:v>0.82900000000000007</c:v>
                </c:pt>
                <c:pt idx="5">
                  <c:v>0.83069999999999988</c:v>
                </c:pt>
                <c:pt idx="6">
                  <c:v>0.89780000000000004</c:v>
                </c:pt>
                <c:pt idx="7">
                  <c:v>0.95860000000000001</c:v>
                </c:pt>
                <c:pt idx="8">
                  <c:v>0.84549999999999992</c:v>
                </c:pt>
                <c:pt idx="9">
                  <c:v>0.8952</c:v>
                </c:pt>
                <c:pt idx="10">
                  <c:v>0.84140000000000004</c:v>
                </c:pt>
                <c:pt idx="11">
                  <c:v>0.82409999999999994</c:v>
                </c:pt>
                <c:pt idx="12">
                  <c:v>0.86141767239106248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5E-44B3-A828-0D2D4EACC159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5E-44B3-A828-0D2D4EACC15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5E-44B3-A828-0D2D4EACC15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0.84290000000000009</c:v>
                </c:pt>
                <c:pt idx="1">
                  <c:v>0.88129999999999997</c:v>
                </c:pt>
                <c:pt idx="2">
                  <c:v>0.83750000000000002</c:v>
                </c:pt>
                <c:pt idx="3">
                  <c:v>0.88200000000000001</c:v>
                </c:pt>
                <c:pt idx="4">
                  <c:v>0.79709999999999992</c:v>
                </c:pt>
                <c:pt idx="5">
                  <c:v>0.82169999999999999</c:v>
                </c:pt>
                <c:pt idx="6">
                  <c:v>0.90560000000000007</c:v>
                </c:pt>
                <c:pt idx="7">
                  <c:v>0.89269999999999994</c:v>
                </c:pt>
                <c:pt idx="8">
                  <c:v>0.79049999999999998</c:v>
                </c:pt>
                <c:pt idx="9">
                  <c:v>0.87170000000000003</c:v>
                </c:pt>
                <c:pt idx="10">
                  <c:v>0.81569999999999998</c:v>
                </c:pt>
                <c:pt idx="11">
                  <c:v>0.78709999999999991</c:v>
                </c:pt>
                <c:pt idx="12">
                  <c:v>0.84332725094485372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15E-44B3-A828-0D2D4EACC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15E-44B3-A828-0D2D4EACC15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0.79769999999999996</c:v>
                      </c:pt>
                      <c:pt idx="1">
                        <c:v>0.82010000000000005</c:v>
                      </c:pt>
                      <c:pt idx="2">
                        <c:v>0.34020000000000006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0.39750000000000002</c:v>
                      </c:pt>
                      <c:pt idx="8">
                        <c:v>0.23980000000000001</c:v>
                      </c:pt>
                      <c:pt idx="9">
                        <c:v>0.19769999999999999</c:v>
                      </c:pt>
                      <c:pt idx="10">
                        <c:v>0.26550000000000001</c:v>
                      </c:pt>
                      <c:pt idx="11">
                        <c:v>0.3231</c:v>
                      </c:pt>
                      <c:pt idx="12">
                        <c:v>0.51616511753038752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15E-44B3-A828-0D2D4EACC15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15E-44B3-A828-0D2D4EACC15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15E-44B3-A828-0D2D4EACC15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15E-44B3-A828-0D2D4EACC15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15E-44B3-A828-0D2D4EACC15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15E-44B3-A828-0D2D4EACC15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15E-44B3-A828-0D2D4EACC15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15E-44B3-A828-0D2D4EACC15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15E-44B3-A828-0D2D4EACC15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15E-44B3-A828-0D2D4EACC15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15E-44B3-A828-0D2D4EACC15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15E-44B3-A828-0D2D4EACC15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15E-44B3-A828-0D2D4EACC15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15E-44B3-A828-0D2D4EACC159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-1.6581783726162813E-3</c:v>
                </c:pt>
                <c:pt idx="1">
                  <c:v>3.8167039698433269E-2</c:v>
                </c:pt>
                <c:pt idx="2">
                  <c:v>-3.7024261239507861E-2</c:v>
                </c:pt>
                <c:pt idx="3">
                  <c:v>3.923647932131491E-2</c:v>
                </c:pt>
                <c:pt idx="4">
                  <c:v>-3.8480096501809613E-2</c:v>
                </c:pt>
                <c:pt idx="5">
                  <c:v>-1.0834236186348711E-2</c:v>
                </c:pt>
                <c:pt idx="6">
                  <c:v>8.6879037647582535E-3</c:v>
                </c:pt>
                <c:pt idx="7">
                  <c:v>-6.8746088045065767E-2</c:v>
                </c:pt>
                <c:pt idx="8">
                  <c:v>-6.5050266114724975E-2</c:v>
                </c:pt>
                <c:pt idx="9">
                  <c:v>-2.6251117068811447E-2</c:v>
                </c:pt>
                <c:pt idx="10">
                  <c:v>-3.0544330877109616E-2</c:v>
                </c:pt>
                <c:pt idx="11">
                  <c:v>-4.4897463900012147E-2</c:v>
                </c:pt>
                <c:pt idx="12">
                  <c:v>-2.1000754948519496E-2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15E-44B3-A828-0D2D4EACC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F1-4AAE-9450-F55CF789B9F9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0.83180000000000009</c:v>
                </c:pt>
                <c:pt idx="1">
                  <c:v>0.89749999999999996</c:v>
                </c:pt>
                <c:pt idx="2">
                  <c:v>0.83349999999999991</c:v>
                </c:pt>
                <c:pt idx="3">
                  <c:v>0.88709999999999989</c:v>
                </c:pt>
                <c:pt idx="4">
                  <c:v>0.8173999999999999</c:v>
                </c:pt>
                <c:pt idx="5">
                  <c:v>0.85319999999999996</c:v>
                </c:pt>
                <c:pt idx="6">
                  <c:v>0.9373999999999999</c:v>
                </c:pt>
                <c:pt idx="7">
                  <c:v>0.97499999999999998</c:v>
                </c:pt>
                <c:pt idx="8">
                  <c:v>0.86010000000000009</c:v>
                </c:pt>
                <c:pt idx="9">
                  <c:v>0.9123</c:v>
                </c:pt>
                <c:pt idx="10">
                  <c:v>0.86750000000000005</c:v>
                </c:pt>
                <c:pt idx="11">
                  <c:v>0.83849999999999991</c:v>
                </c:pt>
                <c:pt idx="12">
                  <c:v>0.87554419139113637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F1-4AAE-9450-F55CF789B9F9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3F1-4AAE-9450-F55CF789B9F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0.85629999999999995</c:v>
                </c:pt>
                <c:pt idx="1">
                  <c:v>0.8569</c:v>
                </c:pt>
                <c:pt idx="2">
                  <c:v>0.88519999999999999</c:v>
                </c:pt>
                <c:pt idx="3">
                  <c:v>0.86290000000000011</c:v>
                </c:pt>
                <c:pt idx="4">
                  <c:v>0.84709999999999996</c:v>
                </c:pt>
                <c:pt idx="5">
                  <c:v>0.83930000000000005</c:v>
                </c:pt>
                <c:pt idx="6">
                  <c:v>0.91290000000000004</c:v>
                </c:pt>
                <c:pt idx="7">
                  <c:v>0.97640000000000005</c:v>
                </c:pt>
                <c:pt idx="8">
                  <c:v>0.8599</c:v>
                </c:pt>
                <c:pt idx="9">
                  <c:v>0.91430000000000011</c:v>
                </c:pt>
                <c:pt idx="10">
                  <c:v>0.85470000000000002</c:v>
                </c:pt>
                <c:pt idx="11">
                  <c:v>0.83640000000000003</c:v>
                </c:pt>
                <c:pt idx="12">
                  <c:v>0.87549505964667607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F1-4AAE-9450-F55CF789B9F9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F1-4AAE-9450-F55CF789B9F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3F1-4AAE-9450-F55CF789B9F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0.85420000000000007</c:v>
                </c:pt>
                <c:pt idx="1">
                  <c:v>0.89019999999999999</c:v>
                </c:pt>
                <c:pt idx="2">
                  <c:v>0.85239999999999994</c:v>
                </c:pt>
                <c:pt idx="3">
                  <c:v>0.9</c:v>
                </c:pt>
                <c:pt idx="4">
                  <c:v>0.81</c:v>
                </c:pt>
                <c:pt idx="5">
                  <c:v>0.82879999999999998</c:v>
                </c:pt>
                <c:pt idx="6">
                  <c:v>0.92030000000000001</c:v>
                </c:pt>
                <c:pt idx="7">
                  <c:v>0.90339999999999998</c:v>
                </c:pt>
                <c:pt idx="8">
                  <c:v>0.80159999999999998</c:v>
                </c:pt>
                <c:pt idx="9">
                  <c:v>0.87190000000000001</c:v>
                </c:pt>
                <c:pt idx="10">
                  <c:v>0.82920000000000005</c:v>
                </c:pt>
                <c:pt idx="11">
                  <c:v>0.79559999999999997</c:v>
                </c:pt>
                <c:pt idx="12">
                  <c:v>0.85422680339743096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3F1-4AAE-9450-F55CF789B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3F1-4AAE-9450-F55CF789B9F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0.82120000000000004</c:v>
                      </c:pt>
                      <c:pt idx="1">
                        <c:v>0.84109999999999996</c:v>
                      </c:pt>
                      <c:pt idx="2">
                        <c:v>0.34179999999999999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0.42180000000000001</c:v>
                      </c:pt>
                      <c:pt idx="8">
                        <c:v>0.27</c:v>
                      </c:pt>
                      <c:pt idx="9">
                        <c:v>0.20649999999999999</c:v>
                      </c:pt>
                      <c:pt idx="10">
                        <c:v>0.27940000000000004</c:v>
                      </c:pt>
                      <c:pt idx="11">
                        <c:v>0.34200000000000003</c:v>
                      </c:pt>
                      <c:pt idx="12">
                        <c:v>0.53017252969209427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3F1-4AAE-9450-F55CF789B9F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3F1-4AAE-9450-F55CF789B9F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3F1-4AAE-9450-F55CF789B9F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3F1-4AAE-9450-F55CF789B9F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3F1-4AAE-9450-F55CF789B9F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3F1-4AAE-9450-F55CF789B9F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3F1-4AAE-9450-F55CF789B9F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3F1-4AAE-9450-F55CF789B9F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3F1-4AAE-9450-F55CF789B9F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3F1-4AAE-9450-F55CF789B9F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3F1-4AAE-9450-F55CF789B9F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3F1-4AAE-9450-F55CF789B9F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3F1-4AAE-9450-F55CF789B9F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3F1-4AAE-9450-F55CF789B9F9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-2.4524115380122335E-3</c:v>
                </c:pt>
                <c:pt idx="1">
                  <c:v>3.8861010619675618E-2</c:v>
                </c:pt>
                <c:pt idx="2">
                  <c:v>-3.705377315860825E-2</c:v>
                </c:pt>
                <c:pt idx="3">
                  <c:v>4.2994553250666145E-2</c:v>
                </c:pt>
                <c:pt idx="4">
                  <c:v>-4.3796482115452617E-2</c:v>
                </c:pt>
                <c:pt idx="5">
                  <c:v>-1.2510425354462118E-2</c:v>
                </c:pt>
                <c:pt idx="6">
                  <c:v>8.1060357103734937E-3</c:v>
                </c:pt>
                <c:pt idx="7">
                  <c:v>-7.4764440802949639E-2</c:v>
                </c:pt>
                <c:pt idx="8">
                  <c:v>-6.7798581230375632E-2</c:v>
                </c:pt>
                <c:pt idx="9">
                  <c:v>-4.6374275401946941E-2</c:v>
                </c:pt>
                <c:pt idx="10">
                  <c:v>-2.9835029835029836E-2</c:v>
                </c:pt>
                <c:pt idx="11">
                  <c:v>-4.8780487804878092E-2</c:v>
                </c:pt>
                <c:pt idx="12">
                  <c:v>-2.429283411128369E-2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3F1-4AAE-9450-F55CF789B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101169</c:v>
                </c:pt>
                <c:pt idx="1">
                  <c:v>38588</c:v>
                </c:pt>
                <c:pt idx="2">
                  <c:v>22091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B-4E00-9B72-2A3C3CFBB584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80536</c:v>
                </c:pt>
                <c:pt idx="1">
                  <c:v>52873</c:v>
                </c:pt>
                <c:pt idx="2">
                  <c:v>14546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B-4E00-9B72-2A3C3CFBB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27B-4E00-9B72-2A3C3CFBB584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27B-4E00-9B72-2A3C3CFBB584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27B-4E00-9B72-2A3C3CFBB584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7B-4E00-9B72-2A3C3CFBB584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7B-4E00-9B72-2A3C3CFBB584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7B-4E00-9B72-2A3C3CFBB584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7B-4E00-9B72-2A3C3CFBB584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7B-4E00-9B72-2A3C3CFBB584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7B-4E00-9B72-2A3C3CFBB584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0.54432766719610692</c:v>
                </c:pt>
                <c:pt idx="1">
                  <c:v>0.35735865634821401</c:v>
                </c:pt>
                <c:pt idx="2">
                  <c:v>9.8313676455679094E-2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27B-4E00-9B72-2A3C3CFBB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27B-4E00-9B72-2A3C3CFBB584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27B-4E00-9B72-2A3C3CFBB584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27B-4E00-9B72-2A3C3CFBB584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27B-4E00-9B72-2A3C3CFBB584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27B-4E00-9B72-2A3C3CFBB584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27B-4E00-9B72-2A3C3CFBB584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7B-4E00-9B72-2A3C3CFBB584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7B-4E00-9B72-2A3C3CFBB584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7B-4E00-9B72-2A3C3CFBB584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7B-4E00-9B72-2A3C3CFBB584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7B-4E00-9B72-2A3C3CFBB584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7B-4E00-9B72-2A3C3CFBB584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-0.2039458727475808</c:v>
                </c:pt>
                <c:pt idx="1">
                  <c:v>0.37019280605369542</c:v>
                </c:pt>
                <c:pt idx="2">
                  <c:v>-0.3415418043547146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27B-4E00-9B72-2A3C3CFBB5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F17-4819-B889-9F134E2AE1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F17-4819-B889-9F134E2AE1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F17-4819-B889-9F134E2AE1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F17-4819-B889-9F134E2AE1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F17-4819-B889-9F134E2AE1F9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17-4819-B889-9F134E2AE1F9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17-4819-B889-9F134E2AE1F9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17-4819-B889-9F134E2AE1F9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17-4819-B889-9F134E2AE1F9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17-4819-B889-9F134E2AE1F9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17-4819-B889-9F134E2AE1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80536</c:v>
                </c:pt>
                <c:pt idx="1">
                  <c:v>52873</c:v>
                </c:pt>
                <c:pt idx="2">
                  <c:v>14546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F17-4819-B889-9F134E2AE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E5-412D-86DE-F0886B24ADDB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E5-412D-86DE-F0886B24ADDB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E5-412D-86DE-F0886B24ADDB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E5-412D-86DE-F0886B24ADDB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E5-412D-86DE-F0886B24ADDB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E5-412D-86DE-F0886B24ADDB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E5-412D-86DE-F0886B24ADDB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E5-412D-86DE-F0886B24ADDB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E5-412D-86DE-F0886B24ADDB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E5-412D-86DE-F0886B24AD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76E5-412D-86DE-F0886B24ADDB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E5-412D-86DE-F0886B24ADDB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E5-412D-86DE-F0886B24ADDB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E5-412D-86DE-F0886B24ADDB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6E5-412D-86DE-F0886B24AD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76E5-412D-86DE-F0886B24ADDB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76E5-412D-86DE-F0886B24ADDB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6E5-412D-86DE-F0886B24ADDB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6E5-412D-86DE-F0886B24ADDB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6E5-412D-86DE-F0886B24ADDB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6E5-412D-86DE-F0886B24ADDB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6E5-412D-86DE-F0886B24ADDB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6E5-412D-86DE-F0886B24ADDB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6E5-412D-86DE-F0886B24ADDB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6E5-412D-86DE-F0886B24ADDB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6E5-412D-86DE-F0886B24ADDB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6E5-412D-86DE-F0886B24ADDB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6E5-412D-86DE-F0886B24ADDB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6E5-412D-86DE-F0886B24ADDB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6E5-412D-86DE-F0886B24ADDB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6E5-412D-86DE-F0886B24ADDB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6E5-412D-86DE-F0886B24ADDB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6E5-412D-86DE-F0886B24ADD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76E5-412D-86DE-F0886B24ADDB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76E5-412D-86DE-F0886B24ADDB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76E5-412D-86DE-F0886B24ADDB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76E5-412D-86DE-F0886B24ADDB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76E5-412D-86DE-F0886B24ADDB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76E5-412D-86DE-F0886B24ADDB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76E5-412D-86DE-F0886B24ADDB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76E5-412D-86DE-F0886B24ADDB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76E5-412D-86DE-F0886B24ADDB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76E5-412D-86DE-F0886B24ADDB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76E5-412D-86DE-F0886B24ADDB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76E5-412D-86DE-F0886B24ADDB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76E5-412D-86DE-F0886B24ADDB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76E5-412D-86DE-F0886B24ADDB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76E5-412D-86DE-F0886B24ADDB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76E5-412D-86DE-F0886B24ADDB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76E5-412D-86DE-F0886B24ADD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6E5-412D-86DE-F0886B24ADDB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6E5-412D-86DE-F0886B24ADDB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6E5-412D-86DE-F0886B24ADDB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6E5-412D-86DE-F0886B24ADDB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6E5-412D-86DE-F0886B24ADDB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6E5-412D-86DE-F0886B24ADDB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6E5-412D-86DE-F0886B24ADDB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6E5-412D-86DE-F0886B24ADDB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6E5-412D-86DE-F0886B24ADDB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6E5-412D-86DE-F0886B24ADDB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6E5-412D-86DE-F0886B24ADDB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6E5-412D-86DE-F0886B24ADDB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6E5-412D-86DE-F0886B24ADDB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6E5-412D-86DE-F0886B24ADDB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6E5-412D-86DE-F0886B24ADDB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6E5-412D-86DE-F0886B24ADD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76E5-412D-86DE-F0886B24ADDB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6E5-412D-86DE-F0886B24ADDB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6E5-412D-86DE-F0886B24ADDB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6E5-412D-86DE-F0886B24ADDB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6E5-412D-86DE-F0886B24ADDB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6E5-412D-86DE-F0886B24ADDB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6E5-412D-86DE-F0886B24ADDB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6E5-412D-86DE-F0886B24ADDB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6E5-412D-86DE-F0886B24ADDB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6E5-412D-86DE-F0886B24ADDB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6E5-412D-86DE-F0886B24ADDB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6E5-412D-86DE-F0886B24ADDB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6E5-412D-86DE-F0886B24ADDB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76E5-412D-86DE-F0886B24ADDB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6E5-412D-86DE-F0886B24ADDB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6E5-412D-86DE-F0886B24ADDB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6E5-412D-86DE-F0886B24ADD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76E5-412D-86DE-F0886B24A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B33-4B17-8ACC-FDEADD9AEB96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33-4B17-8ACC-FDEADD9AEB96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33-4B17-8ACC-FDEADD9AEB96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33-4B17-8ACC-FDEADD9AEB96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9219</c:v>
                </c:pt>
                <c:pt idx="1">
                  <c:v>102393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33-4B17-8ACC-FDEADD9A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Adeje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143030</c:v>
                </c:pt>
                <c:pt idx="1">
                  <c:v>11591</c:v>
                </c:pt>
                <c:pt idx="2">
                  <c:v>131439</c:v>
                </c:pt>
                <c:pt idx="3">
                  <c:v>38670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7-4FFB-9B96-29207578BECC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128393</c:v>
                </c:pt>
                <c:pt idx="1">
                  <c:v>7728</c:v>
                </c:pt>
                <c:pt idx="2">
                  <c:v>120665</c:v>
                </c:pt>
                <c:pt idx="3">
                  <c:v>33455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A7-4FFB-9B96-29207578BECC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111612</c:v>
                </c:pt>
                <c:pt idx="1">
                  <c:v>9219</c:v>
                </c:pt>
                <c:pt idx="2">
                  <c:v>102393</c:v>
                </c:pt>
                <c:pt idx="3">
                  <c:v>36343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A7-4FFB-9B96-29207578B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-0.13070027182167254</c:v>
                </c:pt>
                <c:pt idx="1">
                  <c:v>0.19293478260869557</c:v>
                </c:pt>
                <c:pt idx="2">
                  <c:v>-0.15142750590477771</c:v>
                </c:pt>
                <c:pt idx="3">
                  <c:v>8.6324914063667713E-2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A7-4FFB-9B96-29207578BECC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0.75436450272042177</c:v>
                </c:pt>
                <c:pt idx="1">
                  <c:v>6.2309485992362544E-2</c:v>
                </c:pt>
                <c:pt idx="2">
                  <c:v>0.69205501672805925</c:v>
                </c:pt>
                <c:pt idx="3">
                  <c:v>0.24563549727957826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A7-4FFB-9B96-29207578B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340-4F36-8282-3C9352FAA9E3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40-4F36-8282-3C9352FAA9E3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40-4F36-8282-3C9352FAA9E3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40-4F36-8282-3C9352FAA9E3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6115</c:v>
                </c:pt>
                <c:pt idx="1">
                  <c:v>55456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40-4F36-8282-3C9352FAA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Adeje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88111</c:v>
                </c:pt>
                <c:pt idx="1">
                  <c:v>6222</c:v>
                </c:pt>
                <c:pt idx="2">
                  <c:v>81889</c:v>
                </c:pt>
                <c:pt idx="3">
                  <c:v>18228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7-48BA-BCCC-BBCAD3FE54F5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84381</c:v>
                </c:pt>
                <c:pt idx="1">
                  <c:v>5327</c:v>
                </c:pt>
                <c:pt idx="2">
                  <c:v>79054</c:v>
                </c:pt>
                <c:pt idx="3">
                  <c:v>16788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B7-48BA-BCCC-BBCAD3FE54F5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61571</c:v>
                </c:pt>
                <c:pt idx="1">
                  <c:v>6115</c:v>
                </c:pt>
                <c:pt idx="2">
                  <c:v>55456</c:v>
                </c:pt>
                <c:pt idx="3">
                  <c:v>18965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B7-48BA-BCCC-BBCAD3FE5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-0.27032151787724723</c:v>
                </c:pt>
                <c:pt idx="1">
                  <c:v>0.14792566172329646</c:v>
                </c:pt>
                <c:pt idx="2">
                  <c:v>-0.29850481949047492</c:v>
                </c:pt>
                <c:pt idx="3">
                  <c:v>0.1296759590183465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B7-48BA-BCCC-BBCAD3FE54F5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0.76451524783947555</c:v>
                </c:pt>
                <c:pt idx="1">
                  <c:v>7.5928777192808189E-2</c:v>
                </c:pt>
                <c:pt idx="2">
                  <c:v>0.68858647064666734</c:v>
                </c:pt>
                <c:pt idx="3">
                  <c:v>0.23548475216052447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B7-48BA-BCCC-BBCAD3FE5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C7-4C60-B75A-6D654BF2B771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4809</c:v>
                </c:pt>
                <c:pt idx="1">
                  <c:v>6631</c:v>
                </c:pt>
                <c:pt idx="2">
                  <c:v>4887</c:v>
                </c:pt>
                <c:pt idx="3">
                  <c:v>7486</c:v>
                </c:pt>
                <c:pt idx="4">
                  <c:v>5008</c:v>
                </c:pt>
                <c:pt idx="5">
                  <c:v>3979</c:v>
                </c:pt>
                <c:pt idx="6">
                  <c:v>5228</c:v>
                </c:pt>
                <c:pt idx="7">
                  <c:v>6412</c:v>
                </c:pt>
                <c:pt idx="8">
                  <c:v>4861</c:v>
                </c:pt>
                <c:pt idx="9">
                  <c:v>6991</c:v>
                </c:pt>
                <c:pt idx="10">
                  <c:v>4443</c:v>
                </c:pt>
                <c:pt idx="11">
                  <c:v>4673</c:v>
                </c:pt>
                <c:pt idx="12">
                  <c:v>65408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C7-4C60-B75A-6D654BF2B771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CC7-4C60-B75A-6D654BF2B77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5263</c:v>
                </c:pt>
                <c:pt idx="1">
                  <c:v>6481</c:v>
                </c:pt>
                <c:pt idx="2">
                  <c:v>5899</c:v>
                </c:pt>
                <c:pt idx="3">
                  <c:v>6246</c:v>
                </c:pt>
                <c:pt idx="4">
                  <c:v>4557</c:v>
                </c:pt>
                <c:pt idx="5">
                  <c:v>3362</c:v>
                </c:pt>
                <c:pt idx="6">
                  <c:v>4329</c:v>
                </c:pt>
                <c:pt idx="7">
                  <c:v>5757</c:v>
                </c:pt>
                <c:pt idx="8">
                  <c:v>3048</c:v>
                </c:pt>
                <c:pt idx="9">
                  <c:v>5267</c:v>
                </c:pt>
                <c:pt idx="10">
                  <c:v>3570</c:v>
                </c:pt>
                <c:pt idx="11">
                  <c:v>4199</c:v>
                </c:pt>
                <c:pt idx="12">
                  <c:v>57978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C7-4C60-B75A-6D654BF2B771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C7-4C60-B75A-6D654BF2B77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CC7-4C60-B75A-6D654BF2B77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4160</c:v>
                </c:pt>
                <c:pt idx="1">
                  <c:v>5585</c:v>
                </c:pt>
                <c:pt idx="2">
                  <c:v>4547</c:v>
                </c:pt>
                <c:pt idx="3">
                  <c:v>4843</c:v>
                </c:pt>
                <c:pt idx="4">
                  <c:v>4354</c:v>
                </c:pt>
                <c:pt idx="5">
                  <c:v>3183</c:v>
                </c:pt>
                <c:pt idx="6">
                  <c:v>3905</c:v>
                </c:pt>
                <c:pt idx="7">
                  <c:v>5485</c:v>
                </c:pt>
                <c:pt idx="8">
                  <c:v>3323</c:v>
                </c:pt>
                <c:pt idx="9">
                  <c:v>4829</c:v>
                </c:pt>
                <c:pt idx="10">
                  <c:v>3743</c:v>
                </c:pt>
                <c:pt idx="11">
                  <c:v>4024</c:v>
                </c:pt>
                <c:pt idx="12">
                  <c:v>51981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CC7-4C60-B75A-6D654BF2B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CC7-4C60-B75A-6D654BF2B77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4457</c:v>
                      </c:pt>
                      <c:pt idx="1">
                        <c:v>6362</c:v>
                      </c:pt>
                      <c:pt idx="2">
                        <c:v>2039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2080</c:v>
                      </c:pt>
                      <c:pt idx="8">
                        <c:v>757</c:v>
                      </c:pt>
                      <c:pt idx="9">
                        <c:v>2073</c:v>
                      </c:pt>
                      <c:pt idx="10">
                        <c:v>538</c:v>
                      </c:pt>
                      <c:pt idx="11">
                        <c:v>1485</c:v>
                      </c:pt>
                      <c:pt idx="12">
                        <c:v>20504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CC7-4C60-B75A-6D654BF2B77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CC7-4C60-B75A-6D654BF2B77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CC7-4C60-B75A-6D654BF2B77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CC7-4C60-B75A-6D654BF2B77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CC7-4C60-B75A-6D654BF2B77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CC7-4C60-B75A-6D654BF2B77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CC7-4C60-B75A-6D654BF2B77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CC7-4C60-B75A-6D654BF2B77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CC7-4C60-B75A-6D654BF2B77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CC7-4C60-B75A-6D654BF2B77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CC7-4C60-B75A-6D654BF2B77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CC7-4C60-B75A-6D654BF2B77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CC7-4C60-B75A-6D654BF2B77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CC7-4C60-B75A-6D654BF2B771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-0.20957628728861866</c:v>
                </c:pt>
                <c:pt idx="1">
                  <c:v>-0.13825027002005863</c:v>
                </c:pt>
                <c:pt idx="2">
                  <c:v>-0.22919138837091035</c:v>
                </c:pt>
                <c:pt idx="3">
                  <c:v>-0.22462375920589173</c:v>
                </c:pt>
                <c:pt idx="4">
                  <c:v>-4.4546850998463894E-2</c:v>
                </c:pt>
                <c:pt idx="5">
                  <c:v>-5.3242117787031584E-2</c:v>
                </c:pt>
                <c:pt idx="6">
                  <c:v>-9.7944097944097974E-2</c:v>
                </c:pt>
                <c:pt idx="7">
                  <c:v>-4.724682994615248E-2</c:v>
                </c:pt>
                <c:pt idx="8">
                  <c:v>9.0223097112860806E-2</c:v>
                </c:pt>
                <c:pt idx="9">
                  <c:v>-8.3159293715587612E-2</c:v>
                </c:pt>
                <c:pt idx="10">
                  <c:v>4.845938375350145E-2</c:v>
                </c:pt>
                <c:pt idx="11">
                  <c:v>-4.1676589664205732E-2</c:v>
                </c:pt>
                <c:pt idx="12">
                  <c:v>-0.10343578598778846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CC7-4C60-B75A-6D654BF2B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541-4B35-BE1F-336B02A60C8C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541-4B35-BE1F-336B02A60C8C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41-4B35-BE1F-336B02A60C8C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41-4B35-BE1F-336B02A60C8C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3104</c:v>
                </c:pt>
                <c:pt idx="1">
                  <c:v>46937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41-4B35-BE1F-336B02A60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Adeje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54919</c:v>
                </c:pt>
                <c:pt idx="1">
                  <c:v>5369</c:v>
                </c:pt>
                <c:pt idx="2">
                  <c:v>49550</c:v>
                </c:pt>
                <c:pt idx="3">
                  <c:v>20442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D-4E6D-81FB-54AD953B8D15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44012</c:v>
                </c:pt>
                <c:pt idx="1">
                  <c:v>2401</c:v>
                </c:pt>
                <c:pt idx="2">
                  <c:v>41611</c:v>
                </c:pt>
                <c:pt idx="3">
                  <c:v>16667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9D-4E6D-81FB-54AD953B8D15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50041</c:v>
                </c:pt>
                <c:pt idx="1">
                  <c:v>3104</c:v>
                </c:pt>
                <c:pt idx="2">
                  <c:v>46937</c:v>
                </c:pt>
                <c:pt idx="3">
                  <c:v>17378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9D-4E6D-81FB-54AD953B8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0.13698536762701075</c:v>
                </c:pt>
                <c:pt idx="1">
                  <c:v>0.29279466888796324</c:v>
                </c:pt>
                <c:pt idx="2">
                  <c:v>0.12799500132176589</c:v>
                </c:pt>
                <c:pt idx="3">
                  <c:v>4.265914681706362E-2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9D-4E6D-81FB-54AD953B8D15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0.74223883474984798</c:v>
                </c:pt>
                <c:pt idx="1">
                  <c:v>4.604043370563194E-2</c:v>
                </c:pt>
                <c:pt idx="2">
                  <c:v>0.69619840104421604</c:v>
                </c:pt>
                <c:pt idx="3">
                  <c:v>0.25776116525015202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9D-4E6D-81FB-54AD953B8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1D-40E0-88DF-2AD6FE50B0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1D-40E0-88DF-2AD6FE50B0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1D-40E0-88DF-2AD6FE50B0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A1D-40E0-88DF-2AD6FE50B01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A1D-40E0-88DF-2AD6FE50B0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A1D-40E0-88DF-2AD6FE50B01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1D-40E0-88DF-2AD6FE50B01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A1D-40E0-88DF-2AD6FE50B01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A1D-40E0-88DF-2AD6FE50B01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A1D-40E0-88DF-2AD6FE50B010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1D-40E0-88DF-2AD6FE50B010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1D-40E0-88DF-2AD6FE50B010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1D-40E0-88DF-2AD6FE50B010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1D-40E0-88DF-2AD6FE50B010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1D-40E0-88DF-2AD6FE50B010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1D-40E0-88DF-2AD6FE50B010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1D-40E0-88DF-2AD6FE50B010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1D-40E0-88DF-2AD6FE50B010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1D-40E0-88DF-2AD6FE50B010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5A1D-40E0-88DF-2AD6FE50B010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147955</c:v>
                </c:pt>
                <c:pt idx="1">
                  <c:v>118257</c:v>
                </c:pt>
                <c:pt idx="2">
                  <c:v>10059</c:v>
                </c:pt>
                <c:pt idx="3">
                  <c:v>398420</c:v>
                </c:pt>
                <c:pt idx="4">
                  <c:v>52122</c:v>
                </c:pt>
                <c:pt idx="5">
                  <c:v>178403</c:v>
                </c:pt>
                <c:pt idx="6">
                  <c:v>35565</c:v>
                </c:pt>
                <c:pt idx="7">
                  <c:v>32990</c:v>
                </c:pt>
                <c:pt idx="8">
                  <c:v>42953</c:v>
                </c:pt>
                <c:pt idx="9">
                  <c:v>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A1D-40E0-88DF-2AD6FE50B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56-405C-8AA3-D8A6F3FF3BF4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56-405C-8AA3-D8A6F3FF3BF4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56-405C-8AA3-D8A6F3FF3BF4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56-405C-8AA3-D8A6F3FF3BF4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56-405C-8AA3-D8A6F3FF3BF4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56-405C-8AA3-D8A6F3FF3BF4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56-405C-8AA3-D8A6F3FF3BF4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56-405C-8AA3-D8A6F3FF3BF4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56-405C-8AA3-D8A6F3FF3BF4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56-405C-8AA3-D8A6F3FF3B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5956-405C-8AA3-D8A6F3FF3BF4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56-405C-8AA3-D8A6F3FF3BF4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56-405C-8AA3-D8A6F3FF3BF4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56-405C-8AA3-D8A6F3FF3BF4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956-405C-8AA3-D8A6F3FF3B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5956-405C-8AA3-D8A6F3FF3BF4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5956-405C-8AA3-D8A6F3FF3BF4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956-405C-8AA3-D8A6F3FF3BF4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956-405C-8AA3-D8A6F3FF3BF4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956-405C-8AA3-D8A6F3FF3BF4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956-405C-8AA3-D8A6F3FF3BF4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956-405C-8AA3-D8A6F3FF3BF4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956-405C-8AA3-D8A6F3FF3BF4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56-405C-8AA3-D8A6F3FF3BF4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956-405C-8AA3-D8A6F3FF3BF4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956-405C-8AA3-D8A6F3FF3BF4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956-405C-8AA3-D8A6F3FF3BF4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956-405C-8AA3-D8A6F3FF3BF4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956-405C-8AA3-D8A6F3FF3BF4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956-405C-8AA3-D8A6F3FF3BF4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956-405C-8AA3-D8A6F3FF3BF4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956-405C-8AA3-D8A6F3FF3BF4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956-405C-8AA3-D8A6F3FF3BF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5956-405C-8AA3-D8A6F3FF3BF4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5956-405C-8AA3-D8A6F3FF3BF4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5956-405C-8AA3-D8A6F3FF3BF4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5956-405C-8AA3-D8A6F3FF3BF4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5956-405C-8AA3-D8A6F3FF3BF4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5956-405C-8AA3-D8A6F3FF3BF4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5956-405C-8AA3-D8A6F3FF3BF4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5956-405C-8AA3-D8A6F3FF3BF4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5956-405C-8AA3-D8A6F3FF3BF4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5956-405C-8AA3-D8A6F3FF3BF4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5956-405C-8AA3-D8A6F3FF3BF4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5956-405C-8AA3-D8A6F3FF3BF4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5956-405C-8AA3-D8A6F3FF3BF4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5956-405C-8AA3-D8A6F3FF3BF4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5956-405C-8AA3-D8A6F3FF3BF4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5956-405C-8AA3-D8A6F3FF3BF4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5956-405C-8AA3-D8A6F3FF3BF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956-405C-8AA3-D8A6F3FF3BF4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956-405C-8AA3-D8A6F3FF3BF4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956-405C-8AA3-D8A6F3FF3BF4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956-405C-8AA3-D8A6F3FF3BF4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956-405C-8AA3-D8A6F3FF3BF4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956-405C-8AA3-D8A6F3FF3BF4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956-405C-8AA3-D8A6F3FF3BF4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956-405C-8AA3-D8A6F3FF3BF4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956-405C-8AA3-D8A6F3FF3BF4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956-405C-8AA3-D8A6F3FF3BF4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956-405C-8AA3-D8A6F3FF3BF4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956-405C-8AA3-D8A6F3FF3BF4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956-405C-8AA3-D8A6F3FF3BF4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956-405C-8AA3-D8A6F3FF3BF4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956-405C-8AA3-D8A6F3FF3BF4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956-405C-8AA3-D8A6F3FF3BF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5956-405C-8AA3-D8A6F3FF3BF4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956-405C-8AA3-D8A6F3FF3BF4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956-405C-8AA3-D8A6F3FF3BF4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956-405C-8AA3-D8A6F3FF3BF4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956-405C-8AA3-D8A6F3FF3BF4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956-405C-8AA3-D8A6F3FF3BF4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956-405C-8AA3-D8A6F3FF3BF4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956-405C-8AA3-D8A6F3FF3BF4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956-405C-8AA3-D8A6F3FF3BF4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956-405C-8AA3-D8A6F3FF3BF4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956-405C-8AA3-D8A6F3FF3BF4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956-405C-8AA3-D8A6F3FF3BF4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956-405C-8AA3-D8A6F3FF3BF4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956-405C-8AA3-D8A6F3FF3BF4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956-405C-8AA3-D8A6F3FF3BF4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956-405C-8AA3-D8A6F3FF3BF4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956-405C-8AA3-D8A6F3FF3BF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5956-405C-8AA3-D8A6F3FF3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181700</c:v>
                </c:pt>
                <c:pt idx="1">
                  <c:v>119487</c:v>
                </c:pt>
                <c:pt idx="2">
                  <c:v>20295</c:v>
                </c:pt>
                <c:pt idx="3">
                  <c:v>343297</c:v>
                </c:pt>
                <c:pt idx="4">
                  <c:v>55684</c:v>
                </c:pt>
                <c:pt idx="5">
                  <c:v>147214</c:v>
                </c:pt>
                <c:pt idx="6">
                  <c:v>37722</c:v>
                </c:pt>
                <c:pt idx="7">
                  <c:v>33671</c:v>
                </c:pt>
                <c:pt idx="8">
                  <c:v>43847</c:v>
                </c:pt>
                <c:pt idx="9">
                  <c:v>59804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7-4C10-8BE7-3B95FFA6A5E1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161848</c:v>
                </c:pt>
                <c:pt idx="1">
                  <c:v>114632</c:v>
                </c:pt>
                <c:pt idx="2">
                  <c:v>11990</c:v>
                </c:pt>
                <c:pt idx="3">
                  <c:v>382439</c:v>
                </c:pt>
                <c:pt idx="4">
                  <c:v>49807</c:v>
                </c:pt>
                <c:pt idx="5">
                  <c:v>155988</c:v>
                </c:pt>
                <c:pt idx="6">
                  <c:v>35821</c:v>
                </c:pt>
                <c:pt idx="7">
                  <c:v>29209</c:v>
                </c:pt>
                <c:pt idx="8">
                  <c:v>61312</c:v>
                </c:pt>
                <c:pt idx="9">
                  <c:v>55988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7-4C10-8BE7-3B95FFA6A5E1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147955</c:v>
                </c:pt>
                <c:pt idx="1">
                  <c:v>118257</c:v>
                </c:pt>
                <c:pt idx="2">
                  <c:v>10059</c:v>
                </c:pt>
                <c:pt idx="3">
                  <c:v>398420</c:v>
                </c:pt>
                <c:pt idx="4">
                  <c:v>52122</c:v>
                </c:pt>
                <c:pt idx="5">
                  <c:v>178403</c:v>
                </c:pt>
                <c:pt idx="6">
                  <c:v>35565</c:v>
                </c:pt>
                <c:pt idx="7">
                  <c:v>32990</c:v>
                </c:pt>
                <c:pt idx="8">
                  <c:v>42953</c:v>
                </c:pt>
                <c:pt idx="9">
                  <c:v>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7-4C10-8BE7-3B95FFA6A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-8.5839800306460434E-2</c:v>
                </c:pt>
                <c:pt idx="1">
                  <c:v>3.1622932514481228E-2</c:v>
                </c:pt>
                <c:pt idx="2">
                  <c:v>-0.16105087572977483</c:v>
                </c:pt>
                <c:pt idx="3">
                  <c:v>4.1787056236419318E-2</c:v>
                </c:pt>
                <c:pt idx="4">
                  <c:v>4.647941052462512E-2</c:v>
                </c:pt>
                <c:pt idx="5">
                  <c:v>0.14369695104751656</c:v>
                </c:pt>
                <c:pt idx="6">
                  <c:v>-7.146645822282971E-3</c:v>
                </c:pt>
                <c:pt idx="7">
                  <c:v>0.12944640350576875</c:v>
                </c:pt>
                <c:pt idx="8">
                  <c:v>-0.29943567327766174</c:v>
                </c:pt>
                <c:pt idx="9">
                  <c:v>-7.689147674501684E-2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D7-4C10-8BE7-3B95FFA6A5E1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0.13848187067288029</c:v>
                </c:pt>
                <c:pt idx="1">
                  <c:v>0.11068534743782098</c:v>
                </c:pt>
                <c:pt idx="2">
                  <c:v>9.4149514183265361E-3</c:v>
                </c:pt>
                <c:pt idx="3">
                  <c:v>0.372910323500314</c:v>
                </c:pt>
                <c:pt idx="4">
                  <c:v>4.8784779583061509E-2</c:v>
                </c:pt>
                <c:pt idx="5">
                  <c:v>0.16698037358422399</c:v>
                </c:pt>
                <c:pt idx="6">
                  <c:v>3.3287876249406829E-2</c:v>
                </c:pt>
                <c:pt idx="7">
                  <c:v>3.0877746027497013E-2</c:v>
                </c:pt>
                <c:pt idx="8">
                  <c:v>4.0202844047259143E-2</c:v>
                </c:pt>
                <c:pt idx="9">
                  <c:v>4.8373887479209704E-2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D7-4C10-8BE7-3B95FFA6A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E0-4E1B-ABE4-841C835D4F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E0-4E1B-ABE4-841C835D4F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E0-4E1B-ABE4-841C835D4F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9E0-4E1B-ABE4-841C835D4F4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9E0-4E1B-ABE4-841C835D4F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E0-4E1B-ABE4-841C835D4F4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E0-4E1B-ABE4-841C835D4F4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9E0-4E1B-ABE4-841C835D4F4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9E0-4E1B-ABE4-841C835D4F4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9E0-4E1B-ABE4-841C835D4F48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E0-4E1B-ABE4-841C835D4F48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E0-4E1B-ABE4-841C835D4F48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E0-4E1B-ABE4-841C835D4F48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E1B-ABE4-841C835D4F48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E0-4E1B-ABE4-841C835D4F48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E0-4E1B-ABE4-841C835D4F48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E0-4E1B-ABE4-841C835D4F48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E0-4E1B-ABE4-841C835D4F48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9E0-4E1B-ABE4-841C835D4F48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9E0-4E1B-ABE4-841C835D4F48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80536</c:v>
                </c:pt>
                <c:pt idx="1">
                  <c:v>66849</c:v>
                </c:pt>
                <c:pt idx="2">
                  <c:v>4151</c:v>
                </c:pt>
                <c:pt idx="3">
                  <c:v>294370</c:v>
                </c:pt>
                <c:pt idx="4">
                  <c:v>31636</c:v>
                </c:pt>
                <c:pt idx="5">
                  <c:v>84941</c:v>
                </c:pt>
                <c:pt idx="6">
                  <c:v>21878</c:v>
                </c:pt>
                <c:pt idx="7">
                  <c:v>13384</c:v>
                </c:pt>
                <c:pt idx="8">
                  <c:v>26454</c:v>
                </c:pt>
                <c:pt idx="9">
                  <c:v>20048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9E0-4E1B-ABE4-841C835D4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4D-45C6-B98B-BB51160DA9C1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D-45C6-B98B-BB51160DA9C1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4D-45C6-B98B-BB51160DA9C1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4D-45C6-B98B-BB51160DA9C1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4D-45C6-B98B-BB51160DA9C1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4D-45C6-B98B-BB51160DA9C1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4D-45C6-B98B-BB51160DA9C1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4D-45C6-B98B-BB51160DA9C1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4D-45C6-B98B-BB51160DA9C1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4D-45C6-B98B-BB51160DA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524D-45C6-B98B-BB51160DA9C1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4D-45C6-B98B-BB51160DA9C1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4D-45C6-B98B-BB51160DA9C1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4D-45C6-B98B-BB51160DA9C1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24D-45C6-B98B-BB51160DA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524D-45C6-B98B-BB51160DA9C1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524D-45C6-B98B-BB51160DA9C1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24D-45C6-B98B-BB51160DA9C1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24D-45C6-B98B-BB51160DA9C1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24D-45C6-B98B-BB51160DA9C1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24D-45C6-B98B-BB51160DA9C1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24D-45C6-B98B-BB51160DA9C1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24D-45C6-B98B-BB51160DA9C1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24D-45C6-B98B-BB51160DA9C1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24D-45C6-B98B-BB51160DA9C1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24D-45C6-B98B-BB51160DA9C1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24D-45C6-B98B-BB51160DA9C1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24D-45C6-B98B-BB51160DA9C1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24D-45C6-B98B-BB51160DA9C1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24D-45C6-B98B-BB51160DA9C1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24D-45C6-B98B-BB51160DA9C1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24D-45C6-B98B-BB51160DA9C1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24D-45C6-B98B-BB51160DA9C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524D-45C6-B98B-BB51160DA9C1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524D-45C6-B98B-BB51160DA9C1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524D-45C6-B98B-BB51160DA9C1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524D-45C6-B98B-BB51160DA9C1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524D-45C6-B98B-BB51160DA9C1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524D-45C6-B98B-BB51160DA9C1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524D-45C6-B98B-BB51160DA9C1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524D-45C6-B98B-BB51160DA9C1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524D-45C6-B98B-BB51160DA9C1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524D-45C6-B98B-BB51160DA9C1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524D-45C6-B98B-BB51160DA9C1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524D-45C6-B98B-BB51160DA9C1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524D-45C6-B98B-BB51160DA9C1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524D-45C6-B98B-BB51160DA9C1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524D-45C6-B98B-BB51160DA9C1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524D-45C6-B98B-BB51160DA9C1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524D-45C6-B98B-BB51160DA9C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24D-45C6-B98B-BB51160DA9C1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24D-45C6-B98B-BB51160DA9C1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24D-45C6-B98B-BB51160DA9C1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24D-45C6-B98B-BB51160DA9C1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24D-45C6-B98B-BB51160DA9C1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24D-45C6-B98B-BB51160DA9C1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24D-45C6-B98B-BB51160DA9C1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24D-45C6-B98B-BB51160DA9C1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24D-45C6-B98B-BB51160DA9C1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24D-45C6-B98B-BB51160DA9C1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24D-45C6-B98B-BB51160DA9C1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24D-45C6-B98B-BB51160DA9C1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24D-45C6-B98B-BB51160DA9C1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24D-45C6-B98B-BB51160DA9C1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24D-45C6-B98B-BB51160DA9C1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24D-45C6-B98B-BB51160DA9C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524D-45C6-B98B-BB51160DA9C1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24D-45C6-B98B-BB51160DA9C1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24D-45C6-B98B-BB51160DA9C1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24D-45C6-B98B-BB51160DA9C1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24D-45C6-B98B-BB51160DA9C1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24D-45C6-B98B-BB51160DA9C1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24D-45C6-B98B-BB51160DA9C1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24D-45C6-B98B-BB51160DA9C1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24D-45C6-B98B-BB51160DA9C1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24D-45C6-B98B-BB51160DA9C1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24D-45C6-B98B-BB51160DA9C1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24D-45C6-B98B-BB51160DA9C1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24D-45C6-B98B-BB51160DA9C1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24D-45C6-B98B-BB51160DA9C1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24D-45C6-B98B-BB51160DA9C1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24D-45C6-B98B-BB51160DA9C1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24D-45C6-B98B-BB51160DA9C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524D-45C6-B98B-BB51160DA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106339</c:v>
                </c:pt>
                <c:pt idx="1">
                  <c:v>66877</c:v>
                </c:pt>
                <c:pt idx="2">
                  <c:v>5439</c:v>
                </c:pt>
                <c:pt idx="3">
                  <c:v>250432</c:v>
                </c:pt>
                <c:pt idx="4">
                  <c:v>36164</c:v>
                </c:pt>
                <c:pt idx="5">
                  <c:v>80189</c:v>
                </c:pt>
                <c:pt idx="6">
                  <c:v>25698</c:v>
                </c:pt>
                <c:pt idx="7">
                  <c:v>11319</c:v>
                </c:pt>
                <c:pt idx="8">
                  <c:v>14448</c:v>
                </c:pt>
                <c:pt idx="9">
                  <c:v>15497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4-4104-AD7F-6C40A91E49EA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101169</c:v>
                </c:pt>
                <c:pt idx="1">
                  <c:v>64410</c:v>
                </c:pt>
                <c:pt idx="2">
                  <c:v>4225</c:v>
                </c:pt>
                <c:pt idx="3">
                  <c:v>276037</c:v>
                </c:pt>
                <c:pt idx="4">
                  <c:v>33708</c:v>
                </c:pt>
                <c:pt idx="5">
                  <c:v>80800</c:v>
                </c:pt>
                <c:pt idx="6">
                  <c:v>23944</c:v>
                </c:pt>
                <c:pt idx="7">
                  <c:v>10833</c:v>
                </c:pt>
                <c:pt idx="8">
                  <c:v>23750</c:v>
                </c:pt>
                <c:pt idx="9">
                  <c:v>18134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4-4104-AD7F-6C40A91E49EA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80536</c:v>
                </c:pt>
                <c:pt idx="1">
                  <c:v>66849</c:v>
                </c:pt>
                <c:pt idx="2">
                  <c:v>4151</c:v>
                </c:pt>
                <c:pt idx="3">
                  <c:v>294370</c:v>
                </c:pt>
                <c:pt idx="4">
                  <c:v>31636</c:v>
                </c:pt>
                <c:pt idx="5">
                  <c:v>84941</c:v>
                </c:pt>
                <c:pt idx="6">
                  <c:v>21878</c:v>
                </c:pt>
                <c:pt idx="7">
                  <c:v>13384</c:v>
                </c:pt>
                <c:pt idx="8">
                  <c:v>26454</c:v>
                </c:pt>
                <c:pt idx="9">
                  <c:v>20048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C4-4104-AD7F-6C40A91E4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-0.2039458727475808</c:v>
                </c:pt>
                <c:pt idx="1">
                  <c:v>3.7866790870982658E-2</c:v>
                </c:pt>
                <c:pt idx="2">
                  <c:v>-1.7514792899408271E-2</c:v>
                </c:pt>
                <c:pt idx="3">
                  <c:v>6.6415009582048823E-2</c:v>
                </c:pt>
                <c:pt idx="4">
                  <c:v>-6.146908745698354E-2</c:v>
                </c:pt>
                <c:pt idx="5">
                  <c:v>5.1250000000000018E-2</c:v>
                </c:pt>
                <c:pt idx="6">
                  <c:v>-8.6284664216505158E-2</c:v>
                </c:pt>
                <c:pt idx="7">
                  <c:v>0.23548416874365374</c:v>
                </c:pt>
                <c:pt idx="8">
                  <c:v>0.11385263157894743</c:v>
                </c:pt>
                <c:pt idx="9">
                  <c:v>0.10554759016212634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C4-4104-AD7F-6C40A91E49EA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0.12500795502346149</c:v>
                </c:pt>
                <c:pt idx="1">
                  <c:v>0.10376299773223624</c:v>
                </c:pt>
                <c:pt idx="2">
                  <c:v>6.4431809538888036E-3</c:v>
                </c:pt>
                <c:pt idx="3">
                  <c:v>0.45692102563147363</c:v>
                </c:pt>
                <c:pt idx="4">
                  <c:v>4.910538970301763E-2</c:v>
                </c:pt>
                <c:pt idx="5">
                  <c:v>0.13184539470110065</c:v>
                </c:pt>
                <c:pt idx="6">
                  <c:v>3.3959025032324557E-2</c:v>
                </c:pt>
                <c:pt idx="7">
                  <c:v>2.0774640782184474E-2</c:v>
                </c:pt>
                <c:pt idx="8">
                  <c:v>4.1061890858630309E-2</c:v>
                </c:pt>
                <c:pt idx="9">
                  <c:v>3.1118499581682182E-2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C4-4104-AD7F-6C40A91E4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73-4AC9-9803-676B21F05B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73-4AC9-9803-676B21F05B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73-4AC9-9803-676B21F05B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A73-4AC9-9803-676B21F05B1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A73-4AC9-9803-676B21F05B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A73-4AC9-9803-676B21F05B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A73-4AC9-9803-676B21F05B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A73-4AC9-9803-676B21F05B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A73-4AC9-9803-676B21F05B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A73-4AC9-9803-676B21F05B15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3-4AC9-9803-676B21F05B15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73-4AC9-9803-676B21F05B15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73-4AC9-9803-676B21F05B15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73-4AC9-9803-676B21F05B15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73-4AC9-9803-676B21F05B15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73-4AC9-9803-676B21F05B15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73-4AC9-9803-676B21F05B15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A73-4AC9-9803-676B21F05B15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A73-4AC9-9803-676B21F05B15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EA73-4AC9-9803-676B21F05B15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67419</c:v>
                </c:pt>
                <c:pt idx="1">
                  <c:v>51408</c:v>
                </c:pt>
                <c:pt idx="2">
                  <c:v>5908</c:v>
                </c:pt>
                <c:pt idx="3">
                  <c:v>104050</c:v>
                </c:pt>
                <c:pt idx="4">
                  <c:v>20486</c:v>
                </c:pt>
                <c:pt idx="5">
                  <c:v>93462</c:v>
                </c:pt>
                <c:pt idx="6">
                  <c:v>13687</c:v>
                </c:pt>
                <c:pt idx="7">
                  <c:v>19606</c:v>
                </c:pt>
                <c:pt idx="8">
                  <c:v>16499</c:v>
                </c:pt>
                <c:pt idx="9">
                  <c:v>31635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A73-4AC9-9803-676B21F05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03-49E9-B47B-A5B39C2F3015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03-49E9-B47B-A5B39C2F3015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03-49E9-B47B-A5B39C2F3015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03-49E9-B47B-A5B39C2F3015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03-49E9-B47B-A5B39C2F3015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03-49E9-B47B-A5B39C2F3015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03-49E9-B47B-A5B39C2F3015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03-49E9-B47B-A5B39C2F3015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03-49E9-B47B-A5B39C2F3015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03-49E9-B47B-A5B39C2F30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703-49E9-B47B-A5B39C2F3015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03-49E9-B47B-A5B39C2F3015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03-49E9-B47B-A5B39C2F3015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03-49E9-B47B-A5B39C2F3015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03-49E9-B47B-A5B39C2F30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703-49E9-B47B-A5B39C2F3015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F703-49E9-B47B-A5B39C2F3015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03-49E9-B47B-A5B39C2F3015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03-49E9-B47B-A5B39C2F3015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03-49E9-B47B-A5B39C2F3015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03-49E9-B47B-A5B39C2F3015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03-49E9-B47B-A5B39C2F3015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703-49E9-B47B-A5B39C2F3015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03-49E9-B47B-A5B39C2F3015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703-49E9-B47B-A5B39C2F3015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703-49E9-B47B-A5B39C2F3015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703-49E9-B47B-A5B39C2F3015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703-49E9-B47B-A5B39C2F3015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703-49E9-B47B-A5B39C2F3015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703-49E9-B47B-A5B39C2F3015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703-49E9-B47B-A5B39C2F3015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703-49E9-B47B-A5B39C2F3015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703-49E9-B47B-A5B39C2F3015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F703-49E9-B47B-A5B39C2F3015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F703-49E9-B47B-A5B39C2F3015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F703-49E9-B47B-A5B39C2F3015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F703-49E9-B47B-A5B39C2F3015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F703-49E9-B47B-A5B39C2F3015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F703-49E9-B47B-A5B39C2F3015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F703-49E9-B47B-A5B39C2F3015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F703-49E9-B47B-A5B39C2F3015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F703-49E9-B47B-A5B39C2F3015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F703-49E9-B47B-A5B39C2F3015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F703-49E9-B47B-A5B39C2F3015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F703-49E9-B47B-A5B39C2F3015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F703-49E9-B47B-A5B39C2F3015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F703-49E9-B47B-A5B39C2F3015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F703-49E9-B47B-A5B39C2F3015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F703-49E9-B47B-A5B39C2F3015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F703-49E9-B47B-A5B39C2F301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703-49E9-B47B-A5B39C2F3015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703-49E9-B47B-A5B39C2F3015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703-49E9-B47B-A5B39C2F3015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703-49E9-B47B-A5B39C2F3015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703-49E9-B47B-A5B39C2F3015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703-49E9-B47B-A5B39C2F3015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703-49E9-B47B-A5B39C2F3015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703-49E9-B47B-A5B39C2F3015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703-49E9-B47B-A5B39C2F3015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703-49E9-B47B-A5B39C2F3015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703-49E9-B47B-A5B39C2F3015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703-49E9-B47B-A5B39C2F3015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703-49E9-B47B-A5B39C2F3015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703-49E9-B47B-A5B39C2F3015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703-49E9-B47B-A5B39C2F3015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703-49E9-B47B-A5B39C2F3015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F703-49E9-B47B-A5B39C2F3015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703-49E9-B47B-A5B39C2F3015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703-49E9-B47B-A5B39C2F3015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703-49E9-B47B-A5B39C2F3015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703-49E9-B47B-A5B39C2F3015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703-49E9-B47B-A5B39C2F3015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703-49E9-B47B-A5B39C2F3015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703-49E9-B47B-A5B39C2F3015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703-49E9-B47B-A5B39C2F3015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703-49E9-B47B-A5B39C2F3015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703-49E9-B47B-A5B39C2F3015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703-49E9-B47B-A5B39C2F3015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703-49E9-B47B-A5B39C2F3015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703-49E9-B47B-A5B39C2F3015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703-49E9-B47B-A5B39C2F3015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703-49E9-B47B-A5B39C2F3015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703-49E9-B47B-A5B39C2F3015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F703-49E9-B47B-A5B39C2F3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94-482E-B4AA-E69F5B311EEE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6261</c:v>
                </c:pt>
                <c:pt idx="1">
                  <c:v>7362</c:v>
                </c:pt>
                <c:pt idx="2">
                  <c:v>6069</c:v>
                </c:pt>
                <c:pt idx="3">
                  <c:v>6859</c:v>
                </c:pt>
                <c:pt idx="4">
                  <c:v>6343</c:v>
                </c:pt>
                <c:pt idx="5">
                  <c:v>5029</c:v>
                </c:pt>
                <c:pt idx="6">
                  <c:v>8122</c:v>
                </c:pt>
                <c:pt idx="7">
                  <c:v>5971</c:v>
                </c:pt>
                <c:pt idx="8">
                  <c:v>5596</c:v>
                </c:pt>
                <c:pt idx="9">
                  <c:v>7759</c:v>
                </c:pt>
                <c:pt idx="10">
                  <c:v>7155</c:v>
                </c:pt>
                <c:pt idx="11">
                  <c:v>7743</c:v>
                </c:pt>
                <c:pt idx="12">
                  <c:v>80269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4-482E-B4AA-E69F5B311EEE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94-482E-B4AA-E69F5B311EE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6378</c:v>
                </c:pt>
                <c:pt idx="1">
                  <c:v>6913</c:v>
                </c:pt>
                <c:pt idx="2">
                  <c:v>7454</c:v>
                </c:pt>
                <c:pt idx="3">
                  <c:v>7570</c:v>
                </c:pt>
                <c:pt idx="4">
                  <c:v>5806</c:v>
                </c:pt>
                <c:pt idx="5">
                  <c:v>5288</c:v>
                </c:pt>
                <c:pt idx="6">
                  <c:v>8019</c:v>
                </c:pt>
                <c:pt idx="7">
                  <c:v>6230</c:v>
                </c:pt>
                <c:pt idx="8">
                  <c:v>5752</c:v>
                </c:pt>
                <c:pt idx="9">
                  <c:v>7467</c:v>
                </c:pt>
                <c:pt idx="10">
                  <c:v>7260</c:v>
                </c:pt>
                <c:pt idx="11">
                  <c:v>7580</c:v>
                </c:pt>
                <c:pt idx="12">
                  <c:v>81717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4-482E-B4AA-E69F5B311EEE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94-482E-B4AA-E69F5B311EE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94-482E-B4AA-E69F5B311EE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6245</c:v>
                </c:pt>
                <c:pt idx="1">
                  <c:v>6687</c:v>
                </c:pt>
                <c:pt idx="2">
                  <c:v>7551</c:v>
                </c:pt>
                <c:pt idx="3">
                  <c:v>7164</c:v>
                </c:pt>
                <c:pt idx="4">
                  <c:v>5488</c:v>
                </c:pt>
                <c:pt idx="5">
                  <c:v>4500</c:v>
                </c:pt>
                <c:pt idx="6">
                  <c:v>6462</c:v>
                </c:pt>
                <c:pt idx="7">
                  <c:v>5164</c:v>
                </c:pt>
                <c:pt idx="8">
                  <c:v>5417</c:v>
                </c:pt>
                <c:pt idx="9">
                  <c:v>7455</c:v>
                </c:pt>
                <c:pt idx="10">
                  <c:v>7841</c:v>
                </c:pt>
                <c:pt idx="11">
                  <c:v>7909</c:v>
                </c:pt>
                <c:pt idx="12">
                  <c:v>77883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4-482E-B4AA-E69F5B311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394-482E-B4AA-E69F5B311EE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6472</c:v>
                      </c:pt>
                      <c:pt idx="1">
                        <c:v>6909</c:v>
                      </c:pt>
                      <c:pt idx="2">
                        <c:v>2495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2693</c:v>
                      </c:pt>
                      <c:pt idx="8">
                        <c:v>3745</c:v>
                      </c:pt>
                      <c:pt idx="9">
                        <c:v>1910</c:v>
                      </c:pt>
                      <c:pt idx="10">
                        <c:v>1042</c:v>
                      </c:pt>
                      <c:pt idx="11">
                        <c:v>1396</c:v>
                      </c:pt>
                      <c:pt idx="12">
                        <c:v>28980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394-482E-B4AA-E69F5B311EE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394-482E-B4AA-E69F5B311EE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394-482E-B4AA-E69F5B311EE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394-482E-B4AA-E69F5B311EE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394-482E-B4AA-E69F5B311EE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394-482E-B4AA-E69F5B311EE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394-482E-B4AA-E69F5B311EE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394-482E-B4AA-E69F5B311EE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394-482E-B4AA-E69F5B311EE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394-482E-B4AA-E69F5B311EE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394-482E-B4AA-E69F5B311EE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394-482E-B4AA-E69F5B311EE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394-482E-B4AA-E69F5B311EE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394-482E-B4AA-E69F5B311EEE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-2.0852931953590503E-2</c:v>
                </c:pt>
                <c:pt idx="1">
                  <c:v>-3.269202950961958E-2</c:v>
                </c:pt>
                <c:pt idx="2">
                  <c:v>1.3013147303461148E-2</c:v>
                </c:pt>
                <c:pt idx="3">
                  <c:v>-5.3632760898282728E-2</c:v>
                </c:pt>
                <c:pt idx="4">
                  <c:v>-5.4770926627626615E-2</c:v>
                </c:pt>
                <c:pt idx="5">
                  <c:v>-0.14901664145234494</c:v>
                </c:pt>
                <c:pt idx="6">
                  <c:v>-0.1941638608305275</c:v>
                </c:pt>
                <c:pt idx="7">
                  <c:v>-0.17110754414125195</c:v>
                </c:pt>
                <c:pt idx="8">
                  <c:v>-5.8240611961057009E-2</c:v>
                </c:pt>
                <c:pt idx="9">
                  <c:v>-1.6070711128967075E-3</c:v>
                </c:pt>
                <c:pt idx="10">
                  <c:v>8.0027548209366417E-2</c:v>
                </c:pt>
                <c:pt idx="11">
                  <c:v>4.3403693931398424E-2</c:v>
                </c:pt>
                <c:pt idx="12">
                  <c:v>-4.6918021953816225E-2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394-482E-B4AA-E69F5B311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75361</c:v>
                </c:pt>
                <c:pt idx="1">
                  <c:v>52610</c:v>
                </c:pt>
                <c:pt idx="2">
                  <c:v>14856</c:v>
                </c:pt>
                <c:pt idx="3">
                  <c:v>92865</c:v>
                </c:pt>
                <c:pt idx="4">
                  <c:v>19520</c:v>
                </c:pt>
                <c:pt idx="5">
                  <c:v>67025</c:v>
                </c:pt>
                <c:pt idx="6">
                  <c:v>12024</c:v>
                </c:pt>
                <c:pt idx="7">
                  <c:v>22352</c:v>
                </c:pt>
                <c:pt idx="8">
                  <c:v>29399</c:v>
                </c:pt>
                <c:pt idx="9">
                  <c:v>44307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D-46E9-91E1-D3E2EFC10155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60679</c:v>
                </c:pt>
                <c:pt idx="1">
                  <c:v>50222</c:v>
                </c:pt>
                <c:pt idx="2">
                  <c:v>7765</c:v>
                </c:pt>
                <c:pt idx="3">
                  <c:v>106402</c:v>
                </c:pt>
                <c:pt idx="4">
                  <c:v>16099</c:v>
                </c:pt>
                <c:pt idx="5">
                  <c:v>75188</c:v>
                </c:pt>
                <c:pt idx="6">
                  <c:v>11877</c:v>
                </c:pt>
                <c:pt idx="7">
                  <c:v>18376</c:v>
                </c:pt>
                <c:pt idx="8">
                  <c:v>37562</c:v>
                </c:pt>
                <c:pt idx="9">
                  <c:v>37854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AD-46E9-91E1-D3E2EFC10155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67419</c:v>
                </c:pt>
                <c:pt idx="1">
                  <c:v>51408</c:v>
                </c:pt>
                <c:pt idx="2">
                  <c:v>5908</c:v>
                </c:pt>
                <c:pt idx="3">
                  <c:v>104050</c:v>
                </c:pt>
                <c:pt idx="4">
                  <c:v>20486</c:v>
                </c:pt>
                <c:pt idx="5">
                  <c:v>93462</c:v>
                </c:pt>
                <c:pt idx="6">
                  <c:v>13687</c:v>
                </c:pt>
                <c:pt idx="7">
                  <c:v>19606</c:v>
                </c:pt>
                <c:pt idx="8">
                  <c:v>16499</c:v>
                </c:pt>
                <c:pt idx="9">
                  <c:v>31635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AD-46E9-91E1-D3E2EFC10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0.11107631964930209</c:v>
                </c:pt>
                <c:pt idx="1">
                  <c:v>2.3615148739596137E-2</c:v>
                </c:pt>
                <c:pt idx="2">
                  <c:v>-0.23915003219575015</c:v>
                </c:pt>
                <c:pt idx="3">
                  <c:v>-2.2104847653239612E-2</c:v>
                </c:pt>
                <c:pt idx="4">
                  <c:v>0.2725013976023356</c:v>
                </c:pt>
                <c:pt idx="5">
                  <c:v>0.24304410278235888</c:v>
                </c:pt>
                <c:pt idx="6">
                  <c:v>0.15239538604024583</c:v>
                </c:pt>
                <c:pt idx="7">
                  <c:v>6.693513278188945E-2</c:v>
                </c:pt>
                <c:pt idx="8">
                  <c:v>-0.56075288855758476</c:v>
                </c:pt>
                <c:pt idx="9">
                  <c:v>-0.16428911079410369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AD-46E9-91E1-D3E2EFC10155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0.15894709543568464</c:v>
                </c:pt>
                <c:pt idx="1">
                  <c:v>0.12119954734062618</c:v>
                </c:pt>
                <c:pt idx="2">
                  <c:v>1.3928706148623161E-2</c:v>
                </c:pt>
                <c:pt idx="3">
                  <c:v>0.2453083741984157</c:v>
                </c:pt>
                <c:pt idx="4">
                  <c:v>4.8297812146359864E-2</c:v>
                </c:pt>
                <c:pt idx="5">
                  <c:v>0.22034609581290079</c:v>
                </c:pt>
                <c:pt idx="6">
                  <c:v>3.2268483591097699E-2</c:v>
                </c:pt>
                <c:pt idx="7">
                  <c:v>4.6223123349679367E-2</c:v>
                </c:pt>
                <c:pt idx="8">
                  <c:v>3.8898057336854017E-2</c:v>
                </c:pt>
                <c:pt idx="9">
                  <c:v>7.4582704639758579E-2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AD-46E9-91E1-D3E2EFC10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161848</c:v>
                </c:pt>
                <c:pt idx="1">
                  <c:v>181700</c:v>
                </c:pt>
                <c:pt idx="2">
                  <c:v>207208</c:v>
                </c:pt>
                <c:pt idx="3">
                  <c:v>247584</c:v>
                </c:pt>
                <c:pt idx="4">
                  <c:v>117997</c:v>
                </c:pt>
                <c:pt idx="5">
                  <c:v>222987</c:v>
                </c:pt>
                <c:pt idx="6">
                  <c:v>189817</c:v>
                </c:pt>
                <c:pt idx="7">
                  <c:v>163604</c:v>
                </c:pt>
                <c:pt idx="8">
                  <c:v>164726</c:v>
                </c:pt>
                <c:pt idx="9">
                  <c:v>180969</c:v>
                </c:pt>
                <c:pt idx="10">
                  <c:v>208783</c:v>
                </c:pt>
                <c:pt idx="11">
                  <c:v>212389</c:v>
                </c:pt>
                <c:pt idx="12">
                  <c:v>240821</c:v>
                </c:pt>
                <c:pt idx="13">
                  <c:v>261850</c:v>
                </c:pt>
                <c:pt idx="14">
                  <c:v>318480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9-4D3D-86AE-32CEF88F4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-0.1092570170610897</c:v>
                </c:pt>
                <c:pt idx="1">
                  <c:v>-0.12310335508281534</c:v>
                </c:pt>
                <c:pt idx="2">
                  <c:v>-0.16308000516996257</c:v>
                </c:pt>
                <c:pt idx="3">
                  <c:v>1.0982228361738011</c:v>
                </c:pt>
                <c:pt idx="4">
                  <c:v>-0.47083462264616327</c:v>
                </c:pt>
                <c:pt idx="5">
                  <c:v>0.17474725656816825</c:v>
                </c:pt>
                <c:pt idx="6">
                  <c:v>0.16022224395491547</c:v>
                </c:pt>
                <c:pt idx="7">
                  <c:v>-6.8113109041680886E-3</c:v>
                </c:pt>
                <c:pt idx="8">
                  <c:v>-8.9755704015604842E-2</c:v>
                </c:pt>
                <c:pt idx="9">
                  <c:v>-0.13321965868868635</c:v>
                </c:pt>
                <c:pt idx="10">
                  <c:v>-1.6978280419419067E-2</c:v>
                </c:pt>
                <c:pt idx="11">
                  <c:v>-0.11806279352714255</c:v>
                </c:pt>
                <c:pt idx="12">
                  <c:v>-8.0309337406912373E-2</c:v>
                </c:pt>
                <c:pt idx="13">
                  <c:v>-0.17781336347651344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9-4D3D-86AE-32CEF88F4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101169</c:v>
                </c:pt>
                <c:pt idx="1">
                  <c:v>106339</c:v>
                </c:pt>
                <c:pt idx="2">
                  <c:v>120397</c:v>
                </c:pt>
                <c:pt idx="3">
                  <c:v>120918</c:v>
                </c:pt>
                <c:pt idx="4">
                  <c:v>49521</c:v>
                </c:pt>
                <c:pt idx="5">
                  <c:v>109920</c:v>
                </c:pt>
                <c:pt idx="6">
                  <c:v>100131</c:v>
                </c:pt>
                <c:pt idx="7">
                  <c:v>99475</c:v>
                </c:pt>
                <c:pt idx="8">
                  <c:v>87491</c:v>
                </c:pt>
                <c:pt idx="9">
                  <c:v>96210</c:v>
                </c:pt>
                <c:pt idx="10">
                  <c:v>106794</c:v>
                </c:pt>
                <c:pt idx="11">
                  <c:v>126190</c:v>
                </c:pt>
                <c:pt idx="12">
                  <c:v>149348</c:v>
                </c:pt>
                <c:pt idx="13">
                  <c:v>161329</c:v>
                </c:pt>
                <c:pt idx="14">
                  <c:v>182156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C-4D15-95A5-11AB9F10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-4.8618098722011727E-2</c:v>
                </c:pt>
                <c:pt idx="1">
                  <c:v>-0.11676370673687886</c:v>
                </c:pt>
                <c:pt idx="2">
                  <c:v>-4.3087050728592979E-3</c:v>
                </c:pt>
                <c:pt idx="3">
                  <c:v>1.4417519840067849</c:v>
                </c:pt>
                <c:pt idx="4">
                  <c:v>-0.54948144104803487</c:v>
                </c:pt>
                <c:pt idx="5">
                  <c:v>9.7761931869251306E-2</c:v>
                </c:pt>
                <c:pt idx="6">
                  <c:v>6.5946217642622873E-3</c:v>
                </c:pt>
                <c:pt idx="7">
                  <c:v>0.13697408876341566</c:v>
                </c:pt>
                <c:pt idx="8">
                  <c:v>-9.0624675189689197E-2</c:v>
                </c:pt>
                <c:pt idx="9">
                  <c:v>-9.9106691387156554E-2</c:v>
                </c:pt>
                <c:pt idx="10">
                  <c:v>-0.15370473096124893</c:v>
                </c:pt>
                <c:pt idx="11">
                  <c:v>-0.15506066368481664</c:v>
                </c:pt>
                <c:pt idx="12">
                  <c:v>-7.4264391398942586E-2</c:v>
                </c:pt>
                <c:pt idx="13">
                  <c:v>-0.11433606359384263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C-4D15-95A5-11AB9F10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60679</c:v>
                </c:pt>
                <c:pt idx="1">
                  <c:v>75361</c:v>
                </c:pt>
                <c:pt idx="2">
                  <c:v>86811</c:v>
                </c:pt>
                <c:pt idx="3">
                  <c:v>126666</c:v>
                </c:pt>
                <c:pt idx="4">
                  <c:v>68476</c:v>
                </c:pt>
                <c:pt idx="5">
                  <c:v>113067</c:v>
                </c:pt>
                <c:pt idx="6">
                  <c:v>89686</c:v>
                </c:pt>
                <c:pt idx="7">
                  <c:v>64129</c:v>
                </c:pt>
                <c:pt idx="8">
                  <c:v>77235</c:v>
                </c:pt>
                <c:pt idx="9">
                  <c:v>84759</c:v>
                </c:pt>
                <c:pt idx="10">
                  <c:v>101989</c:v>
                </c:pt>
                <c:pt idx="11">
                  <c:v>86199</c:v>
                </c:pt>
                <c:pt idx="12">
                  <c:v>91473</c:v>
                </c:pt>
                <c:pt idx="13">
                  <c:v>100521</c:v>
                </c:pt>
                <c:pt idx="14">
                  <c:v>136324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D-4F1C-BF55-C80761AEF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-0.19482225554331811</c:v>
                </c:pt>
                <c:pt idx="1">
                  <c:v>-0.13189572749997125</c:v>
                </c:pt>
                <c:pt idx="2">
                  <c:v>-0.31464639287575202</c:v>
                </c:pt>
                <c:pt idx="3">
                  <c:v>0.84978678661136753</c:v>
                </c:pt>
                <c:pt idx="4">
                  <c:v>-0.39437678544579757</c:v>
                </c:pt>
                <c:pt idx="5">
                  <c:v>0.26069843676828053</c:v>
                </c:pt>
                <c:pt idx="6">
                  <c:v>0.39852484835253943</c:v>
                </c:pt>
                <c:pt idx="7">
                  <c:v>-0.16968990742539003</c:v>
                </c:pt>
                <c:pt idx="8">
                  <c:v>-8.8769334229993224E-2</c:v>
                </c:pt>
                <c:pt idx="9">
                  <c:v>-0.16893978762415551</c:v>
                </c:pt>
                <c:pt idx="10">
                  <c:v>0.18318077935938937</c:v>
                </c:pt>
                <c:pt idx="11">
                  <c:v>-5.765635761372212E-2</c:v>
                </c:pt>
                <c:pt idx="12">
                  <c:v>-9.0011042468737923E-2</c:v>
                </c:pt>
                <c:pt idx="13">
                  <c:v>-0.26263167160588008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D-4F1C-BF55-C80761AEF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70.xml"/><Relationship Id="rId7" Type="http://schemas.openxmlformats.org/officeDocument/2006/relationships/chart" Target="../charts/chart71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image" Target="../media/image6.png"/><Relationship Id="rId5" Type="http://schemas.openxmlformats.org/officeDocument/2006/relationships/chart" Target="../charts/chart75.xml"/><Relationship Id="rId4" Type="http://schemas.openxmlformats.org/officeDocument/2006/relationships/image" Target="../media/image5.jpe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5" Type="http://schemas.openxmlformats.org/officeDocument/2006/relationships/chart" Target="../charts/chart79.xml"/><Relationship Id="rId4" Type="http://schemas.openxmlformats.org/officeDocument/2006/relationships/image" Target="../media/image6.png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0.xml"/><Relationship Id="rId5" Type="http://schemas.openxmlformats.org/officeDocument/2006/relationships/chart" Target="../charts/chart81.xml"/><Relationship Id="rId4" Type="http://schemas.openxmlformats.org/officeDocument/2006/relationships/image" Target="../media/image6.png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6" Type="http://schemas.openxmlformats.org/officeDocument/2006/relationships/chart" Target="../charts/chart84.xml"/><Relationship Id="rId5" Type="http://schemas.openxmlformats.org/officeDocument/2006/relationships/image" Target="../media/image6.png"/><Relationship Id="rId4" Type="http://schemas.openxmlformats.org/officeDocument/2006/relationships/chart" Target="../charts/chart83.xml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5.xml"/><Relationship Id="rId6" Type="http://schemas.openxmlformats.org/officeDocument/2006/relationships/chart" Target="../charts/chart87.xml"/><Relationship Id="rId5" Type="http://schemas.openxmlformats.org/officeDocument/2006/relationships/image" Target="../media/image6.png"/><Relationship Id="rId4" Type="http://schemas.openxmlformats.org/officeDocument/2006/relationships/chart" Target="../charts/chart86.xml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6" Type="http://schemas.openxmlformats.org/officeDocument/2006/relationships/chart" Target="../charts/chart90.xml"/><Relationship Id="rId5" Type="http://schemas.openxmlformats.org/officeDocument/2006/relationships/image" Target="../media/image6.png"/><Relationship Id="rId4" Type="http://schemas.openxmlformats.org/officeDocument/2006/relationships/chart" Target="../charts/chart89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1.xml"/><Relationship Id="rId4" Type="http://schemas.openxmlformats.org/officeDocument/2006/relationships/image" Target="../media/image2.png"/></Relationships>
</file>

<file path=xl/drawings/_rels/drawing1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2.xml"/><Relationship Id="rId4" Type="http://schemas.openxmlformats.org/officeDocument/2006/relationships/image" Target="../media/image2.png"/></Relationships>
</file>

<file path=xl/drawings/_rels/drawing1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30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3" Type="http://schemas.openxmlformats.org/officeDocument/2006/relationships/image" Target="../media/image3.png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33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10" Type="http://schemas.openxmlformats.org/officeDocument/2006/relationships/chart" Target="../charts/chart39.xml"/><Relationship Id="rId4" Type="http://schemas.openxmlformats.org/officeDocument/2006/relationships/image" Target="../media/image2.png"/><Relationship Id="rId9" Type="http://schemas.openxmlformats.org/officeDocument/2006/relationships/chart" Target="../charts/chart38.xml"/><Relationship Id="rId14" Type="http://schemas.openxmlformats.org/officeDocument/2006/relationships/chart" Target="../charts/chart4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image" Target="../media/image3.png"/><Relationship Id="rId7" Type="http://schemas.openxmlformats.org/officeDocument/2006/relationships/chart" Target="../charts/chart48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5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image" Target="../media/image3.png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62.xml"/><Relationship Id="rId1" Type="http://schemas.openxmlformats.org/officeDocument/2006/relationships/chart" Target="../charts/chart50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10" Type="http://schemas.openxmlformats.org/officeDocument/2006/relationships/chart" Target="../charts/chart56.xml"/><Relationship Id="rId4" Type="http://schemas.openxmlformats.org/officeDocument/2006/relationships/image" Target="../media/image2.png"/><Relationship Id="rId9" Type="http://schemas.openxmlformats.org/officeDocument/2006/relationships/chart" Target="../charts/chart55.xml"/><Relationship Id="rId14" Type="http://schemas.openxmlformats.org/officeDocument/2006/relationships/chart" Target="../charts/chart60.xml"/></Relationships>
</file>

<file path=xl/drawings/_rels/drawing9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image" Target="../media/image3.png"/><Relationship Id="rId7" Type="http://schemas.openxmlformats.org/officeDocument/2006/relationships/chart" Target="../charts/chart66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63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0B7D02-5ADD-41AD-823C-3E816A3C0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Adeje</a:t>
          </a:fld>
          <a:endParaRPr lang="es-ES" sz="1100"/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72B1BB2-8984-4647-94F1-DC5B7CE0C25C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580FF76-E6A0-2345-1F68-8C9265B936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1881673-D93C-23EF-7A11-A4FD61480A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AF9F43-0574-41E5-945F-A2D72E48A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297A6E2E-C4A1-4615-A962-38D418650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286D630-9BA6-4E93-9348-8BB584C0E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051B00-8CB9-4E2E-A269-4AB15ADBD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7DE46B-5E50-4230-864D-D302C7C0F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F1BF5E1-2D6D-476C-AEDE-1A024B3A8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5F31874-08B9-4374-94B0-9A962304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Adeje
(hotel + apartamento)</a:t>
          </a:fld>
          <a:endParaRPr lang="es-ES" sz="1100"/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Adeje</a:t>
          </a:fld>
          <a:endParaRPr lang="es-ES" sz="1100"/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Adeje</a:t>
          </a:fld>
          <a:endParaRPr lang="es-ES" sz="1100"/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F322EB0-F575-49D9-AF52-4F988C9C90A4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8AA157A-50A5-00ED-46B5-7F7E169861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1176C56-B1CA-A3B6-017D-BC6082123C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92B399-096A-4CC1-8F01-49FA0DB2A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AEE19E-EAE7-4E78-8C09-E968FFA73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E5E784-268F-4EEE-A258-D5763B206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B7E969-3402-4AB8-ABB0-1FB06E4E3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FC696A-9CD4-4594-A71A-34328CEB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55ED24-0CCD-4CD5-B26C-B8F71A2EE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D8F7C5-A3A5-4AA5-A2B0-3ED9D21CD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54B305-D113-4B0C-B37E-A61EEF388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9AE52A6-1C9F-490F-9A6A-9F4BEC2D8699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DD9575E-CBBC-6002-D9C8-9952D32194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6D0F328-AF0B-2459-2657-3261E993D7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308F45EE-6C25-4278-8BE9-1032967C8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AA5DF3A6-2B25-465A-973B-BA0E0D96E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A9C84D61-1F63-4FCD-9562-8052D480E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94DD242A-D2F1-4A8B-9B84-8CFE7A4EE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DC0F9C30-E39F-47B8-BEC5-C8BA14B0D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11,1%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67.419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45,6%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Adeje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Adeje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67.419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45,6%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250939D6-A71A-4932-A4D3-8C3347D48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E1379AF-23A9-4673-9D78-2B51EF905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3A56E816-8CBE-435F-97DE-6C7A1AF17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3AB411C-8232-4EA1-A2E3-FCE666250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Adeje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111.612 viajeros 
cuota: 75,4%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36.343 viajeros
cuota: 24,6%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19E6DE0-6CE2-4491-A0B3-4A2D0FAF40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F8A68DB4-C060-495A-9C36-0BC9779DB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B458A7C5-0AE5-49B2-9AB3-DF22F2A8F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318F528-0272-4205-A006-0AEA7DFE2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61.571 viajeros 
cuota: 76,5%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18.965 viajeros
cuota: 23,5%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72EB1B4-ED4B-4761-AEB1-3CF96F335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52DE44F2-C393-4B6C-854D-A2FF22A95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3F97DFF4-2C9D-48A1-809D-C4AAD88C7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B96F8B2-D165-4A2F-9DDB-336946F77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Adeje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50.041 viajeros 
cuota: 74,2%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17.378 viajeros
cuota: 25,8%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E870BE5-7EF1-42B0-A5F4-7ACDB4F73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DFBA3DB5-966D-4995-8EF4-2D339FF81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3C07558D-8921-40DE-A1C1-9B3448C3D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E8927947-0F56-4E7A-B631-BDC78F3D9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80252C2-555D-4DD6-8EA2-D346E5D25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4B2F0D8D-6AD2-4D09-871E-1C045BB7B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7E139A87-7558-45E6-AAD9-ACE9B5953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AA6668C2-90AD-4ECD-9224-FE7741270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8A6B3978-EF4C-49D2-B44E-6BAC08928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6DFB808-126C-46CE-B8E1-B2A85DDEF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2EDA1DF-B2E8-40FB-AECC-23E71D98C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72D2834F-3417-4B3C-ABFE-5C1B4846E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18C79DEE-8870-4796-B686-168E2FED2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B19A4174-3B10-436D-A68D-BCC4CE809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4FA905F-0ADE-404D-9E8B-90DB5D72D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C94A4C-DE65-4BC9-86C0-3995D59425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B26D02-8C57-4DAF-B150-513E5B4B6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1E3DC7-5B37-4220-B8A7-0C2450DBE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Adeje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2852E9-0722-4406-91DD-801BBF0F2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EC56DA-C8DF-445E-B24D-BBD3F98C1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7428BE-C606-4B5C-9CA1-5FD95E75D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Adeje
(hotel + apartamento)</a:t>
          </a:fld>
          <a:endParaRPr lang="es-ES" sz="1100"/>
        </a:p>
      </cdr:txBody>
    </cdr:sp>
  </cdr:relSizeAnchor>
</c:userShapes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73746F-31E4-4EC6-94D8-6327F3B63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25F053-F55B-475F-A69C-EEA297CB6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D3AD1E0-84D2-481C-9BB0-E76C667FD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Adeje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Adeje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609CA0-B7A6-410F-BEBD-26F1D39DF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4AA924-2FB0-4E31-85F5-E2E33B0D6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30DA11-A595-44AC-A4F0-79B07FE9E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192732-79BE-489D-BF05-2909E51C9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973462-5B60-4AE9-8A1F-6575AF769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0A24F2-D485-446B-9377-955E6F8BF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D276E2-0C7F-4C0B-91FE-49B5EB068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1EB2390-7805-4F1E-8CF9-4BDDF2138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D7E218E-B4EA-4036-932A-75C5287BC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6B1313C-11B3-4F90-9B69-B6EB44B14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E64AA46-7729-492F-9C2C-E502D79A5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Adeje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Adeje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Adeje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Adeje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CB5C38-F40E-4C2F-8335-F5971D741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5259D0-852C-4510-8FA3-56EAA9E51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21DB4A-0266-408A-BD88-6C099BF5F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282A72A-1C60-4E8B-9D27-029E7913E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8764C29-D104-4CF6-9C91-7B8DB3E5C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13DAB-6244-4F06-AF67-840A200DE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805C4-2088-41C9-888C-89D7B873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Adeje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Adeje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4CF155-C9D0-4E0D-8D02-EF6793A7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91EAA1-7876-4AF0-9C62-AE42D404D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6F6F8F-B7BE-4776-905D-261E6866F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894A9-78E8-419F-939E-ACFE43E2E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4075BF5-082E-42CC-8096-8099AB2C7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7497B-75EB-4D09-95A4-C7F07D3A3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B7D70ADF-0B60-48FD-A405-FB6F4BC00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98AD66-353E-4E98-BF19-0908A8695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C1AB56-58B4-415E-857B-61A3DC02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A96291-8B9A-485C-8A1C-E7D9C030A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0CB09D3-FB86-4EA4-8B90-3963C2F3F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8067656-CD5E-45FB-8306-6F126BCF9291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559E557-7899-1FCC-FF90-05653839A9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FD826A3-B086-40DD-75A6-0DC7E726AE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B69DC8-9809-4C68-9B2D-72B34CAE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1F3791-E886-43D8-A28B-E36E47A2C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F673C80-14EA-441A-96AE-8BDC3C1E9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53B710-032B-4D0B-935B-953532FBF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857F34-4A82-4C77-9CB1-99B8F9B1A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E2C2AFFE-10BA-465E-84C6-7C3D7BD17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EC26C-6C24-484C-9240-5942A1DBB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E58917-E125-48A5-AC07-7A567D6D5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C5A234-0DED-4F09-9AEA-5C9C1BFEE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353725-5C18-4329-8766-02C3B04BE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241E263-6FD8-481F-8002-7E5ABCA9626D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F9D9C01-DC06-75F5-6E45-47D0D524CB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2FBE96C-1DB6-22D5-4656-630D505C79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CF1D1D-5C83-42CA-B515-4D4D6E61E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6F6225-9ECF-4C90-9B1A-00E89B537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20F5CE7-148A-4AA4-A29A-E4E495CE2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0E184C-5411-4D82-9D7B-5BBDE0DAC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6D11E1-A932-4AC3-84C6-E1F2B1294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B941999-22D4-41F6-92BA-74F1BE0F3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19DC11-1308-4C8E-B63D-D3D29AAD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A43D2C-C23E-4FAA-9A72-E8478CB7D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B834D9F-C0A6-4C01-AB77-5FDE1EAD3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B968B0-1121-47AA-9333-D5ADAA392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13554C-B1F6-4A3F-A242-10FB68FBA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BFBF8AC-B192-4D67-85C8-8B580F544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aloj lugar resid año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10813C-A9B6-4E86-A7FC-0F06CD29D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BD00E4-0E30-4ADB-9F27-01730B09A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3EA936-6993-4D49-86F3-BB93DC87C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6A1A17E-5FEB-4014-AECC-264AA1C64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9EED2DD-D0C3-429A-842A-F2AE4ECED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establecimientos alojativos de Adeje 
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Adeje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4, 5 estrellas de Adeje</a:t>
          </a:fld>
          <a:endParaRPr lang="es-ES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B2803AB-78F1-4119-8C92-197C462CBBA6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F19ECC0-3605-20A1-AE68-B0342978F8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C0AA328-F512-6800-62D3-D00ED7A5F83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0BB266-6289-4FBA-B7A4-32930F306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47F29F-B662-40DF-B1A3-870FF210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F6ECD9B-C6FE-43C3-98F5-5B19A364B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6FB761B-1B83-4C45-B8D2-530BF017F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DD3C28C-C021-4A29-94B8-8D26BD669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991328A-5C42-4E53-BE93-97F2BA8A5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4BB5D96-FFF1-44A1-86E7-345498591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57C9EE9-4E74-4553-BE1D-3F0C66A0F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FF5BCFF-2B41-4F35-9518-D9CFCF15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4DD59DD-F78F-4F2C-BEA6-9722A6CCB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9D5E5A-AD34-4066-BA32-78ED18DA4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EEBD0AD-5B75-4461-AE9B-77572EBC8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AE65759-3C07-4A38-89C8-C39DA589B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06447B4-39FC-4835-AFB6-181677A06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Adeje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21F544-44EA-474E-AEFA-2CCD0D6FA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22D804-5422-4BA9-BB1C-D9C5D2067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0D3406-19B7-485B-8F65-5375D105C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Adeje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Adeje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Adeje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Adeje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Adeje (hotel + apartamento)</a:t>
          </a:fld>
          <a:endParaRPr lang="es-ES" sz="1100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Adeje (hotel + apartamento)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Adeje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Adeje (hotel + apartamento)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Adeje (hotel + apartamento)</a:t>
          </a:fld>
          <a:endParaRPr lang="es-ES" sz="1100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Adeje (hotel + apartamento)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3E0831A-D5E2-48A7-BE2D-2F3E0DC6424A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BAD0164-CB1E-09CF-A81A-FBB907A1E7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16FD432-CC8D-32BA-E8FE-877B890592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Adeje (hotel + apartamento)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600981-6571-474B-9CB0-AF8304194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AF9315-AA95-45E5-9511-6A39AE37F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D2E57E-A541-45A2-8709-39C70C2AD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CAF7E76-7F0F-4866-86AD-5216C565A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B5C8F4-4C1C-4968-92D1-EC57FD485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95E3A78-C073-440E-AE30-AD5CED49D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2FC0FBD-3703-4607-8F29-E44B7897C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Adeje (hotel + apartamento)</a:t>
          </a:fld>
          <a:endParaRPr lang="es-ES" sz="1100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Adeje</a:t>
          </a:fld>
          <a:endParaRPr lang="es-ES" sz="11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Adeje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Adeje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Adeje</a:t>
          </a:fld>
          <a:endParaRPr lang="es-ES" sz="1100"/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46BDE6-95B2-4311-8C90-185D460DA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84709D-B148-4E56-8D7E-861B49DC2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36A4B5-2F1E-49BB-9E5C-99CB402CD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ACEAB7-106B-4AE3-9257-D3000E677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EB1086-6866-4CF6-A0DF-D4201E459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366190-45E8-498E-B905-B95A3A18F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76B314-F4C6-4907-B957-0C6D57588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0AC254-9D6A-4300-A560-BA6BFE48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2AD092-5340-4BF7-8339-5B94B2326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2FBC3A2-050A-40A0-9D16-1039C8575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34A7831-2D77-4012-ABF0-8DB022211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47357BF-2AD7-4DBF-B6B2-7D2220A65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8FFBA35-8210-4C30-B6B9-7C78B2A0E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0304ECF-DA9E-4926-9188-3FAE2B68E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E5198D3D-F7A4-4325-BB24-4AE4CFFC7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6020B0F0-9519-4F99-9A7F-A14DB55D3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61853518-8E8A-4AA8-B94C-451512591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958C930-8E28-4235-BD5A-66410ECBE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A9AD485-AF9B-4801-A2EB-B8659CA4F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F0437F7-98DE-48C6-AE1F-DDE8F413F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C71BBBAA-E1E0-42DC-A574-4243455AB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61EEBBA-87A8-4D00-B8A5-40227E71D421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90230F1-C36D-7C5A-A07F-1A69DDF837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8C68C51F-9E51-ECCF-DFAD-4FA6989D81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8F4AD3-3F59-4783-A17B-3A3E60C7B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1AD5F4-02E9-4C89-9F6F-42ACC4885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52245B-C279-4EEC-A265-5D12A2762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C8843A6-284A-476C-9CEE-4B70BAAD8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7D32446-2223-4B47-9B5E-1B6B63468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630CC9D-64D2-4D7C-AEEF-58A3B38B9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9092207-E4A9-457D-8957-4646D92DA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853D93F-6EDE-414E-8742-AB1C15CA2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7FF231DF-1988-4B72-B50B-F7CB9BEE6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61B529B6-B486-4EE6-8969-76D678129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CECB9082-562E-4EFD-A5EA-1735B546F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BF25E84-E1F2-4726-BB65-71F3572D3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17BEF0C0-3F71-48B7-A383-4A3796888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58D2A90-BC20-449E-8D36-CDAAA1994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5C3C21F6-4864-4E14-A961-33825BF3B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Adeje
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Adeje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Adeje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Adeje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Adeje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Adeje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Adeje (hotel + apartamento)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Adeje (hotel + apartamento)</a:t>
          </a:fld>
          <a:endParaRPr lang="es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Adeje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Adeje 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Adeje (hotel + apartamento)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Adeje (hotel + apartamento)</a:t>
          </a:fld>
          <a:endParaRPr lang="es-ES" sz="1100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Adeje 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Adeje (hotel + apartamento)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64B2DE-25E3-466F-9E0F-ABAC951A1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573A63-E8FB-4D8E-A60A-42348E3A3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975AB8-D79E-4904-BD65-B66358349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536EF8-A976-4172-A081-F3E9E2739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B05CA35-C9D9-4803-A3BE-73ED14E55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54FDFCE-BC23-46B1-84F2-8BA5E262D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8B46A9A-7B70-49F7-977A-742A21611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Adeje
(hotel + apartamento)</a:t>
          </a:fld>
          <a:endParaRPr lang="es-E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Adeje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Adeje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Adeje</a:t>
          </a:fld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F9666-BBED-467B-82C9-13A7AEFA8D07}">
  <dimension ref="B1:M58"/>
  <sheetViews>
    <sheetView showGridLines="0" tabSelected="1" workbookViewId="0">
      <selection activeCell="H9" sqref="H9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47</v>
      </c>
    </row>
    <row r="4" spans="2:13" ht="23.25" x14ac:dyDescent="0.35">
      <c r="B4" s="3" t="s">
        <v>215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216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217</v>
      </c>
    </row>
    <row r="20" spans="2:2" ht="15.75" x14ac:dyDescent="0.25">
      <c r="B20" s="6" t="s">
        <v>218</v>
      </c>
    </row>
    <row r="21" spans="2:2" ht="15.75" x14ac:dyDescent="0.25">
      <c r="B21" s="6" t="s">
        <v>219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6" t="s">
        <v>21</v>
      </c>
    </row>
    <row r="35" spans="2:2" ht="15.75" x14ac:dyDescent="0.25">
      <c r="B35" s="6" t="s">
        <v>220</v>
      </c>
    </row>
    <row r="36" spans="2:2" ht="15.75" x14ac:dyDescent="0.25">
      <c r="B36" s="10" t="s">
        <v>22</v>
      </c>
    </row>
    <row r="37" spans="2:2" ht="15.75" x14ac:dyDescent="0.25">
      <c r="B37" s="6" t="s">
        <v>221</v>
      </c>
    </row>
    <row r="38" spans="2:2" ht="15.75" x14ac:dyDescent="0.25">
      <c r="B38" s="6" t="s">
        <v>222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40" spans="2:2" ht="15.75" x14ac:dyDescent="0.25">
      <c r="B40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41" spans="2:2" ht="15.75" x14ac:dyDescent="0.25">
      <c r="B41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2" spans="2:2" ht="15.75" x14ac:dyDescent="0.25">
      <c r="B42" s="10" t="s">
        <v>23</v>
      </c>
    </row>
    <row r="43" spans="2:2" ht="15.75" x14ac:dyDescent="0.25">
      <c r="B43" s="6" t="s">
        <v>223</v>
      </c>
    </row>
    <row r="44" spans="2:2" ht="15.75" x14ac:dyDescent="0.25">
      <c r="B44" s="6" t="s">
        <v>224</v>
      </c>
    </row>
    <row r="45" spans="2:2" ht="15.75" x14ac:dyDescent="0.25">
      <c r="B45" s="10" t="s">
        <v>24</v>
      </c>
    </row>
    <row r="46" spans="2:2" ht="15.75" x14ac:dyDescent="0.25">
      <c r="B46" s="6" t="s">
        <v>225</v>
      </c>
    </row>
    <row r="47" spans="2:2" ht="15.75" x14ac:dyDescent="0.25">
      <c r="B47" s="10" t="s">
        <v>25</v>
      </c>
    </row>
    <row r="48" spans="2:2" ht="31.5" x14ac:dyDescent="0.25">
      <c r="B48" s="11" t="s">
        <v>26</v>
      </c>
    </row>
    <row r="49" spans="2:2" ht="15.75" x14ac:dyDescent="0.25">
      <c r="B49" s="11" t="s">
        <v>27</v>
      </c>
    </row>
    <row r="50" spans="2:2" ht="15.75" x14ac:dyDescent="0.25">
      <c r="B50" s="11" t="s">
        <v>28</v>
      </c>
    </row>
    <row r="51" spans="2:2" ht="15.75" x14ac:dyDescent="0.25">
      <c r="B51" s="10" t="s">
        <v>29</v>
      </c>
    </row>
    <row r="52" spans="2:2" ht="15.75" x14ac:dyDescent="0.25">
      <c r="B52" s="6" t="s">
        <v>226</v>
      </c>
    </row>
    <row r="53" spans="2:2" ht="15.75" x14ac:dyDescent="0.25">
      <c r="B53" s="6" t="s">
        <v>227</v>
      </c>
    </row>
    <row r="54" spans="2:2" ht="15.75" x14ac:dyDescent="0.25">
      <c r="B54" s="6" t="s">
        <v>228</v>
      </c>
    </row>
    <row r="55" spans="2:2" ht="15.75" x14ac:dyDescent="0.25">
      <c r="B55" s="6" t="s">
        <v>229</v>
      </c>
    </row>
    <row r="56" spans="2:2" ht="15.75" x14ac:dyDescent="0.25">
      <c r="B56" s="6" t="s">
        <v>30</v>
      </c>
    </row>
    <row r="57" spans="2:2" ht="15.75" x14ac:dyDescent="0.25">
      <c r="B57" s="6" t="s">
        <v>31</v>
      </c>
    </row>
    <row r="58" spans="2:2" ht="15.75" x14ac:dyDescent="0.25">
      <c r="B58" s="6" t="s">
        <v>32</v>
      </c>
    </row>
  </sheetData>
  <hyperlinks>
    <hyperlink ref="B13" location="'Plazas aloj islas cat y tipolog'!A1" tooltip="Plazas alojativas Canarias e islas" display="Plazas alojativas Canarias e islas" xr:uid="{A022C8F8-F1DF-47F6-85CB-9B3CA0D13A5B}"/>
    <hyperlink ref="B19" location="'Viajeros entr evol mensu TF'!A1" tooltip="Evolución mensual de viajeros entrentrados en Tenerife según lugar de residencia" display="Evolución mensual de viajeros entrados en Tenerife según lugar de residencia" xr:uid="{B9107BE2-7FE3-48FD-8C9D-E8A59C2645D4}"/>
    <hyperlink ref="B14" location="'Establecim aloj islas cat y tip'!A1" tooltip="Establecimientos alojativos Canarias e islas" display="Establecimientos alojativos Canarias e islas" xr:uid="{D2AB0B5A-ECA7-4923-9A16-ACF7AD79FDC2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0B0A059B-87B6-46AC-95A9-EC6C047D8C08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FAC7B1CA-758C-438C-9A55-67475CA2CCA3}"/>
    <hyperlink ref="B39" location="'Pernoctaciones lugar reside'!A1" tooltip="Pernoctaciones registradas en establecimientos alojativos de Canarias e islas según tipología y categoría" display="'Pernoctaciones lugar reside'!A1" xr:uid="{9DA035FF-E0E1-4BE5-A457-39003E3A7F42}"/>
    <hyperlink ref="B8" location="'Resumen indicadores (aloj)'!A1" tooltip="Resumen indicadores Tenerife" display="'Resumen indicadores (aloj)'!A1" xr:uid="{4EAC53B8-CA76-47BC-B330-40741A13A4B0}"/>
    <hyperlink ref="B9" location="'Resumen indicadores municipios '!A1" tooltip="Resumen indicadores municipios Tenerife" display="Resumen indicadores municipios Tenerife" xr:uid="{26427A22-93C1-4F0E-A1F8-F9CF38B00560}"/>
    <hyperlink ref="B20" location="'Viajeros entr evol mensu TF cat'!A1" tooltip="Evolución mensual de viajeros entrentrados en Tenerife según lugar de residencia" display="'Viajeros entr evol mensu TF cat'!A1" xr:uid="{3E058E67-8CA8-4370-A4DD-6FDF38D307DD}"/>
    <hyperlink ref="B21" location="'Viajeros entr evol anual TF cat'!A1" tooltip="Evolución mensual de viajeros entrentrados en Tenerife según lugar de residencia" display="'Viajeros entr evol anual TF cat'!A1" xr:uid="{BE5B6C6E-0610-4CA3-A4F6-ABC3A16E778E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DFB7F5FA-6D97-4287-9F7E-C7D893D4E87B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678150BE-B802-46F3-A960-18CF7397BDFC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EDF1084B-A244-45D1-9658-2A7D8D9D5FDE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EA6942C1-A15A-49F0-9C14-3B9E4046C606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5BE44019-1D28-4990-A108-C0C3EA1F4DAF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31EDDBFD-7B6A-4987-BD5F-5E8C92F1B0D6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80E79275-1CFA-49EC-879B-3BEFD1878043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5B9122D8-D455-46A9-B16A-AB9A0FA36ABF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4432A0CF-FB19-4C16-9CC5-9D74ECD29018}"/>
    <hyperlink ref="B52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A956294C-F01A-4888-BBB0-103D98B19E00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0AC5CA63-CABD-40FB-908A-7828DAB88C55}"/>
    <hyperlink ref="B55" location="'distribución canarias x munici'!A1" tooltip="=CONCATENAR(&quot;Viajeros canarios entrados en los hoteles y apartamentos de &quot;;Actualizaciones!$B$3;&quot; por tipología y categoría de alojamiento&quot;)" display="'distribución canarias x munici'!A1" xr:uid="{C09BE665-92F6-4D85-AA89-0D4DB1CE654F}"/>
    <hyperlink ref="B37" location="'Pernoctaciones evol mensu TF'!A1" tooltip="Evolución mensual de pernoctaciones en Tenerife según lugar de residencia" display="'Pernoctaciones evol mensu TF'!A1" xr:uid="{C9169F5D-8D51-4F62-B977-172844B01D37}"/>
    <hyperlink ref="B38" location="'Pernocta evol mensu TF cat'!A1" tooltip="Evolución mensual de pernoctaciones en Tenerife según lugar de residencia" display="'Pernocta evol mensu TF cat'!A1" xr:uid="{E32B77FA-C8BA-45B1-AC34-1858341DD791}"/>
    <hyperlink ref="B40" location="'Pernoctaciones lugar residen ac'!A1" tooltip="Pernoctaciones registradas en establecimientos alojativos de Canarias e islas según tipología y categoría" display="'Pernoctaciones lugar residen ac'!A1" xr:uid="{1F68D01B-F6DC-471F-9E95-4F8EA350305A}"/>
    <hyperlink ref="B41" location="'Pernoctaciones lugar reside año'!A1" tooltip="Pernoctaciones registradas en establecimientos alojativos de Canarias e islas según tipología y categoría" display="'Pernoctaciones lugar reside año'!A1" xr:uid="{A9CA5D68-0483-4E9C-A2F0-4D572E0B5961}"/>
    <hyperlink ref="B48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E1DE660A-C163-42C1-9527-54B881C05B3B}"/>
    <hyperlink ref="B43" location="'EM evol menusual lugar resd'!A1" tooltip="Evolución mensual de estancia media en Tenerife según lugar de residencia" display="'EM evol menusual lugar resd'!A1" xr:uid="{CFFEC62A-FBFB-41FC-9DFE-48904F25020B}"/>
    <hyperlink ref="B44" location="'EM evol mensu TF cat '!A1" tooltip="Evolución mensual de estancia media en Tenerife según lugar de residencia" display="'EM evol mensu TF cat '!A1" xr:uid="{F748836F-446D-4676-9237-D3B24E87C894}"/>
    <hyperlink ref="B46" location="'tasa de ocupación evol mens'!A1" tooltip="Evolución mensual de estancia media en Tenerife según lugar de residencia" display="'tasa de ocupación evol mens'!A1" xr:uid="{6F71E3A6-84C5-4999-9B4A-AE1E2C86D2A8}"/>
    <hyperlink ref="B54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6DA7045A-F66C-4067-86BE-8921C44843DB}"/>
    <hyperlink ref="B53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91F46DC7-FD5E-4E37-88C8-39819FA63B89}"/>
    <hyperlink ref="B56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9FCDAFFB-D20C-450A-AF22-B07322CF700F}"/>
    <hyperlink ref="B57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15BC740F-6817-426D-BE2B-B7AE1E1805D8}"/>
    <hyperlink ref="B58" location="'evolución anual viaj ent canari'!A1" tooltip="Viajeros canarios entrados en los hoteles y apartamentos de Tenerife por municipio de alojamiento" display="Viajeros canarios entrados en los hoteles y apartamentos de Tenerife por municipio de alojamiento" xr:uid="{93776B38-F8FE-476A-9099-DE8847A86A5D}"/>
    <hyperlink ref="B49" location="'ADR municipios'!A1" display="Tarifa media diaria (ADR) Tenerife y municipios" xr:uid="{70CEB2AF-8652-44EF-836A-08E8C4556798}"/>
    <hyperlink ref="B50" location="'RevPAR  municipios'!A1" display="Ingresos medios por habitación (RevPar) Tenerife y municipios" xr:uid="{295B8CDA-932C-4043-AB30-3E763747E6E3}"/>
    <hyperlink ref="B34" location="'viaj aloj lugar resid año'!A1" tooltip="Viajeros alojados en los establecimientos alojativos de Tenerife según lugar de residencia y municipio de alojamiento" display="Viajeros alojados en los establecimientos alojativos de Tenerife según lugar de residencia y municipio de alojamiento - año" xr:uid="{F0A28C05-A327-4A46-BF3E-D07A90AA38C3}"/>
    <hyperlink ref="B35" location="'Viajeros aloj evol anual TF'!A1" tooltip="Evolución mensual de viajeros entrentrados en Tenerife según lugar de residencia" display="'Viajeros aloj evol anual TF'!A1" xr:uid="{04BF2AC9-751B-4803-9CC8-94436126AD3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B17F-BEAC-47A3-9B0A-531ED54E7E56}">
  <sheetPr>
    <tabColor theme="7" tint="0.79998168889431442"/>
  </sheetPr>
  <dimension ref="A4:O114"/>
  <sheetViews>
    <sheetView showGridLines="0" topLeftCell="E1" zoomScaleNormal="100" workbookViewId="0">
      <selection activeCell="H9" sqref="H9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255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 t="shared" ref="E7" si="0">G7-1</f>
        <v>2021</v>
      </c>
      <c r="F7" s="308"/>
      <c r="G7" s="309">
        <f t="shared" ref="G7" si="1">I7-1</f>
        <v>2022</v>
      </c>
      <c r="H7" s="308"/>
      <c r="I7" s="309">
        <f t="shared" ref="I7" si="2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138100</v>
      </c>
      <c r="D9" s="121">
        <v>5.0773433160613779E-2</v>
      </c>
      <c r="E9" s="120">
        <v>15182</v>
      </c>
      <c r="F9" s="121">
        <f t="shared" ref="F9:L21" si="3">IFERROR(E9/C9-1,"-")</f>
        <v>-0.89006517016654596</v>
      </c>
      <c r="G9" s="120">
        <v>99949</v>
      </c>
      <c r="H9" s="121">
        <f t="shared" si="3"/>
        <v>5.5833882228955343</v>
      </c>
      <c r="I9" s="120">
        <v>139602</v>
      </c>
      <c r="J9" s="121">
        <f t="shared" si="3"/>
        <v>0.39673233349007986</v>
      </c>
      <c r="K9" s="120">
        <v>150956</v>
      </c>
      <c r="L9" s="121">
        <f t="shared" si="3"/>
        <v>8.1331213019870674E-2</v>
      </c>
      <c r="M9" s="120">
        <v>146051</v>
      </c>
      <c r="N9" s="121">
        <f t="shared" ref="N9" si="4">IFERROR(M9/K9-1,"-")</f>
        <v>-3.2492911841861205E-2</v>
      </c>
    </row>
    <row r="10" spans="1:15" x14ac:dyDescent="0.25">
      <c r="A10" s="1" t="s">
        <v>75</v>
      </c>
      <c r="B10" s="119" t="s">
        <v>76</v>
      </c>
      <c r="C10" s="120">
        <v>148350</v>
      </c>
      <c r="D10" s="121">
        <v>0.14272729373521997</v>
      </c>
      <c r="E10" s="120">
        <v>19347</v>
      </c>
      <c r="F10" s="121">
        <f t="shared" si="3"/>
        <v>-0.86958543983822045</v>
      </c>
      <c r="G10" s="120">
        <v>130897</v>
      </c>
      <c r="H10" s="121">
        <f t="shared" si="3"/>
        <v>5.7657517961441052</v>
      </c>
      <c r="I10" s="120">
        <v>147030</v>
      </c>
      <c r="J10" s="121">
        <f t="shared" si="3"/>
        <v>0.12324957791240432</v>
      </c>
      <c r="K10" s="120">
        <v>154587</v>
      </c>
      <c r="L10" s="121">
        <f t="shared" si="3"/>
        <v>5.1397673944093114E-2</v>
      </c>
      <c r="M10" s="120">
        <v>147890</v>
      </c>
      <c r="N10" s="121">
        <f>IFERROR(M10/K10-1,"-")</f>
        <v>-4.3321883470149536E-2</v>
      </c>
    </row>
    <row r="11" spans="1:15" x14ac:dyDescent="0.25">
      <c r="A11" s="1" t="s">
        <v>77</v>
      </c>
      <c r="B11" s="119" t="s">
        <v>78</v>
      </c>
      <c r="C11" s="120">
        <v>57720</v>
      </c>
      <c r="D11" s="121">
        <v>-0.62770657705480559</v>
      </c>
      <c r="E11" s="120">
        <v>24976</v>
      </c>
      <c r="F11" s="121">
        <f t="shared" si="3"/>
        <v>-0.5672903672903673</v>
      </c>
      <c r="G11" s="120">
        <v>140303</v>
      </c>
      <c r="H11" s="121">
        <f t="shared" si="3"/>
        <v>4.6175128122998075</v>
      </c>
      <c r="I11" s="120">
        <v>154113</v>
      </c>
      <c r="J11" s="121">
        <f t="shared" si="3"/>
        <v>9.8429826874692594E-2</v>
      </c>
      <c r="K11" s="120">
        <v>175927</v>
      </c>
      <c r="L11" s="121">
        <f t="shared" si="3"/>
        <v>0.14154548934872468</v>
      </c>
      <c r="M11" s="120">
        <v>158958</v>
      </c>
      <c r="N11" s="121">
        <f>IFERROR(M11/K11-1,"-")</f>
        <v>-9.6454779539240754E-2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32795</v>
      </c>
      <c r="F12" s="121" t="str">
        <f t="shared" si="3"/>
        <v>-</v>
      </c>
      <c r="G12" s="120">
        <v>166226</v>
      </c>
      <c r="H12" s="121">
        <f t="shared" si="3"/>
        <v>4.0686385119682882</v>
      </c>
      <c r="I12" s="120">
        <v>167625</v>
      </c>
      <c r="J12" s="121">
        <f t="shared" si="3"/>
        <v>8.4162525717998982E-3</v>
      </c>
      <c r="K12" s="120">
        <v>158852</v>
      </c>
      <c r="L12" s="121">
        <f t="shared" si="3"/>
        <v>-5.2337061894108916E-2</v>
      </c>
      <c r="M12" s="120">
        <v>165261</v>
      </c>
      <c r="N12" s="121">
        <f>IFERROR(M12/K12-1,"-")</f>
        <v>4.0345730617178166E-2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42014</v>
      </c>
      <c r="F13" s="121" t="str">
        <f t="shared" si="3"/>
        <v>-</v>
      </c>
      <c r="G13" s="120">
        <v>145846</v>
      </c>
      <c r="H13" s="121">
        <f t="shared" si="3"/>
        <v>2.4713666872947111</v>
      </c>
      <c r="I13" s="120">
        <v>150325</v>
      </c>
      <c r="J13" s="121">
        <f t="shared" si="3"/>
        <v>3.0710475432990991E-2</v>
      </c>
      <c r="K13" s="120">
        <v>161561</v>
      </c>
      <c r="L13" s="121">
        <f t="shared" si="3"/>
        <v>7.4744719773823354E-2</v>
      </c>
      <c r="M13" s="120">
        <v>153212</v>
      </c>
      <c r="N13" s="121">
        <f>IFERROR(M13/K13-1,"-")</f>
        <v>-5.167707553184242E-2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53539</v>
      </c>
      <c r="F14" s="121" t="str">
        <f t="shared" si="3"/>
        <v>-</v>
      </c>
      <c r="G14" s="120">
        <v>144989</v>
      </c>
      <c r="H14" s="121">
        <f t="shared" si="3"/>
        <v>1.7081006369188816</v>
      </c>
      <c r="I14" s="120">
        <v>157350</v>
      </c>
      <c r="J14" s="121">
        <f t="shared" si="3"/>
        <v>8.5254743463297311E-2</v>
      </c>
      <c r="K14" s="120">
        <v>157065</v>
      </c>
      <c r="L14" s="121">
        <f t="shared" si="3"/>
        <v>-1.8112488083888989E-3</v>
      </c>
      <c r="M14" s="120">
        <v>145993</v>
      </c>
      <c r="N14" s="121">
        <f t="shared" ref="N14:N20" si="5">IFERROR(M14/K14-1,"-")</f>
        <v>-7.0493107948938372E-2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94144</v>
      </c>
      <c r="F15" s="121" t="str">
        <f t="shared" si="3"/>
        <v>-</v>
      </c>
      <c r="G15" s="120">
        <v>164843</v>
      </c>
      <c r="H15" s="121">
        <f t="shared" si="3"/>
        <v>0.75096660435078189</v>
      </c>
      <c r="I15" s="120">
        <v>164390</v>
      </c>
      <c r="J15" s="121">
        <f t="shared" si="3"/>
        <v>-2.7480693751024132E-3</v>
      </c>
      <c r="K15" s="120">
        <v>166795</v>
      </c>
      <c r="L15" s="121">
        <f t="shared" si="3"/>
        <v>1.4629843664456521E-2</v>
      </c>
      <c r="M15" s="120">
        <v>155966</v>
      </c>
      <c r="N15" s="121">
        <f t="shared" si="5"/>
        <v>-6.4924008513444598E-2</v>
      </c>
    </row>
    <row r="16" spans="1:15" x14ac:dyDescent="0.25">
      <c r="A16" s="1" t="s">
        <v>87</v>
      </c>
      <c r="B16" s="119" t="s">
        <v>88</v>
      </c>
      <c r="C16" s="120">
        <v>52795</v>
      </c>
      <c r="D16" s="121">
        <v>-0.67966920285898036</v>
      </c>
      <c r="E16" s="120">
        <v>118184</v>
      </c>
      <c r="F16" s="121">
        <f t="shared" si="3"/>
        <v>1.2385453167913627</v>
      </c>
      <c r="G16" s="120">
        <v>164674</v>
      </c>
      <c r="H16" s="121">
        <f t="shared" si="3"/>
        <v>0.39336966086779945</v>
      </c>
      <c r="I16" s="120">
        <v>166974</v>
      </c>
      <c r="J16" s="121">
        <f t="shared" si="3"/>
        <v>1.3966989324362133E-2</v>
      </c>
      <c r="K16" s="120">
        <v>175399</v>
      </c>
      <c r="L16" s="121">
        <f t="shared" si="3"/>
        <v>5.0456957370608624E-2</v>
      </c>
      <c r="M16" s="120">
        <v>164094</v>
      </c>
      <c r="N16" s="121">
        <f t="shared" si="5"/>
        <v>-6.4453047052719814E-2</v>
      </c>
    </row>
    <row r="17" spans="1:15" x14ac:dyDescent="0.25">
      <c r="A17" s="1" t="s">
        <v>89</v>
      </c>
      <c r="B17" s="119" t="s">
        <v>90</v>
      </c>
      <c r="C17" s="120">
        <v>37281</v>
      </c>
      <c r="D17" s="121">
        <v>-0.72741032127868044</v>
      </c>
      <c r="E17" s="120">
        <v>105384</v>
      </c>
      <c r="F17" s="121">
        <f t="shared" si="3"/>
        <v>1.8267482095437355</v>
      </c>
      <c r="G17" s="120">
        <v>140395</v>
      </c>
      <c r="H17" s="121">
        <f t="shared" si="3"/>
        <v>0.33222310787216269</v>
      </c>
      <c r="I17" s="120">
        <v>153067</v>
      </c>
      <c r="J17" s="121">
        <f t="shared" si="3"/>
        <v>9.0259624630506741E-2</v>
      </c>
      <c r="K17" s="120">
        <v>148572</v>
      </c>
      <c r="L17" s="121">
        <f t="shared" si="3"/>
        <v>-2.936622524776733E-2</v>
      </c>
      <c r="M17" s="120">
        <v>143018</v>
      </c>
      <c r="N17" s="121">
        <f t="shared" si="5"/>
        <v>-3.738254852865952E-2</v>
      </c>
    </row>
    <row r="18" spans="1:15" x14ac:dyDescent="0.25">
      <c r="A18" s="1" t="s">
        <v>91</v>
      </c>
      <c r="B18" s="119" t="s">
        <v>92</v>
      </c>
      <c r="C18" s="120">
        <v>29818</v>
      </c>
      <c r="D18" s="121">
        <v>-0.81206590109793142</v>
      </c>
      <c r="E18" s="120">
        <v>139108</v>
      </c>
      <c r="F18" s="121">
        <f t="shared" si="3"/>
        <v>3.6652357636327046</v>
      </c>
      <c r="G18" s="120">
        <v>159273</v>
      </c>
      <c r="H18" s="121">
        <f t="shared" si="3"/>
        <v>0.14495931218909042</v>
      </c>
      <c r="I18" s="120">
        <v>172251</v>
      </c>
      <c r="J18" s="121">
        <f t="shared" si="3"/>
        <v>8.1482737187093868E-2</v>
      </c>
      <c r="K18" s="120">
        <v>172855</v>
      </c>
      <c r="L18" s="121">
        <f t="shared" si="3"/>
        <v>3.5065108475422768E-3</v>
      </c>
      <c r="M18" s="120">
        <v>169755</v>
      </c>
      <c r="N18" s="121">
        <f t="shared" si="5"/>
        <v>-1.7934106621156465E-2</v>
      </c>
    </row>
    <row r="19" spans="1:15" x14ac:dyDescent="0.25">
      <c r="A19" s="1" t="s">
        <v>93</v>
      </c>
      <c r="B19" s="119" t="s">
        <v>94</v>
      </c>
      <c r="C19" s="120">
        <v>22307</v>
      </c>
      <c r="D19" s="121">
        <v>-0.83601170347281439</v>
      </c>
      <c r="E19" s="120">
        <v>122250</v>
      </c>
      <c r="F19" s="121">
        <f t="shared" si="3"/>
        <v>4.4803424933877256</v>
      </c>
      <c r="G19" s="120">
        <v>145679</v>
      </c>
      <c r="H19" s="121">
        <f t="shared" si="3"/>
        <v>0.19164826175869121</v>
      </c>
      <c r="I19" s="120">
        <v>154254</v>
      </c>
      <c r="J19" s="121">
        <f t="shared" si="3"/>
        <v>5.8862293123923104E-2</v>
      </c>
      <c r="K19" s="120">
        <v>156906</v>
      </c>
      <c r="L19" s="121">
        <f t="shared" si="3"/>
        <v>1.7192422886926684E-2</v>
      </c>
      <c r="M19" s="120">
        <v>152818</v>
      </c>
      <c r="N19" s="121">
        <f t="shared" si="5"/>
        <v>-2.6053815660331714E-2</v>
      </c>
    </row>
    <row r="20" spans="1:15" x14ac:dyDescent="0.25">
      <c r="A20" s="1" t="s">
        <v>95</v>
      </c>
      <c r="B20" s="119" t="s">
        <v>96</v>
      </c>
      <c r="C20" s="120">
        <v>27724</v>
      </c>
      <c r="D20" s="121">
        <v>-0.80364743794043703</v>
      </c>
      <c r="E20" s="120">
        <v>114122</v>
      </c>
      <c r="F20" s="121">
        <f t="shared" si="3"/>
        <v>3.1163612754292309</v>
      </c>
      <c r="G20" s="120">
        <v>153975</v>
      </c>
      <c r="H20" s="121">
        <f t="shared" si="3"/>
        <v>0.34921399905364425</v>
      </c>
      <c r="I20" s="120">
        <v>161770</v>
      </c>
      <c r="J20" s="121">
        <f t="shared" si="3"/>
        <v>5.0625101477512535E-2</v>
      </c>
      <c r="K20" s="120">
        <v>159454</v>
      </c>
      <c r="L20" s="121">
        <f t="shared" si="3"/>
        <v>-1.431662236508624E-2</v>
      </c>
      <c r="M20" s="120">
        <v>155221</v>
      </c>
      <c r="N20" s="121">
        <f t="shared" si="5"/>
        <v>-2.6546841095237528E-2</v>
      </c>
    </row>
    <row r="21" spans="1:15" ht="15.75" x14ac:dyDescent="0.25">
      <c r="A21" s="1" t="s">
        <v>0</v>
      </c>
      <c r="B21" s="122" t="s">
        <v>33</v>
      </c>
      <c r="C21" s="123">
        <v>550867</v>
      </c>
      <c r="D21" s="124">
        <v>-0.68748946936969391</v>
      </c>
      <c r="E21" s="123">
        <v>881045</v>
      </c>
      <c r="F21" s="124">
        <f t="shared" si="3"/>
        <v>0.5993787974229714</v>
      </c>
      <c r="G21" s="123">
        <v>1757049</v>
      </c>
      <c r="H21" s="124">
        <f t="shared" si="3"/>
        <v>0.99427838532651558</v>
      </c>
      <c r="I21" s="123">
        <v>1888751</v>
      </c>
      <c r="J21" s="124">
        <f t="shared" si="3"/>
        <v>7.4956361490203127E-2</v>
      </c>
      <c r="K21" s="123">
        <v>1938929</v>
      </c>
      <c r="L21" s="124">
        <f t="shared" si="3"/>
        <v>2.6566762903103669E-2</v>
      </c>
      <c r="M21" s="123">
        <v>1858237</v>
      </c>
      <c r="N21" s="124">
        <v>-4.1616789475014349E-2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20"/>
      <c r="N23" s="107"/>
    </row>
    <row r="24" spans="1:15" x14ac:dyDescent="0.25"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256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E29-1</f>
        <v>2020</v>
      </c>
      <c r="D29" s="308"/>
      <c r="E29" s="309">
        <f t="shared" ref="E29" si="6">G29-1</f>
        <v>2021</v>
      </c>
      <c r="F29" s="308"/>
      <c r="G29" s="309">
        <f t="shared" ref="G29" si="7">I29-1</f>
        <v>2022</v>
      </c>
      <c r="H29" s="308"/>
      <c r="I29" s="309">
        <f t="shared" ref="I29" si="8">K29-1</f>
        <v>2023</v>
      </c>
      <c r="J29" s="308"/>
      <c r="K29" s="309">
        <f>M29-1</f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111379</v>
      </c>
      <c r="D31" s="121">
        <v>7.3408376862435176E-2</v>
      </c>
      <c r="E31" s="120">
        <v>12102</v>
      </c>
      <c r="F31" s="121">
        <f t="shared" ref="F31:L43" si="9">IFERROR(E31/C31-1,"-")</f>
        <v>-0.89134396968907958</v>
      </c>
      <c r="G31" s="120">
        <v>86205</v>
      </c>
      <c r="H31" s="121">
        <f t="shared" si="9"/>
        <v>6.1232027764005945</v>
      </c>
      <c r="I31" s="120">
        <v>115960</v>
      </c>
      <c r="J31" s="121">
        <f t="shared" si="9"/>
        <v>0.34516559364306021</v>
      </c>
      <c r="K31" s="120">
        <v>122945</v>
      </c>
      <c r="L31" s="121">
        <f t="shared" si="9"/>
        <v>6.0236288375301816E-2</v>
      </c>
      <c r="M31" s="120">
        <v>120846</v>
      </c>
      <c r="N31" s="121">
        <f t="shared" ref="N31:N42" si="10">IFERROR(M31/K31-1,"-")</f>
        <v>-1.7072674773272567E-2</v>
      </c>
    </row>
    <row r="32" spans="1:15" x14ac:dyDescent="0.25">
      <c r="B32" s="119" t="s">
        <v>76</v>
      </c>
      <c r="C32" s="120">
        <v>120647</v>
      </c>
      <c r="D32" s="121">
        <v>0.18735360692845182</v>
      </c>
      <c r="E32" s="120">
        <v>15540</v>
      </c>
      <c r="F32" s="121">
        <f t="shared" si="9"/>
        <v>-0.87119447644781878</v>
      </c>
      <c r="G32" s="120">
        <v>113659</v>
      </c>
      <c r="H32" s="121">
        <f t="shared" si="9"/>
        <v>6.313963963963964</v>
      </c>
      <c r="I32" s="120">
        <v>120680</v>
      </c>
      <c r="J32" s="121">
        <f t="shared" si="9"/>
        <v>6.1772494919012155E-2</v>
      </c>
      <c r="K32" s="120">
        <v>124180</v>
      </c>
      <c r="L32" s="121">
        <f t="shared" si="9"/>
        <v>2.9002320185614883E-2</v>
      </c>
      <c r="M32" s="120">
        <v>116006</v>
      </c>
      <c r="N32" s="121">
        <f t="shared" si="10"/>
        <v>-6.5823804155258459E-2</v>
      </c>
    </row>
    <row r="33" spans="2:15" x14ac:dyDescent="0.25">
      <c r="B33" s="119" t="s">
        <v>78</v>
      </c>
      <c r="C33" s="120">
        <v>47798</v>
      </c>
      <c r="D33" s="121">
        <v>-0.60228322280560154</v>
      </c>
      <c r="E33" s="120">
        <v>19839</v>
      </c>
      <c r="F33" s="121">
        <f t="shared" si="9"/>
        <v>-0.58494079250177833</v>
      </c>
      <c r="G33" s="120">
        <v>123375</v>
      </c>
      <c r="H33" s="121">
        <f t="shared" si="9"/>
        <v>5.2188114320278238</v>
      </c>
      <c r="I33" s="120">
        <v>124592</v>
      </c>
      <c r="J33" s="121">
        <f t="shared" si="9"/>
        <v>9.864235055724313E-3</v>
      </c>
      <c r="K33" s="120">
        <v>142017</v>
      </c>
      <c r="L33" s="121">
        <f t="shared" si="9"/>
        <v>0.13985649158854496</v>
      </c>
      <c r="M33" s="120">
        <v>126185</v>
      </c>
      <c r="N33" s="121">
        <f t="shared" si="10"/>
        <v>-0.11147961159579489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25490</v>
      </c>
      <c r="F34" s="121" t="str">
        <f t="shared" si="9"/>
        <v>-</v>
      </c>
      <c r="G34" s="120">
        <v>141494</v>
      </c>
      <c r="H34" s="121">
        <f t="shared" si="9"/>
        <v>4.5509611612397016</v>
      </c>
      <c r="I34" s="120">
        <v>137810</v>
      </c>
      <c r="J34" s="121">
        <f t="shared" si="9"/>
        <v>-2.6036439707690762E-2</v>
      </c>
      <c r="K34" s="120">
        <v>130927</v>
      </c>
      <c r="L34" s="121">
        <f t="shared" si="9"/>
        <v>-4.9945577244031591E-2</v>
      </c>
      <c r="M34" s="120">
        <v>132941</v>
      </c>
      <c r="N34" s="121">
        <f t="shared" si="10"/>
        <v>1.5382617794649001E-2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33362</v>
      </c>
      <c r="F35" s="121" t="str">
        <f t="shared" si="9"/>
        <v>-</v>
      </c>
      <c r="G35" s="120">
        <v>125144</v>
      </c>
      <c r="H35" s="121">
        <f t="shared" si="9"/>
        <v>2.7510940591091662</v>
      </c>
      <c r="I35" s="120">
        <v>124155</v>
      </c>
      <c r="J35" s="121">
        <f t="shared" si="9"/>
        <v>-7.902895863964754E-3</v>
      </c>
      <c r="K35" s="120">
        <v>132737</v>
      </c>
      <c r="L35" s="121">
        <f t="shared" si="9"/>
        <v>6.9123273327695189E-2</v>
      </c>
      <c r="M35" s="120">
        <v>123526</v>
      </c>
      <c r="N35" s="121">
        <f t="shared" si="10"/>
        <v>-6.9392859564401776E-2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44847</v>
      </c>
      <c r="F36" s="121" t="str">
        <f t="shared" si="9"/>
        <v>-</v>
      </c>
      <c r="G36" s="120">
        <v>123799</v>
      </c>
      <c r="H36" s="121">
        <f t="shared" si="9"/>
        <v>1.7604745021963564</v>
      </c>
      <c r="I36" s="120">
        <v>127951</v>
      </c>
      <c r="J36" s="121">
        <f t="shared" si="9"/>
        <v>3.3538235365390578E-2</v>
      </c>
      <c r="K36" s="120">
        <v>129241</v>
      </c>
      <c r="L36" s="121">
        <f t="shared" si="9"/>
        <v>1.0081984509695108E-2</v>
      </c>
      <c r="M36" s="120">
        <v>115607</v>
      </c>
      <c r="N36" s="121">
        <f t="shared" si="10"/>
        <v>-0.10549283895977279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80931</v>
      </c>
      <c r="F37" s="121" t="str">
        <f t="shared" si="9"/>
        <v>-</v>
      </c>
      <c r="G37" s="120">
        <v>138653</v>
      </c>
      <c r="H37" s="121">
        <f t="shared" si="9"/>
        <v>0.71322484585634682</v>
      </c>
      <c r="I37" s="120">
        <v>134072</v>
      </c>
      <c r="J37" s="121">
        <f t="shared" si="9"/>
        <v>-3.3039313970848139E-2</v>
      </c>
      <c r="K37" s="120">
        <v>133668</v>
      </c>
      <c r="L37" s="121">
        <f t="shared" si="9"/>
        <v>-3.0133062831910751E-3</v>
      </c>
      <c r="M37" s="120">
        <v>125208</v>
      </c>
      <c r="N37" s="121">
        <f t="shared" si="10"/>
        <v>-6.3291139240506333E-2</v>
      </c>
    </row>
    <row r="38" spans="2:15" x14ac:dyDescent="0.25">
      <c r="B38" s="119" t="s">
        <v>88</v>
      </c>
      <c r="C38" s="120">
        <v>43908</v>
      </c>
      <c r="D38" s="121">
        <v>-0.65533157498116057</v>
      </c>
      <c r="E38" s="120">
        <v>100580</v>
      </c>
      <c r="F38" s="121">
        <f t="shared" si="9"/>
        <v>1.2906987337159515</v>
      </c>
      <c r="G38" s="120">
        <v>138022</v>
      </c>
      <c r="H38" s="121">
        <f t="shared" si="9"/>
        <v>0.37226088685623382</v>
      </c>
      <c r="I38" s="120">
        <v>134916</v>
      </c>
      <c r="J38" s="121">
        <f t="shared" si="9"/>
        <v>-2.2503658836997009E-2</v>
      </c>
      <c r="K38" s="120">
        <v>143446</v>
      </c>
      <c r="L38" s="121">
        <f t="shared" si="9"/>
        <v>6.3224524889560874E-2</v>
      </c>
      <c r="M38" s="120">
        <v>124990</v>
      </c>
      <c r="N38" s="121">
        <f t="shared" si="10"/>
        <v>-0.12866165665128337</v>
      </c>
    </row>
    <row r="39" spans="2:15" x14ac:dyDescent="0.25">
      <c r="B39" s="119" t="s">
        <v>90</v>
      </c>
      <c r="C39" s="120">
        <v>29045</v>
      </c>
      <c r="D39" s="121">
        <v>-0.73187910789454258</v>
      </c>
      <c r="E39" s="120">
        <v>92716</v>
      </c>
      <c r="F39" s="121">
        <f t="shared" si="9"/>
        <v>2.192150111895335</v>
      </c>
      <c r="G39" s="120">
        <v>116996</v>
      </c>
      <c r="H39" s="121">
        <f t="shared" si="9"/>
        <v>0.26187497303593776</v>
      </c>
      <c r="I39" s="120">
        <v>125237</v>
      </c>
      <c r="J39" s="121">
        <f t="shared" si="9"/>
        <v>7.0438305583096827E-2</v>
      </c>
      <c r="K39" s="120">
        <v>121062</v>
      </c>
      <c r="L39" s="121">
        <f t="shared" si="9"/>
        <v>-3.3336793439638468E-2</v>
      </c>
      <c r="M39" s="120">
        <v>112012</v>
      </c>
      <c r="N39" s="121">
        <f t="shared" si="10"/>
        <v>-7.47550841717467E-2</v>
      </c>
    </row>
    <row r="40" spans="2:15" x14ac:dyDescent="0.25">
      <c r="B40" s="119" t="s">
        <v>92</v>
      </c>
      <c r="C40" s="120">
        <v>23037</v>
      </c>
      <c r="D40" s="121">
        <v>-0.81865913080441133</v>
      </c>
      <c r="E40" s="120">
        <v>122247</v>
      </c>
      <c r="F40" s="121">
        <f t="shared" si="9"/>
        <v>4.3065503320744885</v>
      </c>
      <c r="G40" s="120">
        <v>135198</v>
      </c>
      <c r="H40" s="121">
        <f t="shared" si="9"/>
        <v>0.10594125009202671</v>
      </c>
      <c r="I40" s="120">
        <v>143593</v>
      </c>
      <c r="J40" s="121">
        <f t="shared" si="9"/>
        <v>6.2094113818251806E-2</v>
      </c>
      <c r="K40" s="120">
        <v>140283</v>
      </c>
      <c r="L40" s="121">
        <f t="shared" si="9"/>
        <v>-2.3051262944572493E-2</v>
      </c>
      <c r="M40" s="120">
        <v>134357</v>
      </c>
      <c r="N40" s="121">
        <f t="shared" si="10"/>
        <v>-4.2243179857858748E-2</v>
      </c>
    </row>
    <row r="41" spans="2:15" x14ac:dyDescent="0.25">
      <c r="B41" s="119" t="s">
        <v>94</v>
      </c>
      <c r="C41" s="120">
        <v>16294</v>
      </c>
      <c r="D41" s="121">
        <v>-0.8491603562237322</v>
      </c>
      <c r="E41" s="120">
        <v>106548</v>
      </c>
      <c r="F41" s="121">
        <f t="shared" si="9"/>
        <v>5.5390941450840803</v>
      </c>
      <c r="G41" s="120">
        <v>121503</v>
      </c>
      <c r="H41" s="121">
        <f t="shared" si="9"/>
        <v>0.14035927469309617</v>
      </c>
      <c r="I41" s="120">
        <v>124720</v>
      </c>
      <c r="J41" s="121">
        <f t="shared" si="9"/>
        <v>2.6476712509156064E-2</v>
      </c>
      <c r="K41" s="120">
        <v>125623</v>
      </c>
      <c r="L41" s="121">
        <f t="shared" si="9"/>
        <v>7.2402180885182688E-3</v>
      </c>
      <c r="M41" s="120">
        <v>122552</v>
      </c>
      <c r="N41" s="121">
        <f t="shared" si="10"/>
        <v>-2.4446160336880962E-2</v>
      </c>
    </row>
    <row r="42" spans="2:15" x14ac:dyDescent="0.25">
      <c r="B42" s="119" t="s">
        <v>96</v>
      </c>
      <c r="C42" s="120">
        <v>22293</v>
      </c>
      <c r="D42" s="121">
        <v>-0.80228814686710126</v>
      </c>
      <c r="E42" s="120">
        <v>98566</v>
      </c>
      <c r="F42" s="121">
        <f t="shared" si="9"/>
        <v>3.4213878796034631</v>
      </c>
      <c r="G42" s="120">
        <v>126581</v>
      </c>
      <c r="H42" s="121">
        <f t="shared" si="9"/>
        <v>0.28422579794249536</v>
      </c>
      <c r="I42" s="120">
        <v>129836</v>
      </c>
      <c r="J42" s="121">
        <f t="shared" si="9"/>
        <v>2.5714759719073221E-2</v>
      </c>
      <c r="K42" s="120">
        <v>127791</v>
      </c>
      <c r="L42" s="121">
        <f t="shared" si="9"/>
        <v>-1.5750639267999578E-2</v>
      </c>
      <c r="M42" s="120">
        <v>124215</v>
      </c>
      <c r="N42" s="121">
        <f t="shared" si="10"/>
        <v>-2.7983191304551958E-2</v>
      </c>
    </row>
    <row r="43" spans="2:15" ht="15.75" x14ac:dyDescent="0.25">
      <c r="B43" s="122" t="s">
        <v>33</v>
      </c>
      <c r="C43" s="123">
        <v>441622</v>
      </c>
      <c r="D43" s="124">
        <v>-0.6779659781004439</v>
      </c>
      <c r="E43" s="123">
        <v>752768</v>
      </c>
      <c r="F43" s="124">
        <f t="shared" si="9"/>
        <v>0.70455276231709463</v>
      </c>
      <c r="G43" s="123">
        <v>1490629</v>
      </c>
      <c r="H43" s="124">
        <f t="shared" si="9"/>
        <v>0.98019708595476951</v>
      </c>
      <c r="I43" s="123">
        <v>1543522</v>
      </c>
      <c r="J43" s="124">
        <f t="shared" si="9"/>
        <v>3.5483678366649229E-2</v>
      </c>
      <c r="K43" s="123">
        <v>1573920</v>
      </c>
      <c r="L43" s="124">
        <f t="shared" si="9"/>
        <v>1.9693920786357344E-2</v>
      </c>
      <c r="M43" s="123">
        <v>1478445</v>
      </c>
      <c r="N43" s="124">
        <v>-6.0660643488868571E-2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K46" s="81"/>
    </row>
    <row r="48" spans="2:15" ht="48.75" customHeight="1" thickBot="1" x14ac:dyDescent="0.3">
      <c r="B48" s="283" t="s">
        <v>257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E51-1</f>
        <v>2020</v>
      </c>
      <c r="D51" s="308"/>
      <c r="E51" s="309">
        <f t="shared" ref="E51" si="11">G51-1</f>
        <v>2021</v>
      </c>
      <c r="F51" s="308"/>
      <c r="G51" s="309">
        <f t="shared" ref="G51" si="12">I51-1</f>
        <v>2022</v>
      </c>
      <c r="H51" s="308"/>
      <c r="I51" s="309">
        <f t="shared" ref="I51" si="13">K51-1</f>
        <v>2023</v>
      </c>
      <c r="J51" s="308"/>
      <c r="K51" s="309">
        <f>M51-1</f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97322</v>
      </c>
      <c r="D53" s="121">
        <v>0.13324561301365878</v>
      </c>
      <c r="E53" s="120">
        <v>11597</v>
      </c>
      <c r="F53" s="121">
        <f t="shared" ref="F53:L65" si="14">IFERROR(E53/C53-1,"-")</f>
        <v>-0.88083886479932594</v>
      </c>
      <c r="G53" s="120">
        <v>77462</v>
      </c>
      <c r="H53" s="121">
        <f t="shared" si="14"/>
        <v>5.6794860739846511</v>
      </c>
      <c r="I53" s="120">
        <v>102022</v>
      </c>
      <c r="J53" s="121">
        <f t="shared" si="14"/>
        <v>0.31705868683999894</v>
      </c>
      <c r="K53" s="120">
        <v>111198</v>
      </c>
      <c r="L53" s="121">
        <f t="shared" si="14"/>
        <v>8.9941385191429246E-2</v>
      </c>
      <c r="M53" s="120">
        <v>108553</v>
      </c>
      <c r="N53" s="121">
        <f t="shared" ref="N53:N64" si="15">IFERROR(M53/K53-1,"-")</f>
        <v>-2.378639903595392E-2</v>
      </c>
    </row>
    <row r="54" spans="1:15" x14ac:dyDescent="0.25">
      <c r="A54" s="1">
        <v>2</v>
      </c>
      <c r="B54" s="119" t="s">
        <v>76</v>
      </c>
      <c r="C54" s="120">
        <v>105589</v>
      </c>
      <c r="D54" s="121">
        <v>0.22800753628582071</v>
      </c>
      <c r="E54" s="120">
        <v>14910</v>
      </c>
      <c r="F54" s="121">
        <f t="shared" si="14"/>
        <v>-0.85879210902650849</v>
      </c>
      <c r="G54" s="120">
        <v>101190</v>
      </c>
      <c r="H54" s="121">
        <f t="shared" si="14"/>
        <v>5.7867203219315897</v>
      </c>
      <c r="I54" s="120">
        <v>107203</v>
      </c>
      <c r="J54" s="121">
        <f t="shared" si="14"/>
        <v>5.9422867872319429E-2</v>
      </c>
      <c r="K54" s="120">
        <v>111828</v>
      </c>
      <c r="L54" s="121">
        <f t="shared" si="14"/>
        <v>4.3142449371752711E-2</v>
      </c>
      <c r="M54" s="120">
        <v>103617</v>
      </c>
      <c r="N54" s="121">
        <f t="shared" si="15"/>
        <v>-7.3425260221053779E-2</v>
      </c>
    </row>
    <row r="55" spans="1:15" x14ac:dyDescent="0.25">
      <c r="A55" s="1">
        <v>3</v>
      </c>
      <c r="B55" s="119" t="s">
        <v>78</v>
      </c>
      <c r="C55" s="120">
        <v>41066</v>
      </c>
      <c r="D55" s="121">
        <v>-0.59060094907684335</v>
      </c>
      <c r="E55" s="120">
        <v>19532</v>
      </c>
      <c r="F55" s="121">
        <f t="shared" si="14"/>
        <v>-0.52437539570447567</v>
      </c>
      <c r="G55" s="120">
        <v>109531</v>
      </c>
      <c r="H55" s="121">
        <f t="shared" si="14"/>
        <v>4.6077718615605159</v>
      </c>
      <c r="I55" s="120">
        <v>110890</v>
      </c>
      <c r="J55" s="121">
        <f t="shared" si="14"/>
        <v>1.2407446293743352E-2</v>
      </c>
      <c r="K55" s="120">
        <v>127256</v>
      </c>
      <c r="L55" s="121">
        <f t="shared" si="14"/>
        <v>0.14758769952204887</v>
      </c>
      <c r="M55" s="120">
        <v>112571</v>
      </c>
      <c r="N55" s="121">
        <f t="shared" si="15"/>
        <v>-0.11539730936065884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25134</v>
      </c>
      <c r="F56" s="121" t="str">
        <f t="shared" si="14"/>
        <v>-</v>
      </c>
      <c r="G56" s="120">
        <v>126772</v>
      </c>
      <c r="H56" s="121">
        <f t="shared" si="14"/>
        <v>4.043844990849049</v>
      </c>
      <c r="I56" s="120">
        <v>123429</v>
      </c>
      <c r="J56" s="121">
        <f t="shared" si="14"/>
        <v>-2.6370176379642229E-2</v>
      </c>
      <c r="K56" s="120">
        <v>117947</v>
      </c>
      <c r="L56" s="121">
        <f t="shared" si="14"/>
        <v>-4.4414197635887831E-2</v>
      </c>
      <c r="M56" s="120">
        <v>119086</v>
      </c>
      <c r="N56" s="121">
        <f t="shared" si="15"/>
        <v>9.6568797849880816E-3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33045</v>
      </c>
      <c r="F57" s="121" t="str">
        <f t="shared" si="14"/>
        <v>-</v>
      </c>
      <c r="G57" s="120">
        <v>113457</v>
      </c>
      <c r="H57" s="121">
        <f t="shared" si="14"/>
        <v>2.4334089877439853</v>
      </c>
      <c r="I57" s="120">
        <v>111213</v>
      </c>
      <c r="J57" s="121">
        <f t="shared" si="14"/>
        <v>-1.9778418255374297E-2</v>
      </c>
      <c r="K57" s="120">
        <v>119801</v>
      </c>
      <c r="L57" s="121">
        <f t="shared" si="14"/>
        <v>7.7221188170447652E-2</v>
      </c>
      <c r="M57" s="120">
        <v>110077</v>
      </c>
      <c r="N57" s="121">
        <f t="shared" si="15"/>
        <v>-8.1167936828574039E-2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43303</v>
      </c>
      <c r="F58" s="121" t="str">
        <f t="shared" si="14"/>
        <v>-</v>
      </c>
      <c r="G58" s="120">
        <v>110209</v>
      </c>
      <c r="H58" s="121">
        <f t="shared" si="14"/>
        <v>1.5450661616978039</v>
      </c>
      <c r="I58" s="120">
        <v>114600</v>
      </c>
      <c r="J58" s="121">
        <f t="shared" si="14"/>
        <v>3.984248110408406E-2</v>
      </c>
      <c r="K58" s="120">
        <v>117142</v>
      </c>
      <c r="L58" s="121">
        <f t="shared" si="14"/>
        <v>2.218150087260029E-2</v>
      </c>
      <c r="M58" s="120">
        <v>102220</v>
      </c>
      <c r="N58" s="121">
        <f t="shared" si="15"/>
        <v>-0.12738385890628467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74597</v>
      </c>
      <c r="F59" s="121" t="str">
        <f t="shared" si="14"/>
        <v>-</v>
      </c>
      <c r="G59" s="120">
        <v>123042</v>
      </c>
      <c r="H59" s="121">
        <f t="shared" si="14"/>
        <v>0.64942289904419748</v>
      </c>
      <c r="I59" s="120">
        <v>119355</v>
      </c>
      <c r="J59" s="121">
        <f t="shared" si="14"/>
        <v>-2.9965377675915561E-2</v>
      </c>
      <c r="K59" s="120">
        <v>120238</v>
      </c>
      <c r="L59" s="121">
        <f t="shared" si="14"/>
        <v>7.398098110678264E-3</v>
      </c>
      <c r="M59" s="120">
        <v>110997</v>
      </c>
      <c r="N59" s="121">
        <f t="shared" si="15"/>
        <v>-7.6855902460120751E-2</v>
      </c>
    </row>
    <row r="60" spans="1:15" x14ac:dyDescent="0.25">
      <c r="A60" s="1">
        <v>8</v>
      </c>
      <c r="B60" s="119" t="s">
        <v>88</v>
      </c>
      <c r="C60" s="120">
        <v>40708</v>
      </c>
      <c r="D60" s="121">
        <v>-0.62414595413081209</v>
      </c>
      <c r="E60" s="120">
        <v>92057</v>
      </c>
      <c r="F60" s="121">
        <f t="shared" si="14"/>
        <v>1.2613982509580426</v>
      </c>
      <c r="G60" s="120">
        <v>121901</v>
      </c>
      <c r="H60" s="121">
        <f t="shared" si="14"/>
        <v>0.32419044722291623</v>
      </c>
      <c r="I60" s="120">
        <v>120435</v>
      </c>
      <c r="J60" s="121">
        <f t="shared" si="14"/>
        <v>-1.202615236954574E-2</v>
      </c>
      <c r="K60" s="120">
        <v>130238</v>
      </c>
      <c r="L60" s="121">
        <f t="shared" si="14"/>
        <v>8.1396603977249127E-2</v>
      </c>
      <c r="M60" s="120">
        <v>110862</v>
      </c>
      <c r="N60" s="121">
        <f t="shared" si="15"/>
        <v>-0.1487737833811944</v>
      </c>
    </row>
    <row r="61" spans="1:15" x14ac:dyDescent="0.25">
      <c r="A61" s="1">
        <v>9</v>
      </c>
      <c r="B61" s="119" t="s">
        <v>90</v>
      </c>
      <c r="C61" s="120">
        <v>28487</v>
      </c>
      <c r="D61" s="121">
        <v>-0.69275321677793711</v>
      </c>
      <c r="E61" s="120">
        <v>84214</v>
      </c>
      <c r="F61" s="121">
        <f t="shared" si="14"/>
        <v>1.9562256467862533</v>
      </c>
      <c r="G61" s="120">
        <v>103802</v>
      </c>
      <c r="H61" s="121">
        <f t="shared" si="14"/>
        <v>0.2325979053364049</v>
      </c>
      <c r="I61" s="120">
        <v>112485</v>
      </c>
      <c r="J61" s="121">
        <f t="shared" si="14"/>
        <v>8.3649640662029734E-2</v>
      </c>
      <c r="K61" s="120">
        <v>109297</v>
      </c>
      <c r="L61" s="121">
        <f t="shared" si="14"/>
        <v>-2.8341556651998001E-2</v>
      </c>
      <c r="M61" s="120">
        <v>99605</v>
      </c>
      <c r="N61" s="121">
        <f t="shared" si="15"/>
        <v>-8.8675809949037898E-2</v>
      </c>
    </row>
    <row r="62" spans="1:15" x14ac:dyDescent="0.25">
      <c r="A62" s="1">
        <v>10</v>
      </c>
      <c r="B62" s="119" t="s">
        <v>92</v>
      </c>
      <c r="C62" s="120">
        <v>22497</v>
      </c>
      <c r="D62" s="121">
        <v>-0.79249755575642422</v>
      </c>
      <c r="E62" s="120">
        <v>107685</v>
      </c>
      <c r="F62" s="121">
        <f t="shared" si="14"/>
        <v>3.7866382184291236</v>
      </c>
      <c r="G62" s="120">
        <v>119950</v>
      </c>
      <c r="H62" s="121">
        <f t="shared" si="14"/>
        <v>0.11389701444026556</v>
      </c>
      <c r="I62" s="120">
        <v>128570</v>
      </c>
      <c r="J62" s="121">
        <f t="shared" si="14"/>
        <v>7.1863276365152107E-2</v>
      </c>
      <c r="K62" s="120">
        <v>127297</v>
      </c>
      <c r="L62" s="121">
        <f t="shared" si="14"/>
        <v>-9.9012211246791715E-3</v>
      </c>
      <c r="M62" s="120">
        <v>118742</v>
      </c>
      <c r="N62" s="121">
        <f t="shared" si="15"/>
        <v>-6.7205040181622544E-2</v>
      </c>
    </row>
    <row r="63" spans="1:15" x14ac:dyDescent="0.25">
      <c r="A63" s="1">
        <v>11</v>
      </c>
      <c r="B63" s="119" t="s">
        <v>94</v>
      </c>
      <c r="C63" s="120">
        <v>15805</v>
      </c>
      <c r="D63" s="121">
        <v>-0.82919422470064408</v>
      </c>
      <c r="E63" s="120">
        <v>94309</v>
      </c>
      <c r="F63" s="121">
        <f t="shared" si="14"/>
        <v>4.9670357481809555</v>
      </c>
      <c r="G63" s="120">
        <v>107416</v>
      </c>
      <c r="H63" s="121">
        <f t="shared" si="14"/>
        <v>0.13897931268489749</v>
      </c>
      <c r="I63" s="120">
        <v>111535</v>
      </c>
      <c r="J63" s="121">
        <f t="shared" si="14"/>
        <v>3.8346242645415973E-2</v>
      </c>
      <c r="K63" s="120">
        <v>113118</v>
      </c>
      <c r="L63" s="121">
        <f t="shared" si="14"/>
        <v>1.419285426099437E-2</v>
      </c>
      <c r="M63" s="120">
        <v>110097</v>
      </c>
      <c r="N63" s="121">
        <f t="shared" si="15"/>
        <v>-2.6706624940327828E-2</v>
      </c>
    </row>
    <row r="64" spans="1:15" x14ac:dyDescent="0.25">
      <c r="A64" s="1">
        <v>12</v>
      </c>
      <c r="B64" s="119" t="s">
        <v>96</v>
      </c>
      <c r="C64" s="120">
        <v>21712</v>
      </c>
      <c r="D64" s="121">
        <v>-0.77727855567523207</v>
      </c>
      <c r="E64" s="120">
        <v>87439</v>
      </c>
      <c r="F64" s="121">
        <f t="shared" si="14"/>
        <v>3.0272199705232126</v>
      </c>
      <c r="G64" s="120">
        <v>110632</v>
      </c>
      <c r="H64" s="121">
        <f t="shared" si="14"/>
        <v>0.26524777273299094</v>
      </c>
      <c r="I64" s="120">
        <v>116159</v>
      </c>
      <c r="J64" s="121">
        <f t="shared" si="14"/>
        <v>4.9958420710102036E-2</v>
      </c>
      <c r="K64" s="120">
        <v>115661</v>
      </c>
      <c r="L64" s="121">
        <f t="shared" si="14"/>
        <v>-4.2872269905904759E-3</v>
      </c>
      <c r="M64" s="120">
        <v>111415</v>
      </c>
      <c r="N64" s="121">
        <f t="shared" si="15"/>
        <v>-3.6710732226074461E-2</v>
      </c>
    </row>
    <row r="65" spans="1:15" ht="15.75" x14ac:dyDescent="0.25">
      <c r="B65" s="122" t="s">
        <v>33</v>
      </c>
      <c r="C65" s="123">
        <v>398770</v>
      </c>
      <c r="D65" s="124">
        <v>-0.65537714325221241</v>
      </c>
      <c r="E65" s="123">
        <v>687822</v>
      </c>
      <c r="F65" s="124">
        <f t="shared" si="14"/>
        <v>0.72485894124432626</v>
      </c>
      <c r="G65" s="123">
        <v>1325364</v>
      </c>
      <c r="H65" s="124">
        <f t="shared" si="14"/>
        <v>0.92689969207149514</v>
      </c>
      <c r="I65" s="123">
        <v>1377896</v>
      </c>
      <c r="J65" s="124">
        <f t="shared" si="14"/>
        <v>3.9635903796994665E-2</v>
      </c>
      <c r="K65" s="123">
        <v>1421021</v>
      </c>
      <c r="L65" s="124">
        <f t="shared" si="14"/>
        <v>3.1297717679708681E-2</v>
      </c>
      <c r="M65" s="123">
        <v>1317842</v>
      </c>
      <c r="N65" s="124">
        <v>-7.2609060668350378E-2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258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E73-1</f>
        <v>2020</v>
      </c>
      <c r="D73" s="308"/>
      <c r="E73" s="309">
        <f t="shared" ref="E73" si="16">G73-1</f>
        <v>2021</v>
      </c>
      <c r="F73" s="308"/>
      <c r="G73" s="309">
        <f t="shared" ref="G73" si="17">I73-1</f>
        <v>2022</v>
      </c>
      <c r="H73" s="308"/>
      <c r="I73" s="309">
        <f t="shared" ref="I73" si="18">K73-1</f>
        <v>2023</v>
      </c>
      <c r="J73" s="308"/>
      <c r="K73" s="309">
        <f>M73-1</f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14057</v>
      </c>
      <c r="D75" s="121">
        <v>-0.2139462058938657</v>
      </c>
      <c r="E75" s="120">
        <v>505</v>
      </c>
      <c r="F75" s="121">
        <f t="shared" ref="F75:L87" si="19">IFERROR(E75/C75-1,"-")</f>
        <v>-0.96407483815892436</v>
      </c>
      <c r="G75" s="120">
        <v>8743</v>
      </c>
      <c r="H75" s="121">
        <f t="shared" si="19"/>
        <v>16.312871287128711</v>
      </c>
      <c r="I75" s="120">
        <v>13938</v>
      </c>
      <c r="J75" s="121">
        <f t="shared" si="19"/>
        <v>0.59418963742422504</v>
      </c>
      <c r="K75" s="120">
        <v>11747</v>
      </c>
      <c r="L75" s="121">
        <f t="shared" si="19"/>
        <v>-0.15719615439804846</v>
      </c>
      <c r="M75" s="120">
        <v>12293</v>
      </c>
      <c r="N75" s="121">
        <f t="shared" ref="N75:N86" si="20">IFERROR(M75/K75-1,"-")</f>
        <v>4.6479952328253971E-2</v>
      </c>
    </row>
    <row r="76" spans="1:15" x14ac:dyDescent="0.25">
      <c r="A76" s="1">
        <v>2</v>
      </c>
      <c r="B76" s="119" t="s">
        <v>76</v>
      </c>
      <c r="C76" s="120">
        <v>15058</v>
      </c>
      <c r="D76" s="121">
        <v>-3.6349673620888256E-2</v>
      </c>
      <c r="E76" s="120">
        <v>630</v>
      </c>
      <c r="F76" s="121">
        <f t="shared" si="19"/>
        <v>-0.95816177447204143</v>
      </c>
      <c r="G76" s="120">
        <v>12469</v>
      </c>
      <c r="H76" s="121">
        <f t="shared" si="19"/>
        <v>18.792063492063491</v>
      </c>
      <c r="I76" s="120">
        <v>13477</v>
      </c>
      <c r="J76" s="121">
        <f t="shared" si="19"/>
        <v>8.0840484401315305E-2</v>
      </c>
      <c r="K76" s="120">
        <v>12352</v>
      </c>
      <c r="L76" s="121">
        <f t="shared" si="19"/>
        <v>-8.3475550938636234E-2</v>
      </c>
      <c r="M76" s="120">
        <v>12389</v>
      </c>
      <c r="N76" s="121">
        <f t="shared" si="20"/>
        <v>2.9954663212434784E-3</v>
      </c>
    </row>
    <row r="77" spans="1:15" x14ac:dyDescent="0.25">
      <c r="A77" s="1">
        <v>3</v>
      </c>
      <c r="B77" s="119" t="s">
        <v>78</v>
      </c>
      <c r="C77" s="120">
        <v>6732</v>
      </c>
      <c r="D77" s="121">
        <v>-0.66124893071000856</v>
      </c>
      <c r="E77" s="120">
        <v>307</v>
      </c>
      <c r="F77" s="121">
        <f t="shared" si="19"/>
        <v>-0.95439691027926321</v>
      </c>
      <c r="G77" s="120">
        <v>13844</v>
      </c>
      <c r="H77" s="121">
        <f t="shared" si="19"/>
        <v>44.094462540716613</v>
      </c>
      <c r="I77" s="120">
        <v>13702</v>
      </c>
      <c r="J77" s="121">
        <f t="shared" si="19"/>
        <v>-1.0257151112395224E-2</v>
      </c>
      <c r="K77" s="120">
        <v>14761</v>
      </c>
      <c r="L77" s="121">
        <f t="shared" si="19"/>
        <v>7.7287987155159721E-2</v>
      </c>
      <c r="M77" s="120">
        <v>13614</v>
      </c>
      <c r="N77" s="121">
        <f t="shared" si="20"/>
        <v>-7.7704762549962725E-2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356</v>
      </c>
      <c r="F78" s="121" t="str">
        <f t="shared" si="19"/>
        <v>-</v>
      </c>
      <c r="G78" s="120">
        <v>14722</v>
      </c>
      <c r="H78" s="121">
        <f t="shared" si="19"/>
        <v>40.353932584269664</v>
      </c>
      <c r="I78" s="120">
        <v>14381</v>
      </c>
      <c r="J78" s="121">
        <f t="shared" si="19"/>
        <v>-2.3162613775302265E-2</v>
      </c>
      <c r="K78" s="120">
        <v>12980</v>
      </c>
      <c r="L78" s="121">
        <f t="shared" si="19"/>
        <v>-9.7420207217856936E-2</v>
      </c>
      <c r="M78" s="120">
        <v>13855</v>
      </c>
      <c r="N78" s="121">
        <f t="shared" si="20"/>
        <v>6.741140215716479E-2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317</v>
      </c>
      <c r="F79" s="121" t="str">
        <f t="shared" si="19"/>
        <v>-</v>
      </c>
      <c r="G79" s="120">
        <v>11687</v>
      </c>
      <c r="H79" s="121">
        <f t="shared" si="19"/>
        <v>35.867507886435334</v>
      </c>
      <c r="I79" s="120">
        <v>12942</v>
      </c>
      <c r="J79" s="121">
        <f t="shared" si="19"/>
        <v>0.10738427312398402</v>
      </c>
      <c r="K79" s="120">
        <v>12936</v>
      </c>
      <c r="L79" s="121">
        <f t="shared" si="19"/>
        <v>-4.6360686138158247E-4</v>
      </c>
      <c r="M79" s="120">
        <v>13449</v>
      </c>
      <c r="N79" s="121">
        <f t="shared" si="20"/>
        <v>3.9656771799629009E-2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1544</v>
      </c>
      <c r="F80" s="121" t="str">
        <f t="shared" si="19"/>
        <v>-</v>
      </c>
      <c r="G80" s="120">
        <v>13590</v>
      </c>
      <c r="H80" s="121">
        <f t="shared" si="19"/>
        <v>7.8018134715025909</v>
      </c>
      <c r="I80" s="120">
        <v>13351</v>
      </c>
      <c r="J80" s="121">
        <f t="shared" si="19"/>
        <v>-1.7586460632818213E-2</v>
      </c>
      <c r="K80" s="120">
        <v>12099</v>
      </c>
      <c r="L80" s="121">
        <f t="shared" si="19"/>
        <v>-9.3775747135046106E-2</v>
      </c>
      <c r="M80" s="120">
        <v>13387</v>
      </c>
      <c r="N80" s="121">
        <f t="shared" si="20"/>
        <v>0.10645507893214323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6334</v>
      </c>
      <c r="F81" s="121" t="str">
        <f t="shared" si="19"/>
        <v>-</v>
      </c>
      <c r="G81" s="120">
        <v>15611</v>
      </c>
      <c r="H81" s="121">
        <f t="shared" si="19"/>
        <v>1.4646353015472053</v>
      </c>
      <c r="I81" s="120">
        <v>14717</v>
      </c>
      <c r="J81" s="121">
        <f t="shared" si="19"/>
        <v>-5.7267311511113972E-2</v>
      </c>
      <c r="K81" s="120">
        <v>13430</v>
      </c>
      <c r="L81" s="121">
        <f t="shared" si="19"/>
        <v>-8.7449887884759159E-2</v>
      </c>
      <c r="M81" s="120">
        <v>14211</v>
      </c>
      <c r="N81" s="121">
        <f t="shared" si="20"/>
        <v>5.8153387937453394E-2</v>
      </c>
    </row>
    <row r="82" spans="1:15" x14ac:dyDescent="0.25">
      <c r="A82" s="1">
        <v>8</v>
      </c>
      <c r="B82" s="119" t="s">
        <v>88</v>
      </c>
      <c r="C82" s="120">
        <v>3200</v>
      </c>
      <c r="D82" s="121">
        <v>-0.83232026828757077</v>
      </c>
      <c r="E82" s="120">
        <v>8523</v>
      </c>
      <c r="F82" s="121">
        <f t="shared" si="19"/>
        <v>1.6634375000000001</v>
      </c>
      <c r="G82" s="120">
        <v>16121</v>
      </c>
      <c r="H82" s="121">
        <f t="shared" si="19"/>
        <v>0.89147013962219868</v>
      </c>
      <c r="I82" s="120">
        <v>14481</v>
      </c>
      <c r="J82" s="121">
        <f t="shared" si="19"/>
        <v>-0.10173066186961111</v>
      </c>
      <c r="K82" s="120">
        <v>13208</v>
      </c>
      <c r="L82" s="121">
        <f t="shared" si="19"/>
        <v>-8.790829362613084E-2</v>
      </c>
      <c r="M82" s="120">
        <v>14128</v>
      </c>
      <c r="N82" s="121">
        <f t="shared" si="20"/>
        <v>6.9654754694124854E-2</v>
      </c>
    </row>
    <row r="83" spans="1:15" x14ac:dyDescent="0.25">
      <c r="A83" s="1">
        <v>9</v>
      </c>
      <c r="B83" s="119" t="s">
        <v>90</v>
      </c>
      <c r="C83" s="120">
        <v>558</v>
      </c>
      <c r="D83" s="121">
        <v>-0.96425597335212354</v>
      </c>
      <c r="E83" s="120">
        <v>8502</v>
      </c>
      <c r="F83" s="121">
        <f t="shared" si="19"/>
        <v>14.236559139784946</v>
      </c>
      <c r="G83" s="120">
        <v>13194</v>
      </c>
      <c r="H83" s="121">
        <f t="shared" si="19"/>
        <v>0.55187014820042335</v>
      </c>
      <c r="I83" s="120">
        <v>12752</v>
      </c>
      <c r="J83" s="121">
        <f t="shared" si="19"/>
        <v>-3.3500075792026629E-2</v>
      </c>
      <c r="K83" s="120">
        <v>11765</v>
      </c>
      <c r="L83" s="121">
        <f t="shared" si="19"/>
        <v>-7.7399623588456756E-2</v>
      </c>
      <c r="M83" s="120">
        <v>12407</v>
      </c>
      <c r="N83" s="121">
        <f t="shared" si="20"/>
        <v>5.4568635784105313E-2</v>
      </c>
    </row>
    <row r="84" spans="1:15" x14ac:dyDescent="0.25">
      <c r="A84" s="1">
        <v>10</v>
      </c>
      <c r="B84" s="119" t="s">
        <v>92</v>
      </c>
      <c r="C84" s="120">
        <v>540</v>
      </c>
      <c r="D84" s="121">
        <v>-0.97099736827971428</v>
      </c>
      <c r="E84" s="120">
        <v>14562</v>
      </c>
      <c r="F84" s="121">
        <f t="shared" si="19"/>
        <v>25.966666666666665</v>
      </c>
      <c r="G84" s="120">
        <v>15248</v>
      </c>
      <c r="H84" s="121">
        <f t="shared" si="19"/>
        <v>4.7108913610767855E-2</v>
      </c>
      <c r="I84" s="120">
        <v>15023</v>
      </c>
      <c r="J84" s="121">
        <f t="shared" si="19"/>
        <v>-1.4756033578174232E-2</v>
      </c>
      <c r="K84" s="120">
        <v>12986</v>
      </c>
      <c r="L84" s="121">
        <f t="shared" si="19"/>
        <v>-0.13559209212540768</v>
      </c>
      <c r="M84" s="120">
        <v>15615</v>
      </c>
      <c r="N84" s="121">
        <f t="shared" si="20"/>
        <v>0.20244879100569846</v>
      </c>
    </row>
    <row r="85" spans="1:15" x14ac:dyDescent="0.25">
      <c r="A85" s="1">
        <v>11</v>
      </c>
      <c r="B85" s="119" t="s">
        <v>94</v>
      </c>
      <c r="C85" s="120">
        <v>489</v>
      </c>
      <c r="D85" s="121">
        <v>-0.96843124596513874</v>
      </c>
      <c r="E85" s="120">
        <v>12239</v>
      </c>
      <c r="F85" s="121">
        <f t="shared" si="19"/>
        <v>24.028629856850717</v>
      </c>
      <c r="G85" s="120">
        <v>14087</v>
      </c>
      <c r="H85" s="121">
        <f t="shared" si="19"/>
        <v>0.15099272816406573</v>
      </c>
      <c r="I85" s="120">
        <v>13185</v>
      </c>
      <c r="J85" s="121">
        <f t="shared" si="19"/>
        <v>-6.4030666572016726E-2</v>
      </c>
      <c r="K85" s="120">
        <v>12505</v>
      </c>
      <c r="L85" s="121">
        <f t="shared" si="19"/>
        <v>-5.1573758058399699E-2</v>
      </c>
      <c r="M85" s="120">
        <v>12455</v>
      </c>
      <c r="N85" s="121">
        <f t="shared" si="20"/>
        <v>-3.9984006397441041E-3</v>
      </c>
    </row>
    <row r="86" spans="1:15" x14ac:dyDescent="0.25">
      <c r="A86" s="1">
        <v>12</v>
      </c>
      <c r="B86" s="119" t="s">
        <v>96</v>
      </c>
      <c r="C86" s="120">
        <v>581</v>
      </c>
      <c r="D86" s="121">
        <v>-0.9619515389652914</v>
      </c>
      <c r="E86" s="120">
        <v>11127</v>
      </c>
      <c r="F86" s="121">
        <f t="shared" si="19"/>
        <v>18.151462994836489</v>
      </c>
      <c r="G86" s="120">
        <v>15949</v>
      </c>
      <c r="H86" s="121">
        <f t="shared" si="19"/>
        <v>0.43336029477846671</v>
      </c>
      <c r="I86" s="120">
        <v>13677</v>
      </c>
      <c r="J86" s="121">
        <f t="shared" si="19"/>
        <v>-0.14245407235563357</v>
      </c>
      <c r="K86" s="120">
        <v>12130</v>
      </c>
      <c r="L86" s="121">
        <f t="shared" si="19"/>
        <v>-0.11310960005849235</v>
      </c>
      <c r="M86" s="120">
        <v>12800</v>
      </c>
      <c r="N86" s="121">
        <f t="shared" si="20"/>
        <v>5.5234954657872981E-2</v>
      </c>
    </row>
    <row r="87" spans="1:15" ht="15.75" x14ac:dyDescent="0.25">
      <c r="B87" s="122" t="s">
        <v>33</v>
      </c>
      <c r="C87" s="123">
        <v>42852</v>
      </c>
      <c r="D87" s="124">
        <v>-0.79997386011426863</v>
      </c>
      <c r="E87" s="123">
        <v>64946</v>
      </c>
      <c r="F87" s="124">
        <f t="shared" si="19"/>
        <v>0.51558853729114151</v>
      </c>
      <c r="G87" s="123">
        <v>165265</v>
      </c>
      <c r="H87" s="124">
        <f t="shared" si="19"/>
        <v>1.5446524805222799</v>
      </c>
      <c r="I87" s="123">
        <v>165626</v>
      </c>
      <c r="J87" s="124">
        <f t="shared" si="19"/>
        <v>2.1843705563791005E-3</v>
      </c>
      <c r="K87" s="123">
        <v>152899</v>
      </c>
      <c r="L87" s="124">
        <f t="shared" si="19"/>
        <v>-7.6841800200451615E-2</v>
      </c>
      <c r="M87" s="123">
        <v>160603</v>
      </c>
      <c r="N87" s="124">
        <v>5.0386202656655721E-2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259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E95-1</f>
        <v>2020</v>
      </c>
      <c r="D95" s="308"/>
      <c r="E95" s="309">
        <f t="shared" ref="E95" si="21">G95-1</f>
        <v>2021</v>
      </c>
      <c r="F95" s="308"/>
      <c r="G95" s="309">
        <f t="shared" ref="G95" si="22">I95-1</f>
        <v>2022</v>
      </c>
      <c r="H95" s="308"/>
      <c r="I95" s="309">
        <f t="shared" ref="I95" si="23">K95-1</f>
        <v>2023</v>
      </c>
      <c r="J95" s="308"/>
      <c r="K95" s="309">
        <f>M95-1</f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26721</v>
      </c>
      <c r="D97" s="121">
        <v>-3.4122537502259132E-2</v>
      </c>
      <c r="E97" s="120">
        <v>3080</v>
      </c>
      <c r="F97" s="121">
        <f t="shared" ref="F97:L109" si="24">IFERROR(E97/C97-1,"-")</f>
        <v>-0.88473485273754726</v>
      </c>
      <c r="G97" s="120">
        <v>13744</v>
      </c>
      <c r="H97" s="121">
        <f t="shared" si="24"/>
        <v>3.4623376623376627</v>
      </c>
      <c r="I97" s="120">
        <v>23642</v>
      </c>
      <c r="J97" s="121">
        <f t="shared" si="24"/>
        <v>0.72016880093131541</v>
      </c>
      <c r="K97" s="120">
        <v>28011</v>
      </c>
      <c r="L97" s="121">
        <f t="shared" si="24"/>
        <v>0.18479824041959225</v>
      </c>
      <c r="M97" s="120">
        <v>25205</v>
      </c>
      <c r="N97" s="121">
        <f t="shared" ref="N97:N108" si="25">IFERROR(M97/K97-1,"-")</f>
        <v>-0.10017493127699828</v>
      </c>
    </row>
    <row r="98" spans="2:14" x14ac:dyDescent="0.25">
      <c r="B98" s="119" t="s">
        <v>76</v>
      </c>
      <c r="C98" s="120">
        <v>27703</v>
      </c>
      <c r="D98" s="121">
        <v>-1.8007160327531802E-2</v>
      </c>
      <c r="E98" s="120">
        <v>3807</v>
      </c>
      <c r="F98" s="121">
        <f t="shared" si="24"/>
        <v>-0.86257806013789118</v>
      </c>
      <c r="G98" s="120">
        <v>17238</v>
      </c>
      <c r="H98" s="121">
        <f t="shared" si="24"/>
        <v>3.5279747832939323</v>
      </c>
      <c r="I98" s="120">
        <v>26350</v>
      </c>
      <c r="J98" s="121">
        <f t="shared" si="24"/>
        <v>0.52859960552268248</v>
      </c>
      <c r="K98" s="120">
        <v>30407</v>
      </c>
      <c r="L98" s="121">
        <f t="shared" si="24"/>
        <v>0.15396584440227712</v>
      </c>
      <c r="M98" s="120">
        <v>31884</v>
      </c>
      <c r="N98" s="121">
        <f t="shared" si="25"/>
        <v>4.8574341434538093E-2</v>
      </c>
    </row>
    <row r="99" spans="2:14" x14ac:dyDescent="0.25">
      <c r="B99" s="119" t="s">
        <v>78</v>
      </c>
      <c r="C99" s="120">
        <v>9922</v>
      </c>
      <c r="D99" s="121">
        <v>-0.71535945837397441</v>
      </c>
      <c r="E99" s="120">
        <v>5137</v>
      </c>
      <c r="F99" s="121">
        <f t="shared" si="24"/>
        <v>-0.4822616407982262</v>
      </c>
      <c r="G99" s="120">
        <v>16928</v>
      </c>
      <c r="H99" s="121">
        <f t="shared" si="24"/>
        <v>2.2953085458438776</v>
      </c>
      <c r="I99" s="120">
        <v>29521</v>
      </c>
      <c r="J99" s="121">
        <f t="shared" si="24"/>
        <v>0.74391540642722109</v>
      </c>
      <c r="K99" s="120">
        <v>33910</v>
      </c>
      <c r="L99" s="121">
        <f t="shared" si="24"/>
        <v>0.14867382541241825</v>
      </c>
      <c r="M99" s="120">
        <v>32773</v>
      </c>
      <c r="N99" s="121">
        <f t="shared" si="25"/>
        <v>-3.3529932173400168E-2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7305</v>
      </c>
      <c r="F100" s="121" t="str">
        <f t="shared" si="24"/>
        <v>-</v>
      </c>
      <c r="G100" s="120">
        <v>24732</v>
      </c>
      <c r="H100" s="121">
        <f t="shared" si="24"/>
        <v>2.3856262833675563</v>
      </c>
      <c r="I100" s="120">
        <v>29815</v>
      </c>
      <c r="J100" s="121">
        <f t="shared" si="24"/>
        <v>0.20552320879831787</v>
      </c>
      <c r="K100" s="120">
        <v>27925</v>
      </c>
      <c r="L100" s="121">
        <f t="shared" si="24"/>
        <v>-6.3390910615461982E-2</v>
      </c>
      <c r="M100" s="120">
        <v>32320</v>
      </c>
      <c r="N100" s="121">
        <f t="shared" si="25"/>
        <v>0.15738585496866597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8652</v>
      </c>
      <c r="F101" s="121" t="str">
        <f t="shared" si="24"/>
        <v>-</v>
      </c>
      <c r="G101" s="120">
        <v>20702</v>
      </c>
      <c r="H101" s="121">
        <f t="shared" si="24"/>
        <v>1.3927415626444755</v>
      </c>
      <c r="I101" s="120">
        <v>26170</v>
      </c>
      <c r="J101" s="121">
        <f t="shared" si="24"/>
        <v>0.26412906965510574</v>
      </c>
      <c r="K101" s="120">
        <v>28824</v>
      </c>
      <c r="L101" s="121">
        <f t="shared" si="24"/>
        <v>0.10141383263278558</v>
      </c>
      <c r="M101" s="120">
        <v>29686</v>
      </c>
      <c r="N101" s="121">
        <f t="shared" si="25"/>
        <v>2.9905634193727382E-2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8692</v>
      </c>
      <c r="F102" s="121" t="str">
        <f t="shared" si="24"/>
        <v>-</v>
      </c>
      <c r="G102" s="120">
        <v>21190</v>
      </c>
      <c r="H102" s="121">
        <f t="shared" si="24"/>
        <v>1.4378739070409572</v>
      </c>
      <c r="I102" s="120">
        <v>29399</v>
      </c>
      <c r="J102" s="121">
        <f t="shared" si="24"/>
        <v>0.38739971684756958</v>
      </c>
      <c r="K102" s="120">
        <v>27824</v>
      </c>
      <c r="L102" s="121">
        <f t="shared" si="24"/>
        <v>-5.3573250790843185E-2</v>
      </c>
      <c r="M102" s="120">
        <v>30386</v>
      </c>
      <c r="N102" s="121">
        <f t="shared" si="25"/>
        <v>9.2078780908568136E-2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13213</v>
      </c>
      <c r="F103" s="121" t="str">
        <f t="shared" si="24"/>
        <v>-</v>
      </c>
      <c r="G103" s="120">
        <v>26190</v>
      </c>
      <c r="H103" s="121">
        <f t="shared" si="24"/>
        <v>0.9821388026943163</v>
      </c>
      <c r="I103" s="120">
        <v>30318</v>
      </c>
      <c r="J103" s="121">
        <f t="shared" si="24"/>
        <v>0.15761741122565875</v>
      </c>
      <c r="K103" s="120">
        <v>33127</v>
      </c>
      <c r="L103" s="121">
        <f t="shared" si="24"/>
        <v>9.2651230292235542E-2</v>
      </c>
      <c r="M103" s="120">
        <v>30758</v>
      </c>
      <c r="N103" s="121">
        <f t="shared" si="25"/>
        <v>-7.151266338636153E-2</v>
      </c>
    </row>
    <row r="104" spans="2:14" x14ac:dyDescent="0.25">
      <c r="B104" s="119" t="s">
        <v>88</v>
      </c>
      <c r="C104" s="120">
        <v>8887</v>
      </c>
      <c r="D104" s="121">
        <v>-0.76251937363048472</v>
      </c>
      <c r="E104" s="120">
        <v>17604</v>
      </c>
      <c r="F104" s="121">
        <f t="shared" si="24"/>
        <v>0.98087093507370327</v>
      </c>
      <c r="G104" s="120">
        <v>26652</v>
      </c>
      <c r="H104" s="121">
        <f t="shared" si="24"/>
        <v>0.51397409679618278</v>
      </c>
      <c r="I104" s="120">
        <v>32058</v>
      </c>
      <c r="J104" s="121">
        <f t="shared" si="24"/>
        <v>0.2028365601080595</v>
      </c>
      <c r="K104" s="120">
        <v>31953</v>
      </c>
      <c r="L104" s="121">
        <f t="shared" si="24"/>
        <v>-3.2753134942915541E-3</v>
      </c>
      <c r="M104" s="120">
        <v>39104</v>
      </c>
      <c r="N104" s="121">
        <f t="shared" si="25"/>
        <v>0.22379745250837169</v>
      </c>
    </row>
    <row r="105" spans="2:14" x14ac:dyDescent="0.25">
      <c r="B105" s="119" t="s">
        <v>90</v>
      </c>
      <c r="C105" s="120">
        <v>8236</v>
      </c>
      <c r="D105" s="121">
        <v>-0.71038750967015962</v>
      </c>
      <c r="E105" s="120">
        <v>12668</v>
      </c>
      <c r="F105" s="121">
        <f t="shared" si="24"/>
        <v>0.53812530354541033</v>
      </c>
      <c r="G105" s="120">
        <v>23399</v>
      </c>
      <c r="H105" s="121">
        <f t="shared" si="24"/>
        <v>0.84709504262709179</v>
      </c>
      <c r="I105" s="120">
        <v>27830</v>
      </c>
      <c r="J105" s="121">
        <f t="shared" si="24"/>
        <v>0.18936706696867378</v>
      </c>
      <c r="K105" s="120">
        <v>27510</v>
      </c>
      <c r="L105" s="121">
        <f t="shared" si="24"/>
        <v>-1.1498383039885041E-2</v>
      </c>
      <c r="M105" s="120">
        <v>31006</v>
      </c>
      <c r="N105" s="121">
        <f t="shared" si="25"/>
        <v>0.12708106143220643</v>
      </c>
    </row>
    <row r="106" spans="2:14" x14ac:dyDescent="0.25">
      <c r="B106" s="119" t="s">
        <v>92</v>
      </c>
      <c r="C106" s="120">
        <v>6781</v>
      </c>
      <c r="D106" s="121">
        <v>-0.78558102766798421</v>
      </c>
      <c r="E106" s="120">
        <v>16861</v>
      </c>
      <c r="F106" s="121">
        <f t="shared" si="24"/>
        <v>1.4865064149830407</v>
      </c>
      <c r="G106" s="120">
        <v>24075</v>
      </c>
      <c r="H106" s="121">
        <f t="shared" si="24"/>
        <v>0.42785125437399918</v>
      </c>
      <c r="I106" s="120">
        <v>28658</v>
      </c>
      <c r="J106" s="121">
        <f t="shared" si="24"/>
        <v>0.19036344755970913</v>
      </c>
      <c r="K106" s="120">
        <v>32572</v>
      </c>
      <c r="L106" s="121">
        <f t="shared" si="24"/>
        <v>0.13657617419219759</v>
      </c>
      <c r="M106" s="120">
        <v>35398</v>
      </c>
      <c r="N106" s="121">
        <f t="shared" si="25"/>
        <v>8.6761635760776112E-2</v>
      </c>
    </row>
    <row r="107" spans="2:14" x14ac:dyDescent="0.25">
      <c r="B107" s="119" t="s">
        <v>94</v>
      </c>
      <c r="C107" s="120">
        <v>6013</v>
      </c>
      <c r="D107" s="121">
        <v>-0.78529600799828603</v>
      </c>
      <c r="E107" s="120">
        <v>15702</v>
      </c>
      <c r="F107" s="121">
        <f t="shared" si="24"/>
        <v>1.6113420921337105</v>
      </c>
      <c r="G107" s="120">
        <v>24176</v>
      </c>
      <c r="H107" s="121">
        <f t="shared" si="24"/>
        <v>0.53967647433447974</v>
      </c>
      <c r="I107" s="120">
        <v>29534</v>
      </c>
      <c r="J107" s="121">
        <f t="shared" si="24"/>
        <v>0.22162475181998675</v>
      </c>
      <c r="K107" s="120">
        <v>31283</v>
      </c>
      <c r="L107" s="121">
        <f t="shared" si="24"/>
        <v>5.9219882169702753E-2</v>
      </c>
      <c r="M107" s="120">
        <v>30266</v>
      </c>
      <c r="N107" s="121">
        <f t="shared" si="25"/>
        <v>-3.2509669788703177E-2</v>
      </c>
    </row>
    <row r="108" spans="2:14" x14ac:dyDescent="0.25">
      <c r="B108" s="119" t="s">
        <v>96</v>
      </c>
      <c r="C108" s="120">
        <v>5431</v>
      </c>
      <c r="D108" s="121">
        <v>-0.80903656821378345</v>
      </c>
      <c r="E108" s="120">
        <v>15556</v>
      </c>
      <c r="F108" s="121">
        <f t="shared" si="24"/>
        <v>1.8642975510955626</v>
      </c>
      <c r="G108" s="120">
        <v>27394</v>
      </c>
      <c r="H108" s="121">
        <f t="shared" si="24"/>
        <v>0.76099254307019804</v>
      </c>
      <c r="I108" s="120">
        <v>31934</v>
      </c>
      <c r="J108" s="121">
        <f t="shared" si="24"/>
        <v>0.16572972183689849</v>
      </c>
      <c r="K108" s="120">
        <v>31663</v>
      </c>
      <c r="L108" s="121">
        <f t="shared" si="24"/>
        <v>-8.4862528965992112E-3</v>
      </c>
      <c r="M108" s="120">
        <v>31006</v>
      </c>
      <c r="N108" s="121">
        <f t="shared" si="25"/>
        <v>-2.0749771026118857E-2</v>
      </c>
    </row>
    <row r="109" spans="2:14" ht="15.75" x14ac:dyDescent="0.25">
      <c r="B109" s="122" t="s">
        <v>33</v>
      </c>
      <c r="C109" s="123">
        <v>109245</v>
      </c>
      <c r="D109" s="124">
        <v>-0.72086017329180319</v>
      </c>
      <c r="E109" s="123">
        <v>128277</v>
      </c>
      <c r="F109" s="124">
        <f t="shared" si="24"/>
        <v>0.17421392283399695</v>
      </c>
      <c r="G109" s="123">
        <v>266420</v>
      </c>
      <c r="H109" s="124">
        <f t="shared" si="24"/>
        <v>1.0769116833103363</v>
      </c>
      <c r="I109" s="123">
        <v>345229</v>
      </c>
      <c r="J109" s="124">
        <f t="shared" si="24"/>
        <v>0.29580737181893246</v>
      </c>
      <c r="K109" s="123">
        <v>365009</v>
      </c>
      <c r="L109" s="124">
        <f t="shared" si="24"/>
        <v>5.7295302538315163E-2</v>
      </c>
      <c r="M109" s="123">
        <v>379792</v>
      </c>
      <c r="N109" s="124">
        <v>4.0500371223723297E-2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1:11" x14ac:dyDescent="0.25">
      <c r="K114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6E70B-89AE-4C0D-AF66-8076DE76751E}">
  <sheetPr>
    <tabColor theme="7" tint="0.79998168889431442"/>
  </sheetPr>
  <dimension ref="A4:E116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260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1938929</v>
      </c>
      <c r="D8" s="121">
        <f t="shared" ref="D8:D10" si="0">C8/C9-1</f>
        <v>2.6566762903103669E-2</v>
      </c>
    </row>
    <row r="9" spans="1:5" x14ac:dyDescent="0.25">
      <c r="A9" s="1"/>
      <c r="B9" s="119">
        <v>2023</v>
      </c>
      <c r="C9" s="120">
        <v>1888751</v>
      </c>
      <c r="D9" s="121">
        <f t="shared" si="0"/>
        <v>7.4956361490203127E-2</v>
      </c>
    </row>
    <row r="10" spans="1:5" x14ac:dyDescent="0.25">
      <c r="A10" s="1"/>
      <c r="B10" s="119">
        <v>2022</v>
      </c>
      <c r="C10" s="120">
        <v>1757049</v>
      </c>
      <c r="D10" s="121">
        <f t="shared" si="0"/>
        <v>0.99427838532651558</v>
      </c>
    </row>
    <row r="11" spans="1:5" x14ac:dyDescent="0.25">
      <c r="A11" s="1"/>
      <c r="B11" s="119">
        <v>2021</v>
      </c>
      <c r="C11" s="120">
        <v>881045</v>
      </c>
      <c r="D11" s="121">
        <f>C11/C12-1</f>
        <v>0.5993787974229714</v>
      </c>
    </row>
    <row r="12" spans="1:5" x14ac:dyDescent="0.25">
      <c r="A12" s="1" t="s">
        <v>75</v>
      </c>
      <c r="B12" s="119">
        <v>2020</v>
      </c>
      <c r="C12" s="120">
        <v>550867</v>
      </c>
      <c r="D12" s="121">
        <f t="shared" ref="D12:D21" si="1">C12/C13-1</f>
        <v>-0.68748946936969391</v>
      </c>
    </row>
    <row r="13" spans="1:5" x14ac:dyDescent="0.25">
      <c r="A13" s="1" t="s">
        <v>77</v>
      </c>
      <c r="B13" s="119">
        <v>2019</v>
      </c>
      <c r="C13" s="120">
        <v>1762715</v>
      </c>
      <c r="D13" s="121">
        <f t="shared" si="1"/>
        <v>2.7741256519166146E-2</v>
      </c>
    </row>
    <row r="14" spans="1:5" x14ac:dyDescent="0.25">
      <c r="A14" s="1" t="s">
        <v>79</v>
      </c>
      <c r="B14" s="119">
        <v>2018</v>
      </c>
      <c r="C14" s="120">
        <v>1715135</v>
      </c>
      <c r="D14" s="121">
        <f t="shared" si="1"/>
        <v>-3.1516435538234022E-2</v>
      </c>
    </row>
    <row r="15" spans="1:5" x14ac:dyDescent="0.25">
      <c r="A15" s="1" t="s">
        <v>81</v>
      </c>
      <c r="B15" s="119">
        <v>2017</v>
      </c>
      <c r="C15" s="120">
        <v>1770949</v>
      </c>
      <c r="D15" s="121">
        <f>C15/C16-1</f>
        <v>-1.4115642944822815E-2</v>
      </c>
    </row>
    <row r="16" spans="1:5" x14ac:dyDescent="0.25">
      <c r="A16" s="1" t="s">
        <v>83</v>
      </c>
      <c r="B16" s="119">
        <v>2016</v>
      </c>
      <c r="C16" s="120">
        <v>1796305</v>
      </c>
      <c r="D16" s="121">
        <f>C16/C17-1</f>
        <v>0.13194712259502084</v>
      </c>
    </row>
    <row r="17" spans="1:5" x14ac:dyDescent="0.25">
      <c r="A17" s="1" t="s">
        <v>85</v>
      </c>
      <c r="B17" s="119">
        <v>2015</v>
      </c>
      <c r="C17" s="120">
        <v>1586916</v>
      </c>
      <c r="D17" s="121">
        <f t="shared" si="1"/>
        <v>-7.0435653110632268E-2</v>
      </c>
    </row>
    <row r="18" spans="1:5" x14ac:dyDescent="0.25">
      <c r="A18" s="1" t="s">
        <v>87</v>
      </c>
      <c r="B18" s="119">
        <v>2014</v>
      </c>
      <c r="C18" s="120">
        <v>1707161</v>
      </c>
      <c r="D18" s="121">
        <f t="shared" si="1"/>
        <v>4.0714495596735789E-2</v>
      </c>
    </row>
    <row r="19" spans="1:5" x14ac:dyDescent="0.25">
      <c r="A19" s="1" t="s">
        <v>89</v>
      </c>
      <c r="B19" s="119">
        <v>2013</v>
      </c>
      <c r="C19" s="120">
        <v>1640374</v>
      </c>
      <c r="D19" s="121">
        <f t="shared" si="1"/>
        <v>1.5662401444388463E-2</v>
      </c>
    </row>
    <row r="20" spans="1:5" x14ac:dyDescent="0.25">
      <c r="A20" s="1" t="s">
        <v>91</v>
      </c>
      <c r="B20" s="119">
        <v>2012</v>
      </c>
      <c r="C20" s="120">
        <v>1615078</v>
      </c>
      <c r="D20" s="121">
        <f>C20/C21-1</f>
        <v>-1.2139394773460599E-2</v>
      </c>
    </row>
    <row r="21" spans="1:5" x14ac:dyDescent="0.25">
      <c r="A21" s="1" t="s">
        <v>93</v>
      </c>
      <c r="B21" s="119">
        <v>2011</v>
      </c>
      <c r="C21" s="120">
        <v>1634925</v>
      </c>
      <c r="D21" s="121">
        <f t="shared" si="1"/>
        <v>7.4382201894547917E-2</v>
      </c>
    </row>
    <row r="22" spans="1:5" x14ac:dyDescent="0.25">
      <c r="A22" s="1" t="s">
        <v>95</v>
      </c>
      <c r="B22" s="119">
        <v>2010</v>
      </c>
      <c r="C22" s="120">
        <v>1521735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5" spans="1:5" x14ac:dyDescent="0.25">
      <c r="B25" t="s">
        <v>12</v>
      </c>
    </row>
    <row r="27" spans="1:5" ht="48.75" customHeight="1" thickBot="1" x14ac:dyDescent="0.3">
      <c r="B27" s="283" t="s">
        <v>261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141</v>
      </c>
      <c r="D30" s="117" t="s">
        <v>142</v>
      </c>
    </row>
    <row r="31" spans="1:5" x14ac:dyDescent="0.25">
      <c r="B31" s="119">
        <v>2024</v>
      </c>
      <c r="C31" s="120">
        <v>1573920</v>
      </c>
      <c r="D31" s="121">
        <f t="shared" ref="D31:D44" si="2">C31/C32-1</f>
        <v>1.9693920786357344E-2</v>
      </c>
    </row>
    <row r="32" spans="1:5" x14ac:dyDescent="0.25">
      <c r="B32" s="119">
        <v>2023</v>
      </c>
      <c r="C32" s="120">
        <v>1543522</v>
      </c>
      <c r="D32" s="121">
        <f t="shared" si="2"/>
        <v>3.5483678366649229E-2</v>
      </c>
    </row>
    <row r="33" spans="2:4" x14ac:dyDescent="0.25">
      <c r="B33" s="119">
        <v>2022</v>
      </c>
      <c r="C33" s="120">
        <v>1490629</v>
      </c>
      <c r="D33" s="121">
        <f t="shared" si="2"/>
        <v>0.98019708595476951</v>
      </c>
    </row>
    <row r="34" spans="2:4" x14ac:dyDescent="0.25">
      <c r="B34" s="119">
        <v>2021</v>
      </c>
      <c r="C34" s="120">
        <v>752768</v>
      </c>
      <c r="D34" s="121">
        <f t="shared" si="2"/>
        <v>0.70455276231709463</v>
      </c>
    </row>
    <row r="35" spans="2:4" x14ac:dyDescent="0.25">
      <c r="B35" s="119">
        <v>2020</v>
      </c>
      <c r="C35" s="120">
        <v>441622</v>
      </c>
      <c r="D35" s="121">
        <f t="shared" si="2"/>
        <v>-0.6779659781004439</v>
      </c>
    </row>
    <row r="36" spans="2:4" x14ac:dyDescent="0.25">
      <c r="B36" s="119">
        <v>2019</v>
      </c>
      <c r="C36" s="120">
        <v>1371352</v>
      </c>
      <c r="D36" s="121">
        <f t="shared" si="2"/>
        <v>2.5766228714830142E-2</v>
      </c>
    </row>
    <row r="37" spans="2:4" x14ac:dyDescent="0.25">
      <c r="B37" s="119">
        <v>2018</v>
      </c>
      <c r="C37" s="120">
        <v>1336905</v>
      </c>
      <c r="D37" s="121">
        <f t="shared" si="2"/>
        <v>-1.0136273272150387E-2</v>
      </c>
    </row>
    <row r="38" spans="2:4" x14ac:dyDescent="0.25">
      <c r="B38" s="119">
        <v>2017</v>
      </c>
      <c r="C38" s="120">
        <v>1350595</v>
      </c>
      <c r="D38" s="121">
        <f>C38/C39-1</f>
        <v>-3.8192570141843296E-2</v>
      </c>
    </row>
    <row r="39" spans="2:4" x14ac:dyDescent="0.25">
      <c r="B39" s="119">
        <v>2016</v>
      </c>
      <c r="C39" s="120">
        <v>1404226</v>
      </c>
      <c r="D39" s="121">
        <f>C39/C40-1</f>
        <v>0.10407711570894485</v>
      </c>
    </row>
    <row r="40" spans="2:4" x14ac:dyDescent="0.25">
      <c r="B40" s="119">
        <v>2015</v>
      </c>
      <c r="C40" s="120">
        <v>1271855</v>
      </c>
      <c r="D40" s="121">
        <f t="shared" si="2"/>
        <v>-6.5484526568394208E-2</v>
      </c>
    </row>
    <row r="41" spans="2:4" x14ac:dyDescent="0.25">
      <c r="B41" s="119">
        <v>2014</v>
      </c>
      <c r="C41" s="120">
        <v>1360978</v>
      </c>
      <c r="D41" s="121">
        <f t="shared" si="2"/>
        <v>4.6454568451614442E-2</v>
      </c>
    </row>
    <row r="42" spans="2:4" x14ac:dyDescent="0.25">
      <c r="B42" s="119">
        <v>2013</v>
      </c>
      <c r="C42" s="120">
        <v>1300561</v>
      </c>
      <c r="D42" s="121">
        <f t="shared" si="2"/>
        <v>1.5727615014725638E-2</v>
      </c>
    </row>
    <row r="43" spans="2:4" x14ac:dyDescent="0.25">
      <c r="B43" s="119">
        <v>2012</v>
      </c>
      <c r="C43" s="120">
        <v>1280423</v>
      </c>
      <c r="D43" s="121">
        <f>C43/C44-1</f>
        <v>-1.0059268582703118E-2</v>
      </c>
    </row>
    <row r="44" spans="2:4" x14ac:dyDescent="0.25">
      <c r="B44" s="119">
        <v>2011</v>
      </c>
      <c r="C44" s="120">
        <v>1293434</v>
      </c>
      <c r="D44" s="121">
        <f t="shared" si="2"/>
        <v>7.2303559881282009E-2</v>
      </c>
    </row>
    <row r="45" spans="2:4" x14ac:dyDescent="0.25">
      <c r="B45" s="119">
        <v>2010</v>
      </c>
      <c r="C45" s="120">
        <v>1206220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262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141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1421021</v>
      </c>
      <c r="D54" s="121">
        <f t="shared" ref="D54:D56" si="3">C54/C55-1</f>
        <v>3.1297717679708681E-2</v>
      </c>
    </row>
    <row r="55" spans="1:5" x14ac:dyDescent="0.25">
      <c r="A55" s="1"/>
      <c r="B55" s="119">
        <v>2023</v>
      </c>
      <c r="C55" s="120">
        <v>1377896</v>
      </c>
      <c r="D55" s="121">
        <f t="shared" si="3"/>
        <v>3.9635903796994665E-2</v>
      </c>
    </row>
    <row r="56" spans="1:5" x14ac:dyDescent="0.25">
      <c r="A56" s="1"/>
      <c r="B56" s="119">
        <v>2022</v>
      </c>
      <c r="C56" s="120">
        <v>1325364</v>
      </c>
      <c r="D56" s="121">
        <f t="shared" si="3"/>
        <v>0.92689969207149514</v>
      </c>
    </row>
    <row r="57" spans="1:5" x14ac:dyDescent="0.25">
      <c r="A57" s="1"/>
      <c r="B57" s="119">
        <v>2021</v>
      </c>
      <c r="C57" s="120">
        <v>687822</v>
      </c>
      <c r="D57" s="121">
        <f>C57/C58-1</f>
        <v>0.72485894124432626</v>
      </c>
    </row>
    <row r="58" spans="1:5" x14ac:dyDescent="0.25">
      <c r="A58" s="1">
        <v>2</v>
      </c>
      <c r="B58" s="119">
        <v>2020</v>
      </c>
      <c r="C58" s="120">
        <v>398770</v>
      </c>
      <c r="D58" s="121">
        <f t="shared" ref="D58:D67" si="4">C58/C59-1</f>
        <v>-0.65537714325221241</v>
      </c>
    </row>
    <row r="59" spans="1:5" x14ac:dyDescent="0.25">
      <c r="A59" s="1">
        <v>3</v>
      </c>
      <c r="B59" s="119">
        <v>2019</v>
      </c>
      <c r="C59" s="120">
        <v>1157120</v>
      </c>
      <c r="D59" s="121">
        <f t="shared" si="4"/>
        <v>5.8956820640286622E-2</v>
      </c>
    </row>
    <row r="60" spans="1:5" x14ac:dyDescent="0.25">
      <c r="A60" s="1">
        <v>4</v>
      </c>
      <c r="B60" s="119">
        <v>2018</v>
      </c>
      <c r="C60" s="120">
        <v>1092698</v>
      </c>
      <c r="D60" s="121">
        <f t="shared" si="4"/>
        <v>-4.1667046396967056E-3</v>
      </c>
    </row>
    <row r="61" spans="1:5" x14ac:dyDescent="0.25">
      <c r="A61" s="1">
        <v>5</v>
      </c>
      <c r="B61" s="119">
        <v>2017</v>
      </c>
      <c r="C61" s="120">
        <v>1097270</v>
      </c>
      <c r="D61" s="121">
        <f>C61/C62-1</f>
        <v>1.6696472014468E-3</v>
      </c>
    </row>
    <row r="62" spans="1:5" x14ac:dyDescent="0.25">
      <c r="A62" s="1">
        <v>6</v>
      </c>
      <c r="B62" s="119">
        <v>2016</v>
      </c>
      <c r="C62" s="120">
        <v>1095441</v>
      </c>
      <c r="D62" s="121">
        <f>C62/C63-1</f>
        <v>8.4187137512619081E-2</v>
      </c>
    </row>
    <row r="63" spans="1:5" x14ac:dyDescent="0.25">
      <c r="A63" s="1">
        <v>7</v>
      </c>
      <c r="B63" s="119">
        <v>2015</v>
      </c>
      <c r="C63" s="120">
        <v>1010380</v>
      </c>
      <c r="D63" s="121">
        <f t="shared" si="4"/>
        <v>-3.9294251435287086E-2</v>
      </c>
    </row>
    <row r="64" spans="1:5" x14ac:dyDescent="0.25">
      <c r="A64" s="1">
        <v>8</v>
      </c>
      <c r="B64" s="119">
        <v>2014</v>
      </c>
      <c r="C64" s="120">
        <v>1051706</v>
      </c>
      <c r="D64" s="121">
        <f t="shared" si="4"/>
        <v>3.8946695630956318E-2</v>
      </c>
    </row>
    <row r="65" spans="1:5" x14ac:dyDescent="0.25">
      <c r="A65" s="1">
        <v>9</v>
      </c>
      <c r="B65" s="119">
        <v>2013</v>
      </c>
      <c r="C65" s="120">
        <v>1012281</v>
      </c>
      <c r="D65" s="121">
        <f t="shared" si="4"/>
        <v>4.958869675544042E-3</v>
      </c>
    </row>
    <row r="66" spans="1:5" x14ac:dyDescent="0.25">
      <c r="A66" s="1">
        <v>10</v>
      </c>
      <c r="B66" s="119">
        <v>2012</v>
      </c>
      <c r="C66" s="120">
        <v>1007286</v>
      </c>
      <c r="D66" s="121">
        <f>C66/C67-1</f>
        <v>7.590494792959479E-4</v>
      </c>
    </row>
    <row r="67" spans="1:5" x14ac:dyDescent="0.25">
      <c r="A67" s="1">
        <v>11</v>
      </c>
      <c r="B67" s="119">
        <v>2011</v>
      </c>
      <c r="C67" s="120">
        <v>1006522</v>
      </c>
      <c r="D67" s="121">
        <f t="shared" si="4"/>
        <v>7.6199457688590044E-2</v>
      </c>
    </row>
    <row r="68" spans="1:5" x14ac:dyDescent="0.25">
      <c r="A68" s="1">
        <v>12</v>
      </c>
      <c r="B68" s="119">
        <v>2010</v>
      </c>
      <c r="C68" s="120">
        <v>935256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144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141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152899</v>
      </c>
      <c r="D77" s="121">
        <f t="shared" ref="D77:D83" si="5">C77/C78-1</f>
        <v>-7.6841800200451615E-2</v>
      </c>
    </row>
    <row r="78" spans="1:5" x14ac:dyDescent="0.25">
      <c r="A78" s="1"/>
      <c r="B78" s="119">
        <v>2023</v>
      </c>
      <c r="C78" s="120">
        <v>165626</v>
      </c>
      <c r="D78" s="121">
        <f t="shared" si="5"/>
        <v>2.1843705563791005E-3</v>
      </c>
    </row>
    <row r="79" spans="1:5" x14ac:dyDescent="0.25">
      <c r="A79" s="1"/>
      <c r="B79" s="119">
        <v>2022</v>
      </c>
      <c r="C79" s="120">
        <v>165265</v>
      </c>
      <c r="D79" s="121">
        <f t="shared" si="5"/>
        <v>1.5446524805222799</v>
      </c>
    </row>
    <row r="80" spans="1:5" x14ac:dyDescent="0.25">
      <c r="A80" s="1"/>
      <c r="B80" s="119">
        <v>2021</v>
      </c>
      <c r="C80" s="120">
        <v>64946</v>
      </c>
      <c r="D80" s="121">
        <f t="shared" si="5"/>
        <v>0.51558853729114151</v>
      </c>
    </row>
    <row r="81" spans="1:5" x14ac:dyDescent="0.25">
      <c r="A81" s="1">
        <v>2</v>
      </c>
      <c r="B81" s="119">
        <v>2020</v>
      </c>
      <c r="C81" s="120">
        <v>42852</v>
      </c>
      <c r="D81" s="121">
        <f t="shared" si="5"/>
        <v>-0.79997386011426863</v>
      </c>
    </row>
    <row r="82" spans="1:5" x14ac:dyDescent="0.25">
      <c r="A82" s="1">
        <v>3</v>
      </c>
      <c r="B82" s="119">
        <v>2019</v>
      </c>
      <c r="C82" s="120">
        <v>214232</v>
      </c>
      <c r="D82" s="121">
        <f t="shared" si="5"/>
        <v>-0.1227442292808969</v>
      </c>
    </row>
    <row r="83" spans="1:5" x14ac:dyDescent="0.25">
      <c r="A83" s="1">
        <v>4</v>
      </c>
      <c r="B83" s="119">
        <v>2018</v>
      </c>
      <c r="C83" s="120">
        <v>244207</v>
      </c>
      <c r="D83" s="121">
        <f t="shared" si="5"/>
        <v>-3.5993289252935989E-2</v>
      </c>
    </row>
    <row r="84" spans="1:5" x14ac:dyDescent="0.25">
      <c r="A84" s="1">
        <v>5</v>
      </c>
      <c r="B84" s="119">
        <v>2017</v>
      </c>
      <c r="C84" s="120">
        <v>253325</v>
      </c>
      <c r="D84" s="121">
        <f>C84/C85-1</f>
        <v>-0.17960717003740467</v>
      </c>
    </row>
    <row r="85" spans="1:5" x14ac:dyDescent="0.25">
      <c r="A85" s="1">
        <v>6</v>
      </c>
      <c r="B85" s="119">
        <v>2016</v>
      </c>
      <c r="C85" s="120">
        <v>308785</v>
      </c>
      <c r="D85" s="121">
        <f>C85/C86-1</f>
        <v>0.18093507983554824</v>
      </c>
    </row>
    <row r="86" spans="1:5" x14ac:dyDescent="0.25">
      <c r="A86" s="1">
        <v>7</v>
      </c>
      <c r="B86" s="119">
        <v>2015</v>
      </c>
      <c r="C86" s="120">
        <v>261475</v>
      </c>
      <c r="D86" s="121">
        <f t="shared" ref="D86:D88" si="6">C86/C87-1</f>
        <v>-0.15454680669443077</v>
      </c>
    </row>
    <row r="87" spans="1:5" x14ac:dyDescent="0.25">
      <c r="A87" s="1">
        <v>8</v>
      </c>
      <c r="B87" s="119">
        <v>2014</v>
      </c>
      <c r="C87" s="120">
        <v>309272</v>
      </c>
      <c r="D87" s="121">
        <f t="shared" si="6"/>
        <v>7.2818093520188754E-2</v>
      </c>
    </row>
    <row r="88" spans="1:5" x14ac:dyDescent="0.25">
      <c r="A88" s="1">
        <v>9</v>
      </c>
      <c r="B88" s="119">
        <v>2013</v>
      </c>
      <c r="C88" s="120">
        <v>288280</v>
      </c>
      <c r="D88" s="121">
        <f t="shared" si="6"/>
        <v>5.5441042407290198E-2</v>
      </c>
    </row>
    <row r="89" spans="1:5" x14ac:dyDescent="0.25">
      <c r="A89" s="1">
        <v>10</v>
      </c>
      <c r="B89" s="119">
        <v>2012</v>
      </c>
      <c r="C89" s="120">
        <v>273137</v>
      </c>
      <c r="D89" s="121">
        <f>C89/C90-1</f>
        <v>-4.8011236894936471E-2</v>
      </c>
    </row>
    <row r="90" spans="1:5" x14ac:dyDescent="0.25">
      <c r="A90" s="1">
        <v>11</v>
      </c>
      <c r="B90" s="119">
        <v>2011</v>
      </c>
      <c r="C90" s="120">
        <v>286912</v>
      </c>
      <c r="D90" s="121">
        <f t="shared" ref="D90" si="7">C90/C91-1</f>
        <v>5.8856527066326159E-2</v>
      </c>
    </row>
    <row r="91" spans="1:5" x14ac:dyDescent="0.25">
      <c r="A91" s="1">
        <v>12</v>
      </c>
      <c r="B91" s="119">
        <v>2010</v>
      </c>
      <c r="C91" s="120">
        <v>270964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263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141</v>
      </c>
      <c r="D99" s="117" t="s">
        <v>142</v>
      </c>
    </row>
    <row r="100" spans="2:5" x14ac:dyDescent="0.25">
      <c r="B100" s="119">
        <v>2024</v>
      </c>
      <c r="C100" s="120">
        <v>365009</v>
      </c>
      <c r="D100" s="121">
        <f t="shared" ref="D100:D113" si="8">C100/C101-1</f>
        <v>5.7295302538315163E-2</v>
      </c>
    </row>
    <row r="101" spans="2:5" x14ac:dyDescent="0.25">
      <c r="B101" s="119">
        <v>2023</v>
      </c>
      <c r="C101" s="120">
        <v>345229</v>
      </c>
      <c r="D101" s="121">
        <f t="shared" si="8"/>
        <v>0.29580737181893246</v>
      </c>
    </row>
    <row r="102" spans="2:5" x14ac:dyDescent="0.25">
      <c r="B102" s="119">
        <v>2022</v>
      </c>
      <c r="C102" s="120">
        <v>266420</v>
      </c>
      <c r="D102" s="121">
        <f t="shared" si="8"/>
        <v>1.0769116833103363</v>
      </c>
    </row>
    <row r="103" spans="2:5" x14ac:dyDescent="0.25">
      <c r="B103" s="119">
        <v>2021</v>
      </c>
      <c r="C103" s="120">
        <v>128277</v>
      </c>
      <c r="D103" s="121">
        <f t="shared" si="8"/>
        <v>0.17421392283399695</v>
      </c>
    </row>
    <row r="104" spans="2:5" x14ac:dyDescent="0.25">
      <c r="B104" s="119">
        <v>2020</v>
      </c>
      <c r="C104" s="120">
        <v>109245</v>
      </c>
      <c r="D104" s="121">
        <f t="shared" si="8"/>
        <v>-0.72086017329180319</v>
      </c>
    </row>
    <row r="105" spans="2:5" x14ac:dyDescent="0.25">
      <c r="B105" s="119">
        <v>2019</v>
      </c>
      <c r="C105" s="120">
        <v>391363</v>
      </c>
      <c r="D105" s="121">
        <f t="shared" si="8"/>
        <v>3.4722258942971207E-2</v>
      </c>
    </row>
    <row r="106" spans="2:5" x14ac:dyDescent="0.25">
      <c r="B106" s="119">
        <v>2018</v>
      </c>
      <c r="C106" s="120">
        <v>378230</v>
      </c>
      <c r="D106" s="121">
        <f t="shared" si="8"/>
        <v>-0.10021077472796736</v>
      </c>
    </row>
    <row r="107" spans="2:5" x14ac:dyDescent="0.25">
      <c r="B107" s="119">
        <v>2017</v>
      </c>
      <c r="C107" s="120">
        <v>420354</v>
      </c>
      <c r="D107" s="121">
        <f t="shared" si="8"/>
        <v>7.2115568546134767E-2</v>
      </c>
    </row>
    <row r="108" spans="2:5" x14ac:dyDescent="0.25">
      <c r="B108" s="119">
        <v>2016</v>
      </c>
      <c r="C108" s="120">
        <v>392079</v>
      </c>
      <c r="D108" s="121">
        <f t="shared" si="8"/>
        <v>0.24445424854234576</v>
      </c>
    </row>
    <row r="109" spans="2:5" x14ac:dyDescent="0.25">
      <c r="B109" s="119">
        <v>2015</v>
      </c>
      <c r="C109" s="120">
        <v>315061</v>
      </c>
      <c r="D109" s="121">
        <f t="shared" si="8"/>
        <v>-8.9900428386142539E-2</v>
      </c>
    </row>
    <row r="110" spans="2:5" x14ac:dyDescent="0.25">
      <c r="B110" s="119">
        <v>2014</v>
      </c>
      <c r="C110" s="120">
        <v>346183</v>
      </c>
      <c r="D110" s="121">
        <f t="shared" si="8"/>
        <v>1.8745604199956967E-2</v>
      </c>
    </row>
    <row r="111" spans="2:5" x14ac:dyDescent="0.25">
      <c r="B111" s="119">
        <v>2013</v>
      </c>
      <c r="C111" s="120">
        <v>339813</v>
      </c>
      <c r="D111" s="121">
        <f t="shared" si="8"/>
        <v>1.5412887899478589E-2</v>
      </c>
    </row>
    <row r="112" spans="2:5" x14ac:dyDescent="0.25">
      <c r="B112" s="119">
        <v>2012</v>
      </c>
      <c r="C112" s="120">
        <v>334655</v>
      </c>
      <c r="D112" s="121">
        <f t="shared" si="8"/>
        <v>-2.0018097109440691E-2</v>
      </c>
    </row>
    <row r="113" spans="2:4" x14ac:dyDescent="0.25">
      <c r="B113" s="119">
        <v>2011</v>
      </c>
      <c r="C113" s="120">
        <v>341491</v>
      </c>
      <c r="D113" s="121">
        <f t="shared" si="8"/>
        <v>8.2328890860973392E-2</v>
      </c>
    </row>
    <row r="114" spans="2:4" x14ac:dyDescent="0.25">
      <c r="B114" s="119">
        <v>2010</v>
      </c>
      <c r="C114" s="120">
        <v>315515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85C7-4CDE-4610-8026-4118E79FF50C}">
  <sheetPr>
    <tabColor theme="7" tint="0.79998168889431442"/>
  </sheetPr>
  <dimension ref="A1:V59"/>
  <sheetViews>
    <sheetView showGridLines="0" topLeftCell="A2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30"/>
      <c r="C2" s="130"/>
      <c r="D2" s="130"/>
      <c r="E2" s="130"/>
      <c r="F2" s="130"/>
    </row>
    <row r="3" spans="1:22" ht="40.5" customHeight="1" thickBot="1" x14ac:dyDescent="0.3">
      <c r="B3" s="64" t="s">
        <v>146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B5" s="87"/>
      <c r="C5" s="131" t="s">
        <v>264</v>
      </c>
      <c r="D5" s="131" t="s">
        <v>236</v>
      </c>
      <c r="E5" s="131" t="s">
        <v>237</v>
      </c>
      <c r="F5" s="131" t="s">
        <v>238</v>
      </c>
      <c r="G5" s="131" t="s">
        <v>239</v>
      </c>
      <c r="H5" s="131" t="s">
        <v>240</v>
      </c>
      <c r="I5" s="132" t="str">
        <f>CONCATENATE("var. ",RIGHT(H5,2),"/",RIGHT(G5,2))</f>
        <v>var. 25/24</v>
      </c>
      <c r="J5" s="132" t="str">
        <f>CONCATENATE("dif. ",RIGHT(H5,2),"/",RIGHT(G5,2))</f>
        <v>dif. 25/24</v>
      </c>
      <c r="K5" s="14" t="str">
        <f>CONCATENATE("cuota ",H5)</f>
        <v>cuota acumulado a diciembre 2025</v>
      </c>
      <c r="L5" s="14" t="str">
        <f>CONCATENATE("cuota/ total municipio ",RIGHT(H5,2))</f>
        <v>cuota/ total municipio 25</v>
      </c>
      <c r="M5" s="13" t="s">
        <v>265</v>
      </c>
      <c r="N5" s="13" t="s">
        <v>231</v>
      </c>
      <c r="O5" s="13" t="s">
        <v>232</v>
      </c>
      <c r="P5" s="13" t="s">
        <v>233</v>
      </c>
      <c r="Q5" s="13" t="s">
        <v>234</v>
      </c>
      <c r="R5" s="13" t="s">
        <v>235</v>
      </c>
      <c r="S5" s="132" t="str">
        <f>CONCATENATE("var. ",RIGHT(R5,2),"/",RIGHT(Q5,2))</f>
        <v>var. 25/24</v>
      </c>
      <c r="T5" s="132" t="str">
        <f>CONCATENATE("dif. ",RIGHT(R5,2),"/",RIGHT(Q5,2))</f>
        <v>dif. 25/24</v>
      </c>
      <c r="U5" s="14" t="str">
        <f>CONCATENATE("cuota ",R5)</f>
        <v>cuota diciembre 2025</v>
      </c>
      <c r="V5" s="133" t="str">
        <f>CONCATENATE("cuota/ total municipio ",RIGHT(R5,2))</f>
        <v>cuota/ total municipio 25</v>
      </c>
    </row>
    <row r="6" spans="1:22" ht="15.75" x14ac:dyDescent="0.25">
      <c r="B6" s="134" t="s">
        <v>46</v>
      </c>
      <c r="C6" s="135">
        <v>1565030</v>
      </c>
      <c r="D6" s="135">
        <v>2335438</v>
      </c>
      <c r="E6" s="135">
        <v>4757683</v>
      </c>
      <c r="F6" s="135">
        <v>5189113</v>
      </c>
      <c r="G6" s="135">
        <v>5483293</v>
      </c>
      <c r="H6" s="135">
        <v>5451268</v>
      </c>
      <c r="I6" s="136">
        <f>IFERROR(H6/G6-1,"-")</f>
        <v>-5.8404684921998795E-3</v>
      </c>
      <c r="J6" s="135">
        <f>IFERROR(H6-G6,"-")</f>
        <v>-32025</v>
      </c>
      <c r="K6" s="136">
        <f t="shared" ref="K6:K57" si="0">IFERROR(H6/$H$6,"-")</f>
        <v>1</v>
      </c>
      <c r="L6" s="137">
        <f>H6/H6</f>
        <v>1</v>
      </c>
      <c r="M6" s="135">
        <v>86477</v>
      </c>
      <c r="N6" s="135">
        <v>313914</v>
      </c>
      <c r="O6" s="135">
        <v>423458</v>
      </c>
      <c r="P6" s="135">
        <v>434399</v>
      </c>
      <c r="Q6" s="135">
        <v>444661</v>
      </c>
      <c r="R6" s="135">
        <v>439399</v>
      </c>
      <c r="S6" s="136">
        <f>IFERROR(R6/Q6-1,"-")</f>
        <v>-1.1833734013102171E-2</v>
      </c>
      <c r="T6" s="135">
        <f t="shared" ref="T6:T57" si="1">R6-Q6</f>
        <v>-5262</v>
      </c>
      <c r="U6" s="136">
        <f>IFERROR(P6/$P$6,"-")</f>
        <v>1</v>
      </c>
      <c r="V6" s="137">
        <f>IFERROR(R6/R6,"-")</f>
        <v>1</v>
      </c>
    </row>
    <row r="7" spans="1:22" ht="15.75" x14ac:dyDescent="0.25">
      <c r="B7" s="138" t="s">
        <v>63</v>
      </c>
      <c r="C7" s="139">
        <v>1195819</v>
      </c>
      <c r="D7" s="139">
        <v>1858031</v>
      </c>
      <c r="E7" s="139">
        <v>3776873</v>
      </c>
      <c r="F7" s="139">
        <v>4088864</v>
      </c>
      <c r="G7" s="139">
        <v>4282545</v>
      </c>
      <c r="H7" s="139">
        <v>4198849</v>
      </c>
      <c r="I7" s="140">
        <f t="shared" ref="I7:I57" si="2">IFERROR(H7/G7-1,"-")</f>
        <v>-1.9543519099040396E-2</v>
      </c>
      <c r="J7" s="139">
        <f t="shared" ref="J7:J57" si="3">IFERROR(H7-G7,"-")</f>
        <v>-83696</v>
      </c>
      <c r="K7" s="140">
        <f t="shared" si="0"/>
        <v>0.77025180196607468</v>
      </c>
      <c r="L7" s="140">
        <f>H7/H6</f>
        <v>0.77025180196607468</v>
      </c>
      <c r="M7" s="139">
        <v>67414</v>
      </c>
      <c r="N7" s="139">
        <v>247406</v>
      </c>
      <c r="O7" s="139">
        <v>336260</v>
      </c>
      <c r="P7" s="139">
        <v>337584</v>
      </c>
      <c r="Q7" s="139">
        <v>345861</v>
      </c>
      <c r="R7" s="139">
        <v>339992</v>
      </c>
      <c r="S7" s="140">
        <f t="shared" ref="S7:S57" si="4">IFERROR(R7/Q7-1,"-")</f>
        <v>-1.6969244870048916E-2</v>
      </c>
      <c r="T7" s="139">
        <f t="shared" si="1"/>
        <v>-5869</v>
      </c>
      <c r="U7" s="140">
        <f t="shared" ref="U7:U57" si="5">IFERROR(P7/$P$6,"-")</f>
        <v>0.77712886079387844</v>
      </c>
      <c r="V7" s="140">
        <f>IFERROR(R7/R6,"-")</f>
        <v>0.77376598490210491</v>
      </c>
    </row>
    <row r="8" spans="1:22" x14ac:dyDescent="0.25">
      <c r="B8" s="99" t="s">
        <v>143</v>
      </c>
      <c r="C8" s="54">
        <v>952608</v>
      </c>
      <c r="D8" s="54">
        <v>1525176</v>
      </c>
      <c r="E8" s="54">
        <v>3104390</v>
      </c>
      <c r="F8" s="54">
        <v>3348191</v>
      </c>
      <c r="G8" s="54">
        <v>3522695</v>
      </c>
      <c r="H8" s="54">
        <v>3438737</v>
      </c>
      <c r="I8" s="100">
        <f t="shared" si="2"/>
        <v>-2.3833457054896923E-2</v>
      </c>
      <c r="J8" s="54">
        <f t="shared" si="3"/>
        <v>-83958</v>
      </c>
      <c r="K8" s="100">
        <f t="shared" si="0"/>
        <v>0.63081415186338297</v>
      </c>
      <c r="L8" s="100">
        <f>H8/H6</f>
        <v>0.63081415186338297</v>
      </c>
      <c r="M8" s="54">
        <v>54924</v>
      </c>
      <c r="N8" s="54">
        <v>202213</v>
      </c>
      <c r="O8" s="54">
        <v>274301</v>
      </c>
      <c r="P8" s="54">
        <v>274342</v>
      </c>
      <c r="Q8" s="54">
        <v>280848</v>
      </c>
      <c r="R8" s="54">
        <v>276756</v>
      </c>
      <c r="S8" s="100">
        <f t="shared" si="4"/>
        <v>-1.4570158947188494E-2</v>
      </c>
      <c r="T8" s="54">
        <f t="shared" si="1"/>
        <v>-4092</v>
      </c>
      <c r="U8" s="100">
        <f t="shared" si="5"/>
        <v>0.6315438111045375</v>
      </c>
      <c r="V8" s="100">
        <f>IFERROR(R8/R6,"-")</f>
        <v>0.62985122860998777</v>
      </c>
    </row>
    <row r="9" spans="1:22" x14ac:dyDescent="0.25">
      <c r="B9" s="99" t="s">
        <v>145</v>
      </c>
      <c r="C9" s="54">
        <v>243211</v>
      </c>
      <c r="D9" s="54">
        <v>332855</v>
      </c>
      <c r="E9" s="54">
        <v>672483</v>
      </c>
      <c r="F9" s="54">
        <v>740673</v>
      </c>
      <c r="G9" s="54">
        <v>759850</v>
      </c>
      <c r="H9" s="54">
        <v>760112</v>
      </c>
      <c r="I9" s="100">
        <f t="shared" si="2"/>
        <v>3.4480489570309913E-4</v>
      </c>
      <c r="J9" s="54">
        <f t="shared" si="3"/>
        <v>262</v>
      </c>
      <c r="K9" s="100">
        <f t="shared" si="0"/>
        <v>0.13943765010269171</v>
      </c>
      <c r="L9" s="100">
        <f>H9/H6</f>
        <v>0.13943765010269171</v>
      </c>
      <c r="M9" s="54">
        <v>12490</v>
      </c>
      <c r="N9" s="54">
        <v>45193</v>
      </c>
      <c r="O9" s="54">
        <v>61959</v>
      </c>
      <c r="P9" s="54">
        <v>63242</v>
      </c>
      <c r="Q9" s="54">
        <v>65013</v>
      </c>
      <c r="R9" s="54">
        <v>63236</v>
      </c>
      <c r="S9" s="100">
        <f t="shared" si="4"/>
        <v>-2.7332994939473609E-2</v>
      </c>
      <c r="T9" s="54">
        <f t="shared" si="1"/>
        <v>-1777</v>
      </c>
      <c r="U9" s="100">
        <f t="shared" si="5"/>
        <v>0.14558504968934091</v>
      </c>
      <c r="V9" s="100">
        <f>IFERROR(R9/R6,"-")</f>
        <v>0.1439147562921172</v>
      </c>
    </row>
    <row r="10" spans="1:22" ht="16.5" thickBot="1" x14ac:dyDescent="0.3">
      <c r="B10" s="141" t="s">
        <v>66</v>
      </c>
      <c r="C10" s="142">
        <v>363484</v>
      </c>
      <c r="D10" s="142">
        <v>477407</v>
      </c>
      <c r="E10" s="142">
        <v>980810</v>
      </c>
      <c r="F10" s="142">
        <v>1100249</v>
      </c>
      <c r="G10" s="142">
        <v>1200748</v>
      </c>
      <c r="H10" s="142">
        <v>1252419</v>
      </c>
      <c r="I10" s="143">
        <f t="shared" si="2"/>
        <v>4.3032343172755727E-2</v>
      </c>
      <c r="J10" s="142">
        <f t="shared" si="3"/>
        <v>51671</v>
      </c>
      <c r="K10" s="143">
        <f t="shared" si="0"/>
        <v>0.22974819803392532</v>
      </c>
      <c r="L10" s="143">
        <f>H10/H6</f>
        <v>0.22974819803392532</v>
      </c>
      <c r="M10" s="142">
        <v>19063</v>
      </c>
      <c r="N10" s="142">
        <v>66508</v>
      </c>
      <c r="O10" s="142">
        <v>87198</v>
      </c>
      <c r="P10" s="142">
        <v>96815</v>
      </c>
      <c r="Q10" s="142">
        <v>98800</v>
      </c>
      <c r="R10" s="142">
        <v>99407</v>
      </c>
      <c r="S10" s="143">
        <f t="shared" si="4"/>
        <v>6.1437246963562675E-3</v>
      </c>
      <c r="T10" s="142">
        <f t="shared" si="1"/>
        <v>607</v>
      </c>
      <c r="U10" s="143">
        <f t="shared" si="5"/>
        <v>0.22287113920612156</v>
      </c>
      <c r="V10" s="143">
        <f>IFERROR(R10/R6,"-")</f>
        <v>0.22623401509789509</v>
      </c>
    </row>
    <row r="11" spans="1:22" ht="15.75" x14ac:dyDescent="0.25">
      <c r="A11" s="144">
        <f>G11/$G$11</f>
        <v>1</v>
      </c>
      <c r="B11" s="134" t="s">
        <v>47</v>
      </c>
      <c r="C11" s="135">
        <v>514095</v>
      </c>
      <c r="D11" s="135">
        <v>881045</v>
      </c>
      <c r="E11" s="135">
        <v>1757049</v>
      </c>
      <c r="F11" s="135">
        <v>1888751</v>
      </c>
      <c r="G11" s="135">
        <v>1938929</v>
      </c>
      <c r="H11" s="135">
        <v>1858237</v>
      </c>
      <c r="I11" s="136">
        <f t="shared" si="2"/>
        <v>-4.1616789475014349E-2</v>
      </c>
      <c r="J11" s="135">
        <f t="shared" si="3"/>
        <v>-80692</v>
      </c>
      <c r="K11" s="136">
        <f t="shared" si="0"/>
        <v>0.34088160772869724</v>
      </c>
      <c r="L11" s="137">
        <f>H11/H11</f>
        <v>1</v>
      </c>
      <c r="M11" s="135">
        <v>27724</v>
      </c>
      <c r="N11" s="135">
        <v>114122</v>
      </c>
      <c r="O11" s="135">
        <v>153975</v>
      </c>
      <c r="P11" s="135">
        <v>161770</v>
      </c>
      <c r="Q11" s="135">
        <v>159454</v>
      </c>
      <c r="R11" s="135">
        <v>155221</v>
      </c>
      <c r="S11" s="136">
        <f t="shared" si="4"/>
        <v>-2.6546841095237528E-2</v>
      </c>
      <c r="T11" s="135">
        <f t="shared" si="1"/>
        <v>-4233</v>
      </c>
      <c r="U11" s="136">
        <f t="shared" si="5"/>
        <v>0.37239956813896902</v>
      </c>
      <c r="V11" s="137">
        <f>IFERROR(R11/R11,"-")</f>
        <v>1</v>
      </c>
    </row>
    <row r="12" spans="1:22" ht="15.75" x14ac:dyDescent="0.25">
      <c r="A12" s="144">
        <f>G12/$G$11</f>
        <v>0.81174710368455982</v>
      </c>
      <c r="B12" s="138" t="s">
        <v>63</v>
      </c>
      <c r="C12" s="139">
        <v>414401</v>
      </c>
      <c r="D12" s="139">
        <v>752768</v>
      </c>
      <c r="E12" s="139">
        <v>1490629</v>
      </c>
      <c r="F12" s="139">
        <v>1543522</v>
      </c>
      <c r="G12" s="139">
        <v>1573920</v>
      </c>
      <c r="H12" s="139">
        <v>1478445</v>
      </c>
      <c r="I12" s="140">
        <f t="shared" si="2"/>
        <v>-6.0660643488868571E-2</v>
      </c>
      <c r="J12" s="139">
        <f t="shared" si="3"/>
        <v>-95475</v>
      </c>
      <c r="K12" s="140">
        <f t="shared" si="0"/>
        <v>0.27121121177678292</v>
      </c>
      <c r="L12" s="140">
        <f>H12/H11</f>
        <v>0.79561702839842285</v>
      </c>
      <c r="M12" s="139">
        <v>22293</v>
      </c>
      <c r="N12" s="139">
        <v>98566</v>
      </c>
      <c r="O12" s="139">
        <v>126581</v>
      </c>
      <c r="P12" s="139">
        <v>129836</v>
      </c>
      <c r="Q12" s="139">
        <v>127791</v>
      </c>
      <c r="R12" s="139">
        <v>124215</v>
      </c>
      <c r="S12" s="140">
        <f t="shared" si="4"/>
        <v>-2.7983191304551958E-2</v>
      </c>
      <c r="T12" s="139">
        <f t="shared" si="1"/>
        <v>-3576</v>
      </c>
      <c r="U12" s="140">
        <f t="shared" si="5"/>
        <v>0.29888650756562513</v>
      </c>
      <c r="V12" s="140">
        <f>IFERROR(R12/R11,"-")</f>
        <v>0.80024610072090763</v>
      </c>
    </row>
    <row r="13" spans="1:22" x14ac:dyDescent="0.25">
      <c r="A13" s="144">
        <f>G13/$G$11</f>
        <v>0.73288965196765843</v>
      </c>
      <c r="B13" s="99" t="s">
        <v>143</v>
      </c>
      <c r="C13" s="54">
        <v>373186</v>
      </c>
      <c r="D13" s="54">
        <v>687822</v>
      </c>
      <c r="E13" s="54">
        <v>1325364</v>
      </c>
      <c r="F13" s="54">
        <v>1377896</v>
      </c>
      <c r="G13" s="54">
        <v>1421021</v>
      </c>
      <c r="H13" s="54">
        <v>1317842</v>
      </c>
      <c r="I13" s="100">
        <f t="shared" si="2"/>
        <v>-7.2609060668350378E-2</v>
      </c>
      <c r="J13" s="54">
        <f t="shared" si="3"/>
        <v>-103179</v>
      </c>
      <c r="K13" s="100">
        <f t="shared" si="0"/>
        <v>0.24174962595858432</v>
      </c>
      <c r="L13" s="100">
        <f>H13/H11</f>
        <v>0.7091894091012072</v>
      </c>
      <c r="M13" s="54">
        <v>21712</v>
      </c>
      <c r="N13" s="54">
        <v>87439</v>
      </c>
      <c r="O13" s="54">
        <v>110632</v>
      </c>
      <c r="P13" s="54">
        <v>116159</v>
      </c>
      <c r="Q13" s="54">
        <v>115661</v>
      </c>
      <c r="R13" s="54">
        <v>111415</v>
      </c>
      <c r="S13" s="100">
        <f t="shared" si="4"/>
        <v>-3.6710732226074461E-2</v>
      </c>
      <c r="T13" s="54">
        <f t="shared" si="1"/>
        <v>-4246</v>
      </c>
      <c r="U13" s="100">
        <f t="shared" si="5"/>
        <v>0.26740162845678744</v>
      </c>
      <c r="V13" s="100">
        <f>IFERROR(R13/R11,"-")</f>
        <v>0.71778303193511184</v>
      </c>
    </row>
    <row r="14" spans="1:22" x14ac:dyDescent="0.25">
      <c r="A14" s="144">
        <f>G14/$G$11</f>
        <v>7.885745171690145E-2</v>
      </c>
      <c r="B14" s="99" t="s">
        <v>145</v>
      </c>
      <c r="C14" s="54">
        <v>41215</v>
      </c>
      <c r="D14" s="54">
        <v>64946</v>
      </c>
      <c r="E14" s="54">
        <v>165265</v>
      </c>
      <c r="F14" s="54">
        <v>165626</v>
      </c>
      <c r="G14" s="54">
        <v>152899</v>
      </c>
      <c r="H14" s="54">
        <v>160603</v>
      </c>
      <c r="I14" s="100">
        <f t="shared" si="2"/>
        <v>5.0386202656655721E-2</v>
      </c>
      <c r="J14" s="54">
        <f t="shared" si="3"/>
        <v>7704</v>
      </c>
      <c r="K14" s="100">
        <f t="shared" si="0"/>
        <v>2.9461585818198629E-2</v>
      </c>
      <c r="L14" s="100">
        <f>H14/H11</f>
        <v>8.6427619297215583E-2</v>
      </c>
      <c r="M14" s="54">
        <v>581</v>
      </c>
      <c r="N14" s="54">
        <v>11127</v>
      </c>
      <c r="O14" s="54">
        <v>15949</v>
      </c>
      <c r="P14" s="54">
        <v>13677</v>
      </c>
      <c r="Q14" s="54">
        <v>12130</v>
      </c>
      <c r="R14" s="54">
        <v>12800</v>
      </c>
      <c r="S14" s="100">
        <f t="shared" si="4"/>
        <v>5.5234954657872981E-2</v>
      </c>
      <c r="T14" s="54">
        <f t="shared" si="1"/>
        <v>670</v>
      </c>
      <c r="U14" s="100">
        <f t="shared" si="5"/>
        <v>3.1484879108837731E-2</v>
      </c>
      <c r="V14" s="100">
        <f>IFERROR(R14/R11,"-")</f>
        <v>8.2463068785795735E-2</v>
      </c>
    </row>
    <row r="15" spans="1:22" ht="16.5" thickBot="1" x14ac:dyDescent="0.3">
      <c r="A15" s="144">
        <f>G15/$G$11</f>
        <v>0.18825289631544012</v>
      </c>
      <c r="B15" s="141" t="s">
        <v>66</v>
      </c>
      <c r="C15" s="142">
        <v>99694</v>
      </c>
      <c r="D15" s="142">
        <v>128277</v>
      </c>
      <c r="E15" s="142">
        <v>266420</v>
      </c>
      <c r="F15" s="142">
        <v>345229</v>
      </c>
      <c r="G15" s="142">
        <v>365009</v>
      </c>
      <c r="H15" s="142">
        <v>379792</v>
      </c>
      <c r="I15" s="143">
        <f t="shared" si="2"/>
        <v>4.0500371223723297E-2</v>
      </c>
      <c r="J15" s="142">
        <f t="shared" si="3"/>
        <v>14783</v>
      </c>
      <c r="K15" s="143">
        <f t="shared" si="0"/>
        <v>6.9670395951914307E-2</v>
      </c>
      <c r="L15" s="143">
        <f>H15/H11</f>
        <v>0.2043829716015772</v>
      </c>
      <c r="M15" s="142">
        <v>5431</v>
      </c>
      <c r="N15" s="142">
        <v>15556</v>
      </c>
      <c r="O15" s="142">
        <v>27394</v>
      </c>
      <c r="P15" s="142">
        <v>31934</v>
      </c>
      <c r="Q15" s="142">
        <v>31663</v>
      </c>
      <c r="R15" s="142">
        <v>31006</v>
      </c>
      <c r="S15" s="143">
        <f t="shared" si="4"/>
        <v>-2.0749771026118857E-2</v>
      </c>
      <c r="T15" s="142">
        <f t="shared" si="1"/>
        <v>-657</v>
      </c>
      <c r="U15" s="143">
        <f t="shared" si="5"/>
        <v>7.3513060573343864E-2</v>
      </c>
      <c r="V15" s="143">
        <f>IFERROR(R15/R11,"-")</f>
        <v>0.1997538992790924</v>
      </c>
    </row>
    <row r="16" spans="1:22" ht="15.75" x14ac:dyDescent="0.25">
      <c r="A16" s="81"/>
      <c r="B16" s="134" t="s">
        <v>48</v>
      </c>
      <c r="C16" s="135">
        <v>353830</v>
      </c>
      <c r="D16" s="135">
        <v>492258</v>
      </c>
      <c r="E16" s="135">
        <v>1243535</v>
      </c>
      <c r="F16" s="135">
        <v>1320376</v>
      </c>
      <c r="G16" s="135">
        <v>1387795</v>
      </c>
      <c r="H16" s="135">
        <v>1421549</v>
      </c>
      <c r="I16" s="136">
        <f t="shared" si="2"/>
        <v>2.4322036035581585E-2</v>
      </c>
      <c r="J16" s="135">
        <f t="shared" si="3"/>
        <v>33754</v>
      </c>
      <c r="K16" s="136">
        <f t="shared" si="0"/>
        <v>0.26077400707505116</v>
      </c>
      <c r="L16" s="137">
        <f>H16/H16</f>
        <v>1</v>
      </c>
      <c r="M16" s="135">
        <v>17398</v>
      </c>
      <c r="N16" s="135">
        <v>78855</v>
      </c>
      <c r="O16" s="135">
        <v>108917</v>
      </c>
      <c r="P16" s="135">
        <v>111619</v>
      </c>
      <c r="Q16" s="135">
        <v>115450</v>
      </c>
      <c r="R16" s="135">
        <v>110730</v>
      </c>
      <c r="S16" s="136">
        <f t="shared" si="4"/>
        <v>-4.0883499350368169E-2</v>
      </c>
      <c r="T16" s="135">
        <f t="shared" si="1"/>
        <v>-4720</v>
      </c>
      <c r="U16" s="136">
        <f t="shared" si="5"/>
        <v>0.25695040734439994</v>
      </c>
      <c r="V16" s="137">
        <f>IFERROR(R16/R16,"-")</f>
        <v>1</v>
      </c>
    </row>
    <row r="17" spans="2:22" ht="15.75" x14ac:dyDescent="0.25">
      <c r="B17" s="138" t="s">
        <v>63</v>
      </c>
      <c r="C17" s="139">
        <v>195507</v>
      </c>
      <c r="D17" s="139">
        <v>256749</v>
      </c>
      <c r="E17" s="139">
        <v>752557</v>
      </c>
      <c r="F17" s="139">
        <v>810911</v>
      </c>
      <c r="G17" s="139">
        <v>861439</v>
      </c>
      <c r="H17" s="139">
        <v>876767</v>
      </c>
      <c r="I17" s="140">
        <f t="shared" si="2"/>
        <v>1.7793482765465773E-2</v>
      </c>
      <c r="J17" s="139">
        <f t="shared" si="3"/>
        <v>15328</v>
      </c>
      <c r="K17" s="140">
        <f t="shared" si="0"/>
        <v>0.1608372584140057</v>
      </c>
      <c r="L17" s="140">
        <f>H17/H16</f>
        <v>0.61676875014508825</v>
      </c>
      <c r="M17" s="139">
        <v>8227</v>
      </c>
      <c r="N17" s="139">
        <v>45371</v>
      </c>
      <c r="O17" s="139">
        <v>68554</v>
      </c>
      <c r="P17" s="139">
        <v>67674</v>
      </c>
      <c r="Q17" s="139">
        <v>71887</v>
      </c>
      <c r="R17" s="139">
        <v>66314</v>
      </c>
      <c r="S17" s="140">
        <f t="shared" si="4"/>
        <v>-7.7524448092144649E-2</v>
      </c>
      <c r="T17" s="139">
        <f t="shared" si="1"/>
        <v>-5573</v>
      </c>
      <c r="U17" s="140">
        <f t="shared" si="5"/>
        <v>0.15578765144486981</v>
      </c>
      <c r="V17" s="140">
        <f>IFERROR(R17/R16,"-")</f>
        <v>0.59888015894518198</v>
      </c>
    </row>
    <row r="18" spans="2:22" x14ac:dyDescent="0.25">
      <c r="B18" s="99" t="s">
        <v>143</v>
      </c>
      <c r="C18" s="54">
        <v>144560</v>
      </c>
      <c r="D18" s="54">
        <v>206077</v>
      </c>
      <c r="E18" s="54">
        <v>573367</v>
      </c>
      <c r="F18" s="54">
        <v>609879</v>
      </c>
      <c r="G18" s="54">
        <v>651234</v>
      </c>
      <c r="H18" s="54">
        <v>686791</v>
      </c>
      <c r="I18" s="100">
        <f t="shared" si="2"/>
        <v>5.4599422020348953E-2</v>
      </c>
      <c r="J18" s="54">
        <f t="shared" si="3"/>
        <v>35557</v>
      </c>
      <c r="K18" s="100">
        <f t="shared" si="0"/>
        <v>0.12598738495337231</v>
      </c>
      <c r="L18" s="100">
        <f>H18/H16</f>
        <v>0.48312861533439933</v>
      </c>
      <c r="M18" s="54">
        <v>6600</v>
      </c>
      <c r="N18" s="54">
        <v>35773</v>
      </c>
      <c r="O18" s="54">
        <v>52615</v>
      </c>
      <c r="P18" s="54">
        <v>51027</v>
      </c>
      <c r="Q18" s="54">
        <v>53638</v>
      </c>
      <c r="R18" s="54">
        <v>50741</v>
      </c>
      <c r="S18" s="100">
        <f t="shared" si="4"/>
        <v>-5.401021663745853E-2</v>
      </c>
      <c r="T18" s="54">
        <f t="shared" si="1"/>
        <v>-2897</v>
      </c>
      <c r="U18" s="100">
        <f t="shared" si="5"/>
        <v>0.11746574002242179</v>
      </c>
      <c r="V18" s="100">
        <f>IFERROR(R18/R16,"-")</f>
        <v>0.45824076582678586</v>
      </c>
    </row>
    <row r="19" spans="2:22" x14ac:dyDescent="0.25">
      <c r="B19" s="99" t="s">
        <v>145</v>
      </c>
      <c r="C19" s="54">
        <v>50947</v>
      </c>
      <c r="D19" s="54">
        <v>50672</v>
      </c>
      <c r="E19" s="54">
        <v>179190</v>
      </c>
      <c r="F19" s="54">
        <v>201032</v>
      </c>
      <c r="G19" s="54">
        <v>210205</v>
      </c>
      <c r="H19" s="54">
        <v>189976</v>
      </c>
      <c r="I19" s="100">
        <f t="shared" si="2"/>
        <v>-9.6234628101139363E-2</v>
      </c>
      <c r="J19" s="54">
        <f t="shared" si="3"/>
        <v>-20229</v>
      </c>
      <c r="K19" s="100">
        <f t="shared" si="0"/>
        <v>3.4849873460633382E-2</v>
      </c>
      <c r="L19" s="100">
        <f>H19/H16</f>
        <v>0.1336401348106889</v>
      </c>
      <c r="M19" s="54">
        <v>1627</v>
      </c>
      <c r="N19" s="54">
        <v>9598</v>
      </c>
      <c r="O19" s="54">
        <v>15939</v>
      </c>
      <c r="P19" s="54">
        <v>16647</v>
      </c>
      <c r="Q19" s="54">
        <v>18249</v>
      </c>
      <c r="R19" s="54">
        <v>15573</v>
      </c>
      <c r="S19" s="100">
        <f t="shared" si="4"/>
        <v>-0.14663817195462769</v>
      </c>
      <c r="T19" s="54">
        <f t="shared" si="1"/>
        <v>-2676</v>
      </c>
      <c r="U19" s="100">
        <f t="shared" si="5"/>
        <v>3.8321911422448028E-2</v>
      </c>
      <c r="V19" s="100">
        <f>IFERROR(R19/R16,"-")</f>
        <v>0.1406393931183961</v>
      </c>
    </row>
    <row r="20" spans="2:22" ht="16.5" thickBot="1" x14ac:dyDescent="0.3">
      <c r="B20" s="141" t="s">
        <v>66</v>
      </c>
      <c r="C20" s="142">
        <v>158323</v>
      </c>
      <c r="D20" s="142">
        <v>235509</v>
      </c>
      <c r="E20" s="142">
        <v>490978</v>
      </c>
      <c r="F20" s="142">
        <v>509465</v>
      </c>
      <c r="G20" s="142">
        <v>526356</v>
      </c>
      <c r="H20" s="142">
        <v>544782</v>
      </c>
      <c r="I20" s="143">
        <f t="shared" si="2"/>
        <v>3.5006725486172785E-2</v>
      </c>
      <c r="J20" s="142">
        <f t="shared" si="3"/>
        <v>18426</v>
      </c>
      <c r="K20" s="143">
        <f t="shared" si="0"/>
        <v>9.993674866104546E-2</v>
      </c>
      <c r="L20" s="143">
        <f>H20/H16</f>
        <v>0.3832312498549118</v>
      </c>
      <c r="M20" s="142">
        <v>9171</v>
      </c>
      <c r="N20" s="142">
        <v>33484</v>
      </c>
      <c r="O20" s="142">
        <v>40363</v>
      </c>
      <c r="P20" s="142">
        <v>43945</v>
      </c>
      <c r="Q20" s="142">
        <v>43563</v>
      </c>
      <c r="R20" s="142">
        <v>44416</v>
      </c>
      <c r="S20" s="143">
        <f t="shared" si="4"/>
        <v>1.9580836948786873E-2</v>
      </c>
      <c r="T20" s="142">
        <f t="shared" si="1"/>
        <v>853</v>
      </c>
      <c r="U20" s="143">
        <f t="shared" si="5"/>
        <v>0.10116275589953015</v>
      </c>
      <c r="V20" s="143">
        <f>IFERROR(R20/R16,"-")</f>
        <v>0.40111984105481802</v>
      </c>
    </row>
    <row r="21" spans="2:22" ht="15.75" x14ac:dyDescent="0.25">
      <c r="B21" s="134" t="s">
        <v>49</v>
      </c>
      <c r="C21" s="135">
        <v>12549</v>
      </c>
      <c r="D21" s="135">
        <v>20161</v>
      </c>
      <c r="E21" s="135">
        <v>37751</v>
      </c>
      <c r="F21" s="135">
        <v>51211</v>
      </c>
      <c r="G21" s="135">
        <v>45051</v>
      </c>
      <c r="H21" s="135">
        <v>44435</v>
      </c>
      <c r="I21" s="136">
        <f t="shared" si="2"/>
        <v>-1.3673392377527738E-2</v>
      </c>
      <c r="J21" s="135">
        <f t="shared" si="3"/>
        <v>-616</v>
      </c>
      <c r="K21" s="136">
        <f t="shared" si="0"/>
        <v>8.1513145198511619E-3</v>
      </c>
      <c r="L21" s="137">
        <f>H21/H21</f>
        <v>1</v>
      </c>
      <c r="M21" s="135">
        <v>469</v>
      </c>
      <c r="N21" s="135">
        <v>2479</v>
      </c>
      <c r="O21" s="135">
        <v>4675</v>
      </c>
      <c r="P21" s="135">
        <v>5492</v>
      </c>
      <c r="Q21" s="135">
        <v>4480</v>
      </c>
      <c r="R21" s="135">
        <v>3504</v>
      </c>
      <c r="S21" s="136">
        <f t="shared" si="4"/>
        <v>-0.21785714285714286</v>
      </c>
      <c r="T21" s="135">
        <f t="shared" si="1"/>
        <v>-976</v>
      </c>
      <c r="U21" s="136">
        <f t="shared" si="5"/>
        <v>1.2642754702473993E-2</v>
      </c>
      <c r="V21" s="137">
        <f>IFERROR(R21/R21,"-")</f>
        <v>1</v>
      </c>
    </row>
    <row r="22" spans="2:22" ht="15.75" x14ac:dyDescent="0.25">
      <c r="B22" s="138" t="s">
        <v>63</v>
      </c>
      <c r="C22" s="139">
        <v>10671</v>
      </c>
      <c r="D22" s="139">
        <v>20161</v>
      </c>
      <c r="E22" s="139">
        <v>37638</v>
      </c>
      <c r="F22" s="139">
        <v>50566</v>
      </c>
      <c r="G22" s="139">
        <v>44389</v>
      </c>
      <c r="H22" s="139">
        <v>43817</v>
      </c>
      <c r="I22" s="140">
        <f t="shared" si="2"/>
        <v>-1.28860753790353E-2</v>
      </c>
      <c r="J22" s="139">
        <f t="shared" si="3"/>
        <v>-572</v>
      </c>
      <c r="K22" s="140">
        <f t="shared" si="0"/>
        <v>8.0379464007273166E-3</v>
      </c>
      <c r="L22" s="140">
        <f>H22/H21</f>
        <v>0.98609204455946886</v>
      </c>
      <c r="M22" s="139">
        <v>469</v>
      </c>
      <c r="N22" s="139">
        <v>2479</v>
      </c>
      <c r="O22" s="139">
        <v>4607</v>
      </c>
      <c r="P22" s="139">
        <v>5428</v>
      </c>
      <c r="Q22" s="139">
        <v>4419</v>
      </c>
      <c r="R22" s="139">
        <v>3445</v>
      </c>
      <c r="S22" s="140">
        <f t="shared" si="4"/>
        <v>-0.22041185788639961</v>
      </c>
      <c r="T22" s="139">
        <f t="shared" si="1"/>
        <v>-974</v>
      </c>
      <c r="U22" s="140">
        <f t="shared" si="5"/>
        <v>1.2495424713224478E-2</v>
      </c>
      <c r="V22" s="140">
        <f>IFERROR(R22/R21,"-")</f>
        <v>0.983162100456621</v>
      </c>
    </row>
    <row r="23" spans="2:22" x14ac:dyDescent="0.25">
      <c r="B23" s="99" t="s">
        <v>143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100" t="str">
        <f t="shared" si="2"/>
        <v>-</v>
      </c>
      <c r="J23" s="54">
        <f t="shared" si="3"/>
        <v>0</v>
      </c>
      <c r="K23" s="100">
        <f t="shared" si="0"/>
        <v>0</v>
      </c>
      <c r="L23" s="100">
        <f>H23/H21</f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100" t="str">
        <f t="shared" si="4"/>
        <v>-</v>
      </c>
      <c r="T23" s="54">
        <f t="shared" si="1"/>
        <v>0</v>
      </c>
      <c r="U23" s="100">
        <f t="shared" si="5"/>
        <v>0</v>
      </c>
      <c r="V23" s="100">
        <f>IFERROR(R23/R21,"-")</f>
        <v>0</v>
      </c>
    </row>
    <row r="24" spans="2:22" x14ac:dyDescent="0.25">
      <c r="B24" s="99" t="s">
        <v>145</v>
      </c>
      <c r="C24" s="54">
        <v>2479</v>
      </c>
      <c r="D24" s="54">
        <v>3463</v>
      </c>
      <c r="E24" s="54">
        <v>0</v>
      </c>
      <c r="F24" s="54">
        <v>0</v>
      </c>
      <c r="G24" s="54">
        <v>0</v>
      </c>
      <c r="H24" s="54">
        <v>0</v>
      </c>
      <c r="I24" s="100" t="str">
        <f t="shared" si="2"/>
        <v>-</v>
      </c>
      <c r="J24" s="54">
        <f t="shared" si="3"/>
        <v>0</v>
      </c>
      <c r="K24" s="100">
        <f t="shared" si="0"/>
        <v>0</v>
      </c>
      <c r="L24" s="100">
        <f>H24/H21</f>
        <v>0</v>
      </c>
      <c r="M24" s="54">
        <v>469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100" t="str">
        <f t="shared" si="4"/>
        <v>-</v>
      </c>
      <c r="T24" s="54">
        <f t="shared" si="1"/>
        <v>0</v>
      </c>
      <c r="U24" s="100">
        <f t="shared" si="5"/>
        <v>0</v>
      </c>
      <c r="V24" s="100">
        <f>IFERROR(R24/R21,"-")</f>
        <v>0</v>
      </c>
    </row>
    <row r="25" spans="2:22" ht="16.5" thickBot="1" x14ac:dyDescent="0.3">
      <c r="B25" s="141" t="s">
        <v>12</v>
      </c>
      <c r="C25" s="142">
        <v>1878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3" t="str">
        <f t="shared" si="2"/>
        <v>-</v>
      </c>
      <c r="J25" s="142">
        <f t="shared" si="3"/>
        <v>0</v>
      </c>
      <c r="K25" s="143">
        <f t="shared" si="0"/>
        <v>0</v>
      </c>
      <c r="L25" s="143">
        <f>H25/H21</f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143" t="str">
        <f t="shared" si="4"/>
        <v>-</v>
      </c>
      <c r="T25" s="142">
        <f t="shared" si="1"/>
        <v>0</v>
      </c>
      <c r="U25" s="143">
        <f t="shared" si="5"/>
        <v>0</v>
      </c>
      <c r="V25" s="143">
        <f>IFERROR(R25/R21,"-")</f>
        <v>0</v>
      </c>
    </row>
    <row r="26" spans="2:22" ht="15.75" x14ac:dyDescent="0.25">
      <c r="B26" s="134" t="s">
        <v>50</v>
      </c>
      <c r="C26" s="135">
        <v>52633</v>
      </c>
      <c r="D26" s="135">
        <v>70304</v>
      </c>
      <c r="E26" s="135">
        <v>161080</v>
      </c>
      <c r="F26" s="135">
        <v>173648</v>
      </c>
      <c r="G26" s="135">
        <v>231856</v>
      </c>
      <c r="H26" s="135">
        <v>188676</v>
      </c>
      <c r="I26" s="136">
        <f t="shared" si="2"/>
        <v>-0.1862362845904354</v>
      </c>
      <c r="J26" s="135">
        <f t="shared" si="3"/>
        <v>-43180</v>
      </c>
      <c r="K26" s="136">
        <f t="shared" si="0"/>
        <v>3.461139683464471E-2</v>
      </c>
      <c r="L26" s="137">
        <f>H26/H26</f>
        <v>1</v>
      </c>
      <c r="M26" s="135">
        <v>8154</v>
      </c>
      <c r="N26" s="135">
        <v>9493</v>
      </c>
      <c r="O26" s="135">
        <v>14121</v>
      </c>
      <c r="P26" s="135">
        <v>12492</v>
      </c>
      <c r="Q26" s="135">
        <v>15575</v>
      </c>
      <c r="R26" s="135">
        <v>15082</v>
      </c>
      <c r="S26" s="136">
        <f t="shared" si="4"/>
        <v>-3.1653290529695011E-2</v>
      </c>
      <c r="T26" s="135">
        <f t="shared" si="1"/>
        <v>-493</v>
      </c>
      <c r="U26" s="136">
        <f t="shared" si="5"/>
        <v>2.8756972276639679E-2</v>
      </c>
      <c r="V26" s="137">
        <f>IFERROR(R26/R26,"-")</f>
        <v>1</v>
      </c>
    </row>
    <row r="27" spans="2:22" ht="15.75" x14ac:dyDescent="0.25">
      <c r="B27" s="138" t="s">
        <v>63</v>
      </c>
      <c r="C27" s="139">
        <v>51640</v>
      </c>
      <c r="D27" s="139">
        <v>62020</v>
      </c>
      <c r="E27" s="139">
        <v>151473</v>
      </c>
      <c r="F27" s="139">
        <v>164769</v>
      </c>
      <c r="G27" s="139">
        <v>191595</v>
      </c>
      <c r="H27" s="139">
        <v>151475</v>
      </c>
      <c r="I27" s="140">
        <f t="shared" si="2"/>
        <v>-0.20940003653540018</v>
      </c>
      <c r="J27" s="139">
        <f t="shared" si="3"/>
        <v>-40120</v>
      </c>
      <c r="K27" s="140">
        <f t="shared" si="0"/>
        <v>2.7787113016641267E-2</v>
      </c>
      <c r="L27" s="140">
        <f>H27/H26</f>
        <v>0.8028313086985096</v>
      </c>
      <c r="M27" s="139">
        <v>8080</v>
      </c>
      <c r="N27" s="139">
        <v>7535</v>
      </c>
      <c r="O27" s="139">
        <v>13354</v>
      </c>
      <c r="P27" s="139">
        <v>11656</v>
      </c>
      <c r="Q27" s="139">
        <v>12150</v>
      </c>
      <c r="R27" s="139">
        <v>12233</v>
      </c>
      <c r="S27" s="140">
        <f t="shared" si="4"/>
        <v>6.8312757201645091E-3</v>
      </c>
      <c r="T27" s="139">
        <f t="shared" si="1"/>
        <v>83</v>
      </c>
      <c r="U27" s="140">
        <f t="shared" si="5"/>
        <v>2.6832474292067893E-2</v>
      </c>
      <c r="V27" s="140">
        <f>IFERROR(R27/R26,"-")</f>
        <v>0.81109932369712234</v>
      </c>
    </row>
    <row r="28" spans="2:22" x14ac:dyDescent="0.25">
      <c r="B28" s="99" t="s">
        <v>143</v>
      </c>
      <c r="C28" s="54">
        <v>38963</v>
      </c>
      <c r="D28" s="54">
        <v>44291</v>
      </c>
      <c r="E28" s="54">
        <v>0</v>
      </c>
      <c r="F28" s="54">
        <v>85182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 t="shared" si="0"/>
        <v>0</v>
      </c>
      <c r="L28" s="100">
        <f>H28/H26</f>
        <v>0</v>
      </c>
      <c r="M28" s="54">
        <v>8080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54">
        <f t="shared" si="1"/>
        <v>0</v>
      </c>
      <c r="U28" s="100">
        <f t="shared" si="5"/>
        <v>0</v>
      </c>
      <c r="V28" s="100">
        <f>IFERROR(R28/R26,"-")</f>
        <v>0</v>
      </c>
    </row>
    <row r="29" spans="2:22" ht="15.75" thickBot="1" x14ac:dyDescent="0.3">
      <c r="B29" s="99" t="s">
        <v>145</v>
      </c>
      <c r="C29" s="54">
        <v>1940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100" t="str">
        <f t="shared" si="2"/>
        <v>-</v>
      </c>
      <c r="J29" s="54">
        <f t="shared" si="3"/>
        <v>0</v>
      </c>
      <c r="K29" s="100">
        <f t="shared" si="0"/>
        <v>0</v>
      </c>
      <c r="L29" s="100">
        <f>H29/H26</f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100" t="str">
        <f t="shared" si="4"/>
        <v>-</v>
      </c>
      <c r="T29" s="54">
        <f t="shared" si="1"/>
        <v>0</v>
      </c>
      <c r="U29" s="100">
        <f t="shared" si="5"/>
        <v>0</v>
      </c>
      <c r="V29" s="100">
        <f>IFERROR(R29/R26,"-")</f>
        <v>0</v>
      </c>
    </row>
    <row r="30" spans="2:22" ht="15.75" x14ac:dyDescent="0.25">
      <c r="B30" s="134" t="s">
        <v>51</v>
      </c>
      <c r="C30" s="135">
        <v>211451</v>
      </c>
      <c r="D30" s="135">
        <v>354204</v>
      </c>
      <c r="E30" s="135">
        <v>710225</v>
      </c>
      <c r="F30" s="135">
        <v>800263</v>
      </c>
      <c r="G30" s="135">
        <v>915958</v>
      </c>
      <c r="H30" s="135">
        <v>937396</v>
      </c>
      <c r="I30" s="136">
        <f t="shared" si="2"/>
        <v>2.3405003286176784E-2</v>
      </c>
      <c r="J30" s="135">
        <f t="shared" si="3"/>
        <v>21438</v>
      </c>
      <c r="K30" s="136">
        <f t="shared" si="0"/>
        <v>0.17195925791944186</v>
      </c>
      <c r="L30" s="137">
        <f>H30/H30</f>
        <v>1</v>
      </c>
      <c r="M30" s="135">
        <v>8912</v>
      </c>
      <c r="N30" s="135">
        <v>44151</v>
      </c>
      <c r="O30" s="135">
        <v>61100</v>
      </c>
      <c r="P30" s="135">
        <v>62539</v>
      </c>
      <c r="Q30" s="135">
        <v>67921</v>
      </c>
      <c r="R30" s="135">
        <v>70034</v>
      </c>
      <c r="S30" s="136">
        <f t="shared" si="4"/>
        <v>3.1109671530159977E-2</v>
      </c>
      <c r="T30" s="135">
        <f t="shared" si="1"/>
        <v>2113</v>
      </c>
      <c r="U30" s="136">
        <f t="shared" si="5"/>
        <v>0.14396672183867826</v>
      </c>
      <c r="V30" s="137">
        <f>IFERROR(R30/R30,"-")</f>
        <v>1</v>
      </c>
    </row>
    <row r="31" spans="2:22" ht="15.75" x14ac:dyDescent="0.25">
      <c r="B31" s="138" t="s">
        <v>63</v>
      </c>
      <c r="C31" s="139">
        <v>167932</v>
      </c>
      <c r="D31" s="139">
        <v>285256</v>
      </c>
      <c r="E31" s="139">
        <v>574800</v>
      </c>
      <c r="F31" s="139">
        <v>655063</v>
      </c>
      <c r="G31" s="139">
        <v>742545</v>
      </c>
      <c r="H31" s="139">
        <v>747127</v>
      </c>
      <c r="I31" s="140">
        <f t="shared" si="2"/>
        <v>6.1706697910564046E-3</v>
      </c>
      <c r="J31" s="139">
        <f t="shared" si="3"/>
        <v>4582</v>
      </c>
      <c r="K31" s="140">
        <f t="shared" si="0"/>
        <v>0.1370556354961818</v>
      </c>
      <c r="L31" s="140">
        <f>H31/H30</f>
        <v>0.7970238831827744</v>
      </c>
      <c r="M31" s="139">
        <v>5448</v>
      </c>
      <c r="N31" s="139">
        <v>35179</v>
      </c>
      <c r="O31" s="139">
        <v>50108</v>
      </c>
      <c r="P31" s="139">
        <v>50998</v>
      </c>
      <c r="Q31" s="139">
        <v>56389</v>
      </c>
      <c r="R31" s="139">
        <v>57188</v>
      </c>
      <c r="S31" s="140">
        <f t="shared" si="4"/>
        <v>1.4169430208019307E-2</v>
      </c>
      <c r="T31" s="139">
        <f t="shared" si="1"/>
        <v>799</v>
      </c>
      <c r="U31" s="140">
        <f t="shared" si="5"/>
        <v>0.11739898112104309</v>
      </c>
      <c r="V31" s="140">
        <f>IFERROR(R31/R30,"-")</f>
        <v>0.81657480652254621</v>
      </c>
    </row>
    <row r="32" spans="2:22" x14ac:dyDescent="0.25">
      <c r="B32" s="99" t="s">
        <v>143</v>
      </c>
      <c r="C32" s="54">
        <v>135144</v>
      </c>
      <c r="D32" s="54">
        <v>214429</v>
      </c>
      <c r="E32" s="54">
        <v>476344</v>
      </c>
      <c r="F32" s="54">
        <v>550170</v>
      </c>
      <c r="G32" s="54">
        <v>623703</v>
      </c>
      <c r="H32" s="54">
        <v>619427</v>
      </c>
      <c r="I32" s="100">
        <f t="shared" si="2"/>
        <v>-6.8558272126316711E-3</v>
      </c>
      <c r="J32" s="54">
        <f t="shared" si="3"/>
        <v>-4276</v>
      </c>
      <c r="K32" s="100">
        <f t="shared" si="0"/>
        <v>0.11362989308175639</v>
      </c>
      <c r="L32" s="100">
        <f>H32/H30</f>
        <v>0.66079543757387482</v>
      </c>
      <c r="M32" s="54">
        <v>3713</v>
      </c>
      <c r="N32" s="54">
        <v>27340</v>
      </c>
      <c r="O32" s="54">
        <v>42758</v>
      </c>
      <c r="P32" s="54">
        <v>42526</v>
      </c>
      <c r="Q32" s="54">
        <v>47307</v>
      </c>
      <c r="R32" s="54">
        <v>47553</v>
      </c>
      <c r="S32" s="100">
        <f t="shared" si="4"/>
        <v>5.2000760986745664E-3</v>
      </c>
      <c r="T32" s="54">
        <f t="shared" si="1"/>
        <v>246</v>
      </c>
      <c r="U32" s="100">
        <f t="shared" si="5"/>
        <v>9.7896173794138563E-2</v>
      </c>
      <c r="V32" s="100">
        <f>IFERROR(R32/R30,"-")</f>
        <v>0.67899877202501646</v>
      </c>
    </row>
    <row r="33" spans="2:22" x14ac:dyDescent="0.25">
      <c r="B33" s="99" t="s">
        <v>145</v>
      </c>
      <c r="C33" s="54">
        <v>32788</v>
      </c>
      <c r="D33" s="54">
        <v>70827</v>
      </c>
      <c r="E33" s="54">
        <v>98456</v>
      </c>
      <c r="F33" s="54">
        <v>104893</v>
      </c>
      <c r="G33" s="54">
        <v>118842</v>
      </c>
      <c r="H33" s="54">
        <v>127700</v>
      </c>
      <c r="I33" s="100">
        <f t="shared" si="2"/>
        <v>7.4535938472930496E-2</v>
      </c>
      <c r="J33" s="54">
        <f t="shared" si="3"/>
        <v>8858</v>
      </c>
      <c r="K33" s="100">
        <f t="shared" si="0"/>
        <v>2.3425742414425414E-2</v>
      </c>
      <c r="L33" s="100">
        <f>H33/H30</f>
        <v>0.13622844560889955</v>
      </c>
      <c r="M33" s="54">
        <v>1735</v>
      </c>
      <c r="N33" s="54">
        <v>7839</v>
      </c>
      <c r="O33" s="54">
        <v>7350</v>
      </c>
      <c r="P33" s="54">
        <v>8472</v>
      </c>
      <c r="Q33" s="54">
        <v>9082</v>
      </c>
      <c r="R33" s="54">
        <v>9635</v>
      </c>
      <c r="S33" s="100">
        <f t="shared" si="4"/>
        <v>6.0889671878440854E-2</v>
      </c>
      <c r="T33" s="54">
        <f t="shared" si="1"/>
        <v>553</v>
      </c>
      <c r="U33" s="100">
        <f t="shared" si="5"/>
        <v>1.9502807326904528E-2</v>
      </c>
      <c r="V33" s="100">
        <f>IFERROR(R33/R30,"-")</f>
        <v>0.13757603449752978</v>
      </c>
    </row>
    <row r="34" spans="2:22" ht="16.5" thickBot="1" x14ac:dyDescent="0.3">
      <c r="B34" s="141" t="s">
        <v>66</v>
      </c>
      <c r="C34" s="142">
        <v>43519</v>
      </c>
      <c r="D34" s="142">
        <v>68948</v>
      </c>
      <c r="E34" s="142">
        <v>135425</v>
      </c>
      <c r="F34" s="142">
        <v>145200</v>
      </c>
      <c r="G34" s="142">
        <v>173413</v>
      </c>
      <c r="H34" s="142">
        <v>190269</v>
      </c>
      <c r="I34" s="143">
        <f t="shared" si="2"/>
        <v>9.7201478551204312E-2</v>
      </c>
      <c r="J34" s="142">
        <f t="shared" si="3"/>
        <v>16856</v>
      </c>
      <c r="K34" s="143">
        <f t="shared" si="0"/>
        <v>3.4903622423260054E-2</v>
      </c>
      <c r="L34" s="143">
        <f>H34/H30</f>
        <v>0.2029761168172256</v>
      </c>
      <c r="M34" s="142">
        <v>3464</v>
      </c>
      <c r="N34" s="142">
        <v>8972</v>
      </c>
      <c r="O34" s="142">
        <v>10992</v>
      </c>
      <c r="P34" s="142">
        <v>11541</v>
      </c>
      <c r="Q34" s="142">
        <v>11532</v>
      </c>
      <c r="R34" s="142">
        <v>12846</v>
      </c>
      <c r="S34" s="143">
        <f t="shared" si="4"/>
        <v>0.11394380853277841</v>
      </c>
      <c r="T34" s="142">
        <f t="shared" si="1"/>
        <v>1314</v>
      </c>
      <c r="U34" s="143">
        <f t="shared" si="5"/>
        <v>2.6567740717635169E-2</v>
      </c>
      <c r="V34" s="143">
        <f>IFERROR(R34/R30,"-")</f>
        <v>0.18342519347745381</v>
      </c>
    </row>
    <row r="35" spans="2:22" ht="15.75" x14ac:dyDescent="0.25">
      <c r="B35" s="134" t="s">
        <v>52</v>
      </c>
      <c r="C35" s="135">
        <v>22616</v>
      </c>
      <c r="D35" s="135">
        <v>33444</v>
      </c>
      <c r="E35" s="135">
        <v>51485</v>
      </c>
      <c r="F35" s="135">
        <v>58157</v>
      </c>
      <c r="G35" s="135">
        <v>57388</v>
      </c>
      <c r="H35" s="135">
        <v>56585</v>
      </c>
      <c r="I35" s="136">
        <f t="shared" si="2"/>
        <v>-1.3992472293859359E-2</v>
      </c>
      <c r="J35" s="135">
        <f t="shared" si="3"/>
        <v>-803</v>
      </c>
      <c r="K35" s="136">
        <f t="shared" si="0"/>
        <v>1.0380153755052952E-2</v>
      </c>
      <c r="L35" s="137">
        <f>H35/H35</f>
        <v>1</v>
      </c>
      <c r="M35" s="135">
        <v>1794</v>
      </c>
      <c r="N35" s="135">
        <v>4543</v>
      </c>
      <c r="O35" s="135">
        <v>5166</v>
      </c>
      <c r="P35" s="135">
        <v>4585</v>
      </c>
      <c r="Q35" s="135">
        <v>5228</v>
      </c>
      <c r="R35" s="135">
        <v>5221</v>
      </c>
      <c r="S35" s="136">
        <f t="shared" si="4"/>
        <v>-1.3389441469012775E-3</v>
      </c>
      <c r="T35" s="135">
        <f t="shared" si="1"/>
        <v>-7</v>
      </c>
      <c r="U35" s="136">
        <f t="shared" si="5"/>
        <v>1.0554812511078525E-2</v>
      </c>
      <c r="V35" s="137">
        <f>IFERROR(R35/R35,"-")</f>
        <v>1</v>
      </c>
    </row>
    <row r="36" spans="2:22" ht="15.75" x14ac:dyDescent="0.25">
      <c r="B36" s="138" t="s">
        <v>63</v>
      </c>
      <c r="C36" s="139">
        <v>22616</v>
      </c>
      <c r="D36" s="139">
        <v>33444</v>
      </c>
      <c r="E36" s="139">
        <v>51485</v>
      </c>
      <c r="F36" s="139">
        <v>58157</v>
      </c>
      <c r="G36" s="139">
        <v>57388</v>
      </c>
      <c r="H36" s="139">
        <v>56585</v>
      </c>
      <c r="I36" s="140">
        <f t="shared" si="2"/>
        <v>-1.3992472293859359E-2</v>
      </c>
      <c r="J36" s="139">
        <f t="shared" si="3"/>
        <v>-803</v>
      </c>
      <c r="K36" s="140">
        <f t="shared" si="0"/>
        <v>1.0380153755052952E-2</v>
      </c>
      <c r="L36" s="140">
        <f>H36/H35</f>
        <v>1</v>
      </c>
      <c r="M36" s="139">
        <v>1794</v>
      </c>
      <c r="N36" s="139">
        <v>4543</v>
      </c>
      <c r="O36" s="139">
        <v>5166</v>
      </c>
      <c r="P36" s="139">
        <v>4585</v>
      </c>
      <c r="Q36" s="139">
        <v>5228</v>
      </c>
      <c r="R36" s="139">
        <v>5221</v>
      </c>
      <c r="S36" s="140">
        <f t="shared" si="4"/>
        <v>-1.3389441469012775E-3</v>
      </c>
      <c r="T36" s="139">
        <f t="shared" si="1"/>
        <v>-7</v>
      </c>
      <c r="U36" s="140">
        <f t="shared" si="5"/>
        <v>1.0554812511078525E-2</v>
      </c>
      <c r="V36" s="140">
        <f>IFERROR(R36/R35,"-")</f>
        <v>1</v>
      </c>
    </row>
    <row r="37" spans="2:22" x14ac:dyDescent="0.25">
      <c r="B37" s="99" t="s">
        <v>143</v>
      </c>
      <c r="C37" s="54">
        <v>8693</v>
      </c>
      <c r="D37" s="54">
        <v>0</v>
      </c>
      <c r="E37" s="54">
        <v>34275</v>
      </c>
      <c r="F37" s="54">
        <v>46157</v>
      </c>
      <c r="G37" s="54">
        <v>49465</v>
      </c>
      <c r="H37" s="54">
        <v>47923</v>
      </c>
      <c r="I37" s="100">
        <f t="shared" si="2"/>
        <v>-3.1173557060547807E-2</v>
      </c>
      <c r="J37" s="54">
        <f t="shared" si="3"/>
        <v>-1542</v>
      </c>
      <c r="K37" s="100">
        <f t="shared" si="0"/>
        <v>8.7911656517346056E-3</v>
      </c>
      <c r="L37" s="100">
        <f>H37/H35</f>
        <v>0.84692056198639221</v>
      </c>
      <c r="M37" s="54">
        <v>0</v>
      </c>
      <c r="N37" s="54">
        <v>0</v>
      </c>
      <c r="O37" s="54">
        <v>4483</v>
      </c>
      <c r="P37" s="54">
        <v>3751</v>
      </c>
      <c r="Q37" s="54">
        <v>4415</v>
      </c>
      <c r="R37" s="54">
        <v>4191</v>
      </c>
      <c r="S37" s="100">
        <f t="shared" si="4"/>
        <v>-5.0736126840317142E-2</v>
      </c>
      <c r="T37" s="54">
        <f t="shared" si="1"/>
        <v>-224</v>
      </c>
      <c r="U37" s="100">
        <f t="shared" si="5"/>
        <v>8.6349185886707841E-3</v>
      </c>
      <c r="V37" s="100">
        <f>IFERROR(R37/R35,"-")</f>
        <v>0.80271978548170853</v>
      </c>
    </row>
    <row r="38" spans="2:22" ht="15.75" thickBot="1" x14ac:dyDescent="0.3">
      <c r="B38" s="99" t="s">
        <v>145</v>
      </c>
      <c r="C38" s="54">
        <v>4061</v>
      </c>
      <c r="D38" s="54">
        <v>0</v>
      </c>
      <c r="E38" s="54">
        <v>4766</v>
      </c>
      <c r="F38" s="54">
        <v>7355</v>
      </c>
      <c r="G38" s="54">
        <v>7923</v>
      </c>
      <c r="H38" s="54">
        <v>8662</v>
      </c>
      <c r="I38" s="100">
        <f t="shared" si="2"/>
        <v>9.3272750220875889E-2</v>
      </c>
      <c r="J38" s="54">
        <f t="shared" si="3"/>
        <v>739</v>
      </c>
      <c r="K38" s="100">
        <f t="shared" si="0"/>
        <v>1.5889881033183473E-3</v>
      </c>
      <c r="L38" s="100">
        <f>H38/H35</f>
        <v>0.15307943801360785</v>
      </c>
      <c r="M38" s="54">
        <v>0</v>
      </c>
      <c r="N38" s="54">
        <v>0</v>
      </c>
      <c r="O38" s="54">
        <v>683</v>
      </c>
      <c r="P38" s="54">
        <v>834</v>
      </c>
      <c r="Q38" s="54">
        <v>813</v>
      </c>
      <c r="R38" s="54">
        <v>1030</v>
      </c>
      <c r="S38" s="100">
        <f t="shared" si="4"/>
        <v>0.2669126691266912</v>
      </c>
      <c r="T38" s="54">
        <f t="shared" si="1"/>
        <v>217</v>
      </c>
      <c r="U38" s="100">
        <f t="shared" si="5"/>
        <v>1.9198939224077405E-3</v>
      </c>
      <c r="V38" s="100">
        <f>IFERROR(R38/R35,"-")</f>
        <v>0.1972802145182915</v>
      </c>
    </row>
    <row r="39" spans="2:22" ht="15.75" x14ac:dyDescent="0.25">
      <c r="B39" s="134" t="s">
        <v>53</v>
      </c>
      <c r="C39" s="135">
        <v>76081</v>
      </c>
      <c r="D39" s="135">
        <v>107459</v>
      </c>
      <c r="E39" s="135">
        <v>198873</v>
      </c>
      <c r="F39" s="135">
        <v>252588</v>
      </c>
      <c r="G39" s="135">
        <v>239146</v>
      </c>
      <c r="H39" s="135">
        <v>250668</v>
      </c>
      <c r="I39" s="136">
        <f t="shared" si="2"/>
        <v>4.8179773025682993E-2</v>
      </c>
      <c r="J39" s="135">
        <f t="shared" si="3"/>
        <v>11522</v>
      </c>
      <c r="K39" s="136">
        <f t="shared" si="0"/>
        <v>4.5983429910252074E-2</v>
      </c>
      <c r="L39" s="137">
        <f>H39/H39</f>
        <v>1</v>
      </c>
      <c r="M39" s="135">
        <v>6293</v>
      </c>
      <c r="N39" s="135">
        <v>13338</v>
      </c>
      <c r="O39" s="135">
        <v>17905</v>
      </c>
      <c r="P39" s="135">
        <v>20333</v>
      </c>
      <c r="Q39" s="135">
        <v>18315</v>
      </c>
      <c r="R39" s="135">
        <v>21025</v>
      </c>
      <c r="S39" s="136">
        <f t="shared" si="4"/>
        <v>0.14796614796614804</v>
      </c>
      <c r="T39" s="135">
        <f t="shared" si="1"/>
        <v>2710</v>
      </c>
      <c r="U39" s="136">
        <f t="shared" si="5"/>
        <v>4.6807197990787273E-2</v>
      </c>
      <c r="V39" s="137">
        <f>IFERROR(R39/R39,"-")</f>
        <v>1</v>
      </c>
    </row>
    <row r="40" spans="2:22" ht="15.75" x14ac:dyDescent="0.25">
      <c r="B40" s="138" t="s">
        <v>63</v>
      </c>
      <c r="C40" s="139">
        <v>62298</v>
      </c>
      <c r="D40" s="139">
        <v>94072</v>
      </c>
      <c r="E40" s="139">
        <v>169794</v>
      </c>
      <c r="F40" s="139">
        <v>220761</v>
      </c>
      <c r="G40" s="139">
        <v>207278</v>
      </c>
      <c r="H40" s="139">
        <v>217984</v>
      </c>
      <c r="I40" s="140">
        <f t="shared" si="2"/>
        <v>5.1650440471251224E-2</v>
      </c>
      <c r="J40" s="139">
        <f t="shared" si="3"/>
        <v>10706</v>
      </c>
      <c r="K40" s="140">
        <f t="shared" si="0"/>
        <v>3.9987760645780031E-2</v>
      </c>
      <c r="L40" s="140">
        <f>H40/H39</f>
        <v>0.86961239567874637</v>
      </c>
      <c r="M40" s="139">
        <v>6274</v>
      </c>
      <c r="N40" s="139">
        <v>11136</v>
      </c>
      <c r="O40" s="139">
        <v>15138</v>
      </c>
      <c r="P40" s="139">
        <v>17513</v>
      </c>
      <c r="Q40" s="139">
        <v>15560</v>
      </c>
      <c r="R40" s="139">
        <v>18388</v>
      </c>
      <c r="S40" s="140">
        <f t="shared" si="4"/>
        <v>0.18174807197943443</v>
      </c>
      <c r="T40" s="139">
        <f t="shared" si="1"/>
        <v>2828</v>
      </c>
      <c r="U40" s="140">
        <f t="shared" si="5"/>
        <v>4.0315470339480526E-2</v>
      </c>
      <c r="V40" s="140">
        <f>IFERROR(R40/R39,"-")</f>
        <v>0.87457788347205712</v>
      </c>
    </row>
    <row r="41" spans="2:22" x14ac:dyDescent="0.25">
      <c r="B41" s="99" t="s">
        <v>143</v>
      </c>
      <c r="C41" s="54">
        <v>22627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100" t="str">
        <f t="shared" si="2"/>
        <v>-</v>
      </c>
      <c r="J41" s="54">
        <f t="shared" si="3"/>
        <v>0</v>
      </c>
      <c r="K41" s="100">
        <f t="shared" si="0"/>
        <v>0</v>
      </c>
      <c r="L41" s="100">
        <f>H41/H39</f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100" t="str">
        <f t="shared" si="4"/>
        <v>-</v>
      </c>
      <c r="T41" s="54">
        <f t="shared" si="1"/>
        <v>0</v>
      </c>
      <c r="U41" s="100">
        <f t="shared" si="5"/>
        <v>0</v>
      </c>
      <c r="V41" s="100">
        <f>IFERROR(R41/R39,"-")</f>
        <v>0</v>
      </c>
    </row>
    <row r="42" spans="2:22" x14ac:dyDescent="0.25">
      <c r="B42" s="99" t="s">
        <v>145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100" t="str">
        <f t="shared" si="2"/>
        <v>-</v>
      </c>
      <c r="J42" s="54">
        <f t="shared" si="3"/>
        <v>0</v>
      </c>
      <c r="K42" s="100">
        <f t="shared" si="0"/>
        <v>0</v>
      </c>
      <c r="L42" s="100">
        <f>H42/H39</f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100" t="str">
        <f t="shared" si="4"/>
        <v>-</v>
      </c>
      <c r="T42" s="54">
        <f t="shared" si="1"/>
        <v>0</v>
      </c>
      <c r="U42" s="100">
        <f t="shared" si="5"/>
        <v>0</v>
      </c>
      <c r="V42" s="100">
        <f>IFERROR(R42/R39,"-")</f>
        <v>0</v>
      </c>
    </row>
    <row r="43" spans="2:22" ht="16.5" thickBot="1" x14ac:dyDescent="0.3">
      <c r="B43" s="141" t="s">
        <v>66</v>
      </c>
      <c r="C43" s="142">
        <v>13783</v>
      </c>
      <c r="D43" s="142">
        <v>11462</v>
      </c>
      <c r="E43" s="142">
        <v>29079</v>
      </c>
      <c r="F43" s="142">
        <v>31827</v>
      </c>
      <c r="G43" s="142">
        <v>31868</v>
      </c>
      <c r="H43" s="142">
        <v>32684</v>
      </c>
      <c r="I43" s="143">
        <f t="shared" si="2"/>
        <v>2.560562319568227E-2</v>
      </c>
      <c r="J43" s="142">
        <f t="shared" si="3"/>
        <v>816</v>
      </c>
      <c r="K43" s="143">
        <f t="shared" si="0"/>
        <v>5.9956692644720462E-3</v>
      </c>
      <c r="L43" s="143">
        <f>H43/H39</f>
        <v>0.1303876043212536</v>
      </c>
      <c r="M43" s="142">
        <v>19</v>
      </c>
      <c r="N43" s="142">
        <v>2202</v>
      </c>
      <c r="O43" s="142">
        <v>2767</v>
      </c>
      <c r="P43" s="142">
        <v>2820</v>
      </c>
      <c r="Q43" s="142">
        <v>2755</v>
      </c>
      <c r="R43" s="142">
        <v>2637</v>
      </c>
      <c r="S43" s="143">
        <f t="shared" si="4"/>
        <v>-4.2831215970961845E-2</v>
      </c>
      <c r="T43" s="142">
        <f t="shared" si="1"/>
        <v>-118</v>
      </c>
      <c r="U43" s="143">
        <f t="shared" si="5"/>
        <v>6.4917276513067482E-3</v>
      </c>
      <c r="V43" s="143">
        <f>IFERROR(R43/R39,"-")</f>
        <v>0.12542211652794291</v>
      </c>
    </row>
    <row r="44" spans="2:22" ht="15.75" x14ac:dyDescent="0.25">
      <c r="B44" s="134" t="s">
        <v>54</v>
      </c>
      <c r="C44" s="135">
        <v>91416</v>
      </c>
      <c r="D44" s="135">
        <v>164258</v>
      </c>
      <c r="E44" s="135">
        <v>229131</v>
      </c>
      <c r="F44" s="135">
        <v>240044</v>
      </c>
      <c r="G44" s="135">
        <v>250407</v>
      </c>
      <c r="H44" s="135">
        <v>282601</v>
      </c>
      <c r="I44" s="136">
        <f t="shared" si="2"/>
        <v>0.12856669342310711</v>
      </c>
      <c r="J44" s="135">
        <f t="shared" si="3"/>
        <v>32194</v>
      </c>
      <c r="K44" s="136">
        <f t="shared" si="0"/>
        <v>5.184133306232605E-2</v>
      </c>
      <c r="L44" s="137">
        <f>H44/H44</f>
        <v>1</v>
      </c>
      <c r="M44" s="135">
        <v>6962</v>
      </c>
      <c r="N44" s="135">
        <v>18198</v>
      </c>
      <c r="O44" s="135">
        <v>23965</v>
      </c>
      <c r="P44" s="135">
        <v>20577</v>
      </c>
      <c r="Q44" s="135">
        <v>24629</v>
      </c>
      <c r="R44" s="135">
        <v>26233</v>
      </c>
      <c r="S44" s="136">
        <f t="shared" si="4"/>
        <v>6.5126476917455101E-2</v>
      </c>
      <c r="T44" s="135">
        <f t="shared" si="1"/>
        <v>1604</v>
      </c>
      <c r="U44" s="136">
        <f t="shared" si="5"/>
        <v>4.7368893574801049E-2</v>
      </c>
      <c r="V44" s="137">
        <f>IFERROR(R44/R44,"-")</f>
        <v>1</v>
      </c>
    </row>
    <row r="45" spans="2:22" ht="15.75" x14ac:dyDescent="0.25">
      <c r="B45" s="138" t="s">
        <v>63</v>
      </c>
      <c r="C45" s="139">
        <v>91416</v>
      </c>
      <c r="D45" s="139">
        <v>164258</v>
      </c>
      <c r="E45" s="139">
        <v>229131</v>
      </c>
      <c r="F45" s="139">
        <v>240044</v>
      </c>
      <c r="G45" s="139">
        <v>250407</v>
      </c>
      <c r="H45" s="139">
        <v>282601</v>
      </c>
      <c r="I45" s="140">
        <f t="shared" si="2"/>
        <v>0.12856669342310711</v>
      </c>
      <c r="J45" s="139">
        <f t="shared" si="3"/>
        <v>32194</v>
      </c>
      <c r="K45" s="140">
        <f t="shared" si="0"/>
        <v>5.184133306232605E-2</v>
      </c>
      <c r="L45" s="140">
        <f>H45/H44</f>
        <v>1</v>
      </c>
      <c r="M45" s="139">
        <v>6962</v>
      </c>
      <c r="N45" s="139">
        <v>18198</v>
      </c>
      <c r="O45" s="139">
        <v>23965</v>
      </c>
      <c r="P45" s="139">
        <v>20577</v>
      </c>
      <c r="Q45" s="139">
        <v>24629</v>
      </c>
      <c r="R45" s="139">
        <v>26233</v>
      </c>
      <c r="S45" s="140">
        <f t="shared" si="4"/>
        <v>6.5126476917455101E-2</v>
      </c>
      <c r="T45" s="139">
        <f t="shared" si="1"/>
        <v>1604</v>
      </c>
      <c r="U45" s="140">
        <f t="shared" si="5"/>
        <v>4.7368893574801049E-2</v>
      </c>
      <c r="V45" s="140">
        <f>IFERROR(R45/R44,"-")</f>
        <v>1</v>
      </c>
    </row>
    <row r="46" spans="2:22" x14ac:dyDescent="0.25">
      <c r="B46" s="99" t="s">
        <v>143</v>
      </c>
      <c r="C46" s="54">
        <v>46941</v>
      </c>
      <c r="D46" s="54">
        <v>102944</v>
      </c>
      <c r="E46" s="54">
        <v>135697</v>
      </c>
      <c r="F46" s="54">
        <v>145679</v>
      </c>
      <c r="G46" s="54">
        <v>151188</v>
      </c>
      <c r="H46" s="54">
        <v>186600</v>
      </c>
      <c r="I46" s="100">
        <f t="shared" si="2"/>
        <v>0.23422493848718151</v>
      </c>
      <c r="J46" s="54">
        <f t="shared" si="3"/>
        <v>35412</v>
      </c>
      <c r="K46" s="100">
        <f t="shared" si="0"/>
        <v>3.4230568007296652E-2</v>
      </c>
      <c r="L46" s="100">
        <f>H46/H44</f>
        <v>0.66029490341506225</v>
      </c>
      <c r="M46" s="54">
        <v>3684</v>
      </c>
      <c r="N46" s="54">
        <v>11107</v>
      </c>
      <c r="O46" s="54">
        <v>13567</v>
      </c>
      <c r="P46" s="54">
        <v>12991</v>
      </c>
      <c r="Q46" s="54">
        <v>15417</v>
      </c>
      <c r="R46" s="54">
        <v>16208</v>
      </c>
      <c r="S46" s="100">
        <f t="shared" si="4"/>
        <v>5.1306998767594258E-2</v>
      </c>
      <c r="T46" s="54">
        <f t="shared" si="1"/>
        <v>791</v>
      </c>
      <c r="U46" s="100">
        <f t="shared" si="5"/>
        <v>2.9905685786569491E-2</v>
      </c>
      <c r="V46" s="100">
        <f>IFERROR(R46/R44,"-")</f>
        <v>0.61784774901841188</v>
      </c>
    </row>
    <row r="47" spans="2:22" ht="15.75" thickBot="1" x14ac:dyDescent="0.3">
      <c r="B47" s="99" t="s">
        <v>145</v>
      </c>
      <c r="C47" s="54">
        <v>44475</v>
      </c>
      <c r="D47" s="54">
        <v>61314</v>
      </c>
      <c r="E47" s="54">
        <v>93434</v>
      </c>
      <c r="F47" s="54">
        <v>94365</v>
      </c>
      <c r="G47" s="54">
        <v>99219</v>
      </c>
      <c r="H47" s="54">
        <v>96001</v>
      </c>
      <c r="I47" s="100">
        <f t="shared" si="2"/>
        <v>-3.2433304105060512E-2</v>
      </c>
      <c r="J47" s="54">
        <f t="shared" si="3"/>
        <v>-3218</v>
      </c>
      <c r="K47" s="100">
        <f t="shared" si="0"/>
        <v>1.7610765055029398E-2</v>
      </c>
      <c r="L47" s="100">
        <f>H47/H44</f>
        <v>0.33970509658493775</v>
      </c>
      <c r="M47" s="54">
        <v>3278</v>
      </c>
      <c r="N47" s="54">
        <v>7091</v>
      </c>
      <c r="O47" s="54">
        <v>10398</v>
      </c>
      <c r="P47" s="54">
        <v>7586</v>
      </c>
      <c r="Q47" s="54">
        <v>9212</v>
      </c>
      <c r="R47" s="54">
        <v>10025</v>
      </c>
      <c r="S47" s="100">
        <f t="shared" si="4"/>
        <v>8.8254450716456878E-2</v>
      </c>
      <c r="T47" s="54">
        <f t="shared" si="1"/>
        <v>813</v>
      </c>
      <c r="U47" s="100">
        <f t="shared" si="5"/>
        <v>1.7463207788231558E-2</v>
      </c>
      <c r="V47" s="100">
        <f>IFERROR(R47/R44,"-")</f>
        <v>0.38215225098158806</v>
      </c>
    </row>
    <row r="48" spans="2:22" ht="15.75" x14ac:dyDescent="0.25">
      <c r="B48" s="134" t="s">
        <v>55</v>
      </c>
      <c r="C48" s="135">
        <v>89173</v>
      </c>
      <c r="D48" s="135">
        <v>140346</v>
      </c>
      <c r="E48" s="135">
        <v>257117</v>
      </c>
      <c r="F48" s="135">
        <v>280769</v>
      </c>
      <c r="G48" s="135">
        <v>288350</v>
      </c>
      <c r="H48" s="135">
        <v>287664</v>
      </c>
      <c r="I48" s="136">
        <f t="shared" si="2"/>
        <v>-2.3790532339170722E-3</v>
      </c>
      <c r="J48" s="135">
        <f t="shared" si="3"/>
        <v>-686</v>
      </c>
      <c r="K48" s="136">
        <f t="shared" si="0"/>
        <v>5.277010779877269E-2</v>
      </c>
      <c r="L48" s="137">
        <f>H48/H48</f>
        <v>1</v>
      </c>
      <c r="M48" s="135">
        <v>6261</v>
      </c>
      <c r="N48" s="135">
        <v>19784</v>
      </c>
      <c r="O48" s="135">
        <v>23285</v>
      </c>
      <c r="P48" s="135">
        <v>24142</v>
      </c>
      <c r="Q48" s="135">
        <v>23290</v>
      </c>
      <c r="R48" s="135">
        <v>24074</v>
      </c>
      <c r="S48" s="136">
        <f t="shared" si="4"/>
        <v>3.3662516101331086E-2</v>
      </c>
      <c r="T48" s="135">
        <f t="shared" si="1"/>
        <v>784</v>
      </c>
      <c r="U48" s="136">
        <f t="shared" si="5"/>
        <v>5.5575634382215432E-2</v>
      </c>
      <c r="V48" s="137">
        <f>IFERROR(R48/R48,"-")</f>
        <v>1</v>
      </c>
    </row>
    <row r="49" spans="2:22" ht="15.75" x14ac:dyDescent="0.25">
      <c r="B49" s="138" t="s">
        <v>63</v>
      </c>
      <c r="C49" s="139">
        <v>71022</v>
      </c>
      <c r="D49" s="139">
        <v>116590</v>
      </c>
      <c r="E49" s="139">
        <v>211298</v>
      </c>
      <c r="F49" s="139">
        <v>231221</v>
      </c>
      <c r="G49" s="139">
        <v>236470</v>
      </c>
      <c r="H49" s="139">
        <v>232777</v>
      </c>
      <c r="I49" s="140">
        <f t="shared" si="2"/>
        <v>-1.5617203027868176E-2</v>
      </c>
      <c r="J49" s="139">
        <f t="shared" si="3"/>
        <v>-3693</v>
      </c>
      <c r="K49" s="140">
        <f t="shared" si="0"/>
        <v>4.2701441205972628E-2</v>
      </c>
      <c r="L49" s="140">
        <f>H49/H48</f>
        <v>0.80919753601423883</v>
      </c>
      <c r="M49" s="139">
        <v>5416</v>
      </c>
      <c r="N49" s="139">
        <v>15695</v>
      </c>
      <c r="O49" s="139">
        <v>18747</v>
      </c>
      <c r="P49" s="139">
        <v>19529</v>
      </c>
      <c r="Q49" s="139">
        <v>18483</v>
      </c>
      <c r="R49" s="139">
        <v>19257</v>
      </c>
      <c r="S49" s="140">
        <f t="shared" si="4"/>
        <v>4.1876318779418886E-2</v>
      </c>
      <c r="T49" s="139">
        <f t="shared" si="1"/>
        <v>774</v>
      </c>
      <c r="U49" s="140">
        <f t="shared" si="5"/>
        <v>4.4956365000840243E-2</v>
      </c>
      <c r="V49" s="140">
        <f>IFERROR(R49/R48,"-")</f>
        <v>0.79990861510343114</v>
      </c>
    </row>
    <row r="50" spans="2:22" x14ac:dyDescent="0.25">
      <c r="B50" s="99" t="s">
        <v>143</v>
      </c>
      <c r="C50" s="54">
        <v>40956</v>
      </c>
      <c r="D50" s="54">
        <v>64147</v>
      </c>
      <c r="E50" s="54">
        <v>163913</v>
      </c>
      <c r="F50" s="54">
        <v>182213</v>
      </c>
      <c r="G50" s="54">
        <v>183875</v>
      </c>
      <c r="H50" s="54">
        <v>182150</v>
      </c>
      <c r="I50" s="100">
        <f t="shared" si="2"/>
        <v>-9.3813732154996998E-3</v>
      </c>
      <c r="J50" s="54">
        <f t="shared" si="3"/>
        <v>-1725</v>
      </c>
      <c r="K50" s="100">
        <f t="shared" si="0"/>
        <v>3.3414244172181591E-2</v>
      </c>
      <c r="L50" s="100">
        <f>H50/H48</f>
        <v>0.63320401579620667</v>
      </c>
      <c r="M50" s="54">
        <v>0</v>
      </c>
      <c r="N50" s="54">
        <v>12078</v>
      </c>
      <c r="O50" s="54">
        <v>15326</v>
      </c>
      <c r="P50" s="54">
        <v>15445</v>
      </c>
      <c r="Q50" s="54">
        <v>14687</v>
      </c>
      <c r="R50" s="54">
        <v>15398</v>
      </c>
      <c r="S50" s="100">
        <f t="shared" si="4"/>
        <v>4.8410158643698464E-2</v>
      </c>
      <c r="T50" s="54">
        <f t="shared" si="1"/>
        <v>711</v>
      </c>
      <c r="U50" s="100">
        <f t="shared" si="5"/>
        <v>3.5554870061855579E-2</v>
      </c>
      <c r="V50" s="100">
        <f>IFERROR(R50/R48,"-")</f>
        <v>0.63961119880368866</v>
      </c>
    </row>
    <row r="51" spans="2:22" x14ac:dyDescent="0.25">
      <c r="B51" s="99" t="s">
        <v>145</v>
      </c>
      <c r="C51" s="54">
        <v>9862</v>
      </c>
      <c r="D51" s="54">
        <v>24847</v>
      </c>
      <c r="E51" s="54">
        <v>47385</v>
      </c>
      <c r="F51" s="54">
        <v>49008</v>
      </c>
      <c r="G51" s="54">
        <v>52595</v>
      </c>
      <c r="H51" s="54">
        <v>50627</v>
      </c>
      <c r="I51" s="100">
        <f t="shared" si="2"/>
        <v>-3.741800551383212E-2</v>
      </c>
      <c r="J51" s="54">
        <f t="shared" si="3"/>
        <v>-1968</v>
      </c>
      <c r="K51" s="100">
        <f t="shared" si="0"/>
        <v>9.2871970337910364E-3</v>
      </c>
      <c r="L51" s="100">
        <f>H51/H48</f>
        <v>0.17599352021803216</v>
      </c>
      <c r="M51" s="54">
        <v>0</v>
      </c>
      <c r="N51" s="54">
        <v>3617</v>
      </c>
      <c r="O51" s="54">
        <v>3421</v>
      </c>
      <c r="P51" s="54">
        <v>4084</v>
      </c>
      <c r="Q51" s="54">
        <v>3796</v>
      </c>
      <c r="R51" s="54">
        <v>3859</v>
      </c>
      <c r="S51" s="100">
        <f t="shared" si="4"/>
        <v>1.6596417281348863E-2</v>
      </c>
      <c r="T51" s="54">
        <f t="shared" si="1"/>
        <v>63</v>
      </c>
      <c r="U51" s="100">
        <f t="shared" si="5"/>
        <v>9.4014949389846659E-3</v>
      </c>
      <c r="V51" s="100">
        <f>IFERROR(R51/R48,"-")</f>
        <v>0.16029741629974245</v>
      </c>
    </row>
    <row r="52" spans="2:22" ht="16.5" thickBot="1" x14ac:dyDescent="0.3">
      <c r="B52" s="141" t="s">
        <v>66</v>
      </c>
      <c r="C52" s="142">
        <v>18151</v>
      </c>
      <c r="D52" s="142">
        <v>23756</v>
      </c>
      <c r="E52" s="142">
        <v>45819</v>
      </c>
      <c r="F52" s="142">
        <v>49548</v>
      </c>
      <c r="G52" s="142">
        <v>51880</v>
      </c>
      <c r="H52" s="142">
        <v>54887</v>
      </c>
      <c r="I52" s="143">
        <f t="shared" si="2"/>
        <v>5.796067848882025E-2</v>
      </c>
      <c r="J52" s="142">
        <f t="shared" si="3"/>
        <v>3007</v>
      </c>
      <c r="K52" s="143">
        <f t="shared" si="0"/>
        <v>1.0068666592800061E-2</v>
      </c>
      <c r="L52" s="143">
        <f>H52/H48</f>
        <v>0.19080246398576117</v>
      </c>
      <c r="M52" s="142">
        <v>845</v>
      </c>
      <c r="N52" s="142">
        <v>4089</v>
      </c>
      <c r="O52" s="142">
        <v>4538</v>
      </c>
      <c r="P52" s="142">
        <v>4613</v>
      </c>
      <c r="Q52" s="142">
        <v>4807</v>
      </c>
      <c r="R52" s="142">
        <v>4817</v>
      </c>
      <c r="S52" s="143">
        <f t="shared" si="4"/>
        <v>2.0802995631370447E-3</v>
      </c>
      <c r="T52" s="142">
        <f t="shared" si="1"/>
        <v>10</v>
      </c>
      <c r="U52" s="143">
        <f t="shared" si="5"/>
        <v>1.0619269381375187E-2</v>
      </c>
      <c r="V52" s="143">
        <f>IFERROR(R52/R48,"-")</f>
        <v>0.20009138489656891</v>
      </c>
    </row>
    <row r="53" spans="2:22" ht="15.75" x14ac:dyDescent="0.25">
      <c r="B53" s="134" t="s">
        <v>56</v>
      </c>
      <c r="C53" s="135">
        <f t="shared" ref="C53:H56" si="6">C6-C11-C16-C21-C26-C30-C35-C39-C44-C48</f>
        <v>141186</v>
      </c>
      <c r="D53" s="135">
        <f t="shared" si="6"/>
        <v>71959</v>
      </c>
      <c r="E53" s="135">
        <f t="shared" si="6"/>
        <v>111437</v>
      </c>
      <c r="F53" s="135">
        <f t="shared" si="6"/>
        <v>123306</v>
      </c>
      <c r="G53" s="135">
        <f t="shared" si="6"/>
        <v>128413</v>
      </c>
      <c r="H53" s="135">
        <f t="shared" si="6"/>
        <v>123457</v>
      </c>
      <c r="I53" s="136">
        <f t="shared" si="2"/>
        <v>-3.8594223326298693E-2</v>
      </c>
      <c r="J53" s="135">
        <f t="shared" si="3"/>
        <v>-4956</v>
      </c>
      <c r="K53" s="136">
        <f t="shared" si="0"/>
        <v>2.2647391395910089E-2</v>
      </c>
      <c r="L53" s="137">
        <f>H53/H53</f>
        <v>1</v>
      </c>
      <c r="M53" s="135">
        <v>2510</v>
      </c>
      <c r="N53" s="135">
        <v>8951</v>
      </c>
      <c r="O53" s="135">
        <v>10349</v>
      </c>
      <c r="P53" s="135">
        <v>10850</v>
      </c>
      <c r="Q53" s="135">
        <v>10319</v>
      </c>
      <c r="R53" s="135">
        <v>8275</v>
      </c>
      <c r="S53" s="136">
        <f t="shared" si="4"/>
        <v>-0.19808120941951735</v>
      </c>
      <c r="T53" s="135">
        <f t="shared" si="1"/>
        <v>-2044</v>
      </c>
      <c r="U53" s="136">
        <f t="shared" si="5"/>
        <v>2.4977037239956815E-2</v>
      </c>
      <c r="V53" s="137">
        <f>IFERROR(R53/R53,"-")</f>
        <v>1</v>
      </c>
    </row>
    <row r="54" spans="2:22" ht="15.75" x14ac:dyDescent="0.25">
      <c r="B54" s="138" t="s">
        <v>63</v>
      </c>
      <c r="C54" s="139">
        <f t="shared" si="6"/>
        <v>108316</v>
      </c>
      <c r="D54" s="139">
        <f t="shared" si="6"/>
        <v>72713</v>
      </c>
      <c r="E54" s="139">
        <f t="shared" si="6"/>
        <v>108068</v>
      </c>
      <c r="F54" s="139">
        <f t="shared" si="6"/>
        <v>113850</v>
      </c>
      <c r="G54" s="139">
        <f t="shared" si="6"/>
        <v>117114</v>
      </c>
      <c r="H54" s="139">
        <f t="shared" si="6"/>
        <v>111271</v>
      </c>
      <c r="I54" s="140">
        <f t="shared" si="2"/>
        <v>-4.9891558652253365E-2</v>
      </c>
      <c r="J54" s="139">
        <f t="shared" si="3"/>
        <v>-5843</v>
      </c>
      <c r="K54" s="140">
        <f t="shared" si="0"/>
        <v>2.0411948192603994E-2</v>
      </c>
      <c r="L54" s="140">
        <f>H54/H53</f>
        <v>0.90129356780093473</v>
      </c>
      <c r="M54" s="139">
        <v>2451</v>
      </c>
      <c r="N54" s="139">
        <v>8704</v>
      </c>
      <c r="O54" s="139">
        <v>10040</v>
      </c>
      <c r="P54" s="139">
        <v>9788</v>
      </c>
      <c r="Q54" s="139">
        <v>9325</v>
      </c>
      <c r="R54" s="139">
        <v>7498</v>
      </c>
      <c r="S54" s="140">
        <f t="shared" si="4"/>
        <v>-0.19592493297587132</v>
      </c>
      <c r="T54" s="139">
        <f t="shared" si="1"/>
        <v>-1827</v>
      </c>
      <c r="U54" s="140">
        <f t="shared" si="5"/>
        <v>2.2532280230847676E-2</v>
      </c>
      <c r="V54" s="140">
        <f>IFERROR(R54/R53,"-")</f>
        <v>0.90610271903323258</v>
      </c>
    </row>
    <row r="55" spans="2:22" x14ac:dyDescent="0.25">
      <c r="B55" s="99" t="s">
        <v>143</v>
      </c>
      <c r="C55" s="54">
        <f t="shared" si="6"/>
        <v>141538</v>
      </c>
      <c r="D55" s="54">
        <f t="shared" si="6"/>
        <v>205466</v>
      </c>
      <c r="E55" s="54">
        <f t="shared" si="6"/>
        <v>395430</v>
      </c>
      <c r="F55" s="54">
        <f t="shared" si="6"/>
        <v>351015</v>
      </c>
      <c r="G55" s="54">
        <f t="shared" si="6"/>
        <v>442209</v>
      </c>
      <c r="H55" s="54">
        <f t="shared" si="6"/>
        <v>398004</v>
      </c>
      <c r="I55" s="100">
        <f t="shared" si="2"/>
        <v>-9.9964044151068854E-2</v>
      </c>
      <c r="J55" s="54">
        <f t="shared" si="3"/>
        <v>-44205</v>
      </c>
      <c r="K55" s="100">
        <f t="shared" si="0"/>
        <v>7.3011270038457102E-2</v>
      </c>
      <c r="L55" s="100">
        <f>H55/H53</f>
        <v>3.2238269194942371</v>
      </c>
      <c r="M55" s="54">
        <v>1592</v>
      </c>
      <c r="N55" s="54">
        <v>6327</v>
      </c>
      <c r="O55" s="54">
        <v>6948</v>
      </c>
      <c r="P55" s="54">
        <v>6786</v>
      </c>
      <c r="Q55" s="54">
        <v>6385</v>
      </c>
      <c r="R55" s="54">
        <v>4636</v>
      </c>
      <c r="S55" s="100">
        <f t="shared" si="4"/>
        <v>-0.27392325763508218</v>
      </c>
      <c r="T55" s="54">
        <f t="shared" si="1"/>
        <v>-1749</v>
      </c>
      <c r="U55" s="100">
        <f t="shared" si="5"/>
        <v>1.5621582922612622E-2</v>
      </c>
      <c r="V55" s="100">
        <f>IFERROR(R55/R53,"-")</f>
        <v>0.56024169184290029</v>
      </c>
    </row>
    <row r="56" spans="2:22" x14ac:dyDescent="0.25">
      <c r="B56" s="99" t="s">
        <v>145</v>
      </c>
      <c r="C56" s="54">
        <f t="shared" si="6"/>
        <v>55444</v>
      </c>
      <c r="D56" s="54">
        <f t="shared" si="6"/>
        <v>56786</v>
      </c>
      <c r="E56" s="54">
        <f t="shared" si="6"/>
        <v>83987</v>
      </c>
      <c r="F56" s="54">
        <f t="shared" si="6"/>
        <v>118394</v>
      </c>
      <c r="G56" s="54">
        <f t="shared" si="6"/>
        <v>118167</v>
      </c>
      <c r="H56" s="54">
        <f t="shared" si="6"/>
        <v>126543</v>
      </c>
      <c r="I56" s="100">
        <f t="shared" si="2"/>
        <v>7.0882733758155902E-2</v>
      </c>
      <c r="J56" s="54">
        <f t="shared" si="3"/>
        <v>8376</v>
      </c>
      <c r="K56" s="100">
        <f t="shared" si="0"/>
        <v>2.32134982172955E-2</v>
      </c>
      <c r="L56" s="100">
        <f>H56/H53</f>
        <v>1.0249965575058522</v>
      </c>
      <c r="M56" s="54">
        <v>859</v>
      </c>
      <c r="N56" s="54">
        <v>2377</v>
      </c>
      <c r="O56" s="54">
        <v>3092</v>
      </c>
      <c r="P56" s="54">
        <v>3002</v>
      </c>
      <c r="Q56" s="54">
        <v>2940</v>
      </c>
      <c r="R56" s="54">
        <v>2862</v>
      </c>
      <c r="S56" s="100">
        <f t="shared" si="4"/>
        <v>-2.6530612244897944E-2</v>
      </c>
      <c r="T56" s="54">
        <f t="shared" si="1"/>
        <v>-78</v>
      </c>
      <c r="U56" s="100">
        <f t="shared" si="5"/>
        <v>6.9106973082350559E-3</v>
      </c>
      <c r="V56" s="100">
        <f>IFERROR(R56/R53,"-")</f>
        <v>0.34586102719033235</v>
      </c>
    </row>
    <row r="57" spans="2:22" ht="15.75" x14ac:dyDescent="0.25">
      <c r="B57" s="141" t="s">
        <v>66</v>
      </c>
      <c r="C57" s="142">
        <f>C53-C54</f>
        <v>32870</v>
      </c>
      <c r="D57" s="142">
        <f t="shared" ref="D57:H57" si="7">D53-D54</f>
        <v>-754</v>
      </c>
      <c r="E57" s="142">
        <f t="shared" si="7"/>
        <v>3369</v>
      </c>
      <c r="F57" s="142">
        <f t="shared" si="7"/>
        <v>9456</v>
      </c>
      <c r="G57" s="142">
        <f t="shared" si="7"/>
        <v>11299</v>
      </c>
      <c r="H57" s="142">
        <f t="shared" si="7"/>
        <v>12186</v>
      </c>
      <c r="I57" s="143">
        <f t="shared" si="2"/>
        <v>7.8502522347110304E-2</v>
      </c>
      <c r="J57" s="142">
        <f t="shared" si="3"/>
        <v>887</v>
      </c>
      <c r="K57" s="143">
        <f t="shared" si="0"/>
        <v>2.235443203306093E-3</v>
      </c>
      <c r="L57" s="143">
        <f>H57/H53</f>
        <v>9.8706432199065261E-2</v>
      </c>
      <c r="M57" s="142">
        <v>133</v>
      </c>
      <c r="N57" s="142">
        <v>2205</v>
      </c>
      <c r="O57" s="142">
        <v>1076</v>
      </c>
      <c r="P57" s="142">
        <v>1898</v>
      </c>
      <c r="Q57" s="142">
        <v>4419</v>
      </c>
      <c r="R57" s="142">
        <v>3626</v>
      </c>
      <c r="S57" s="143">
        <f t="shared" si="4"/>
        <v>-0.17945236478841364</v>
      </c>
      <c r="T57" s="142">
        <f t="shared" si="1"/>
        <v>-793</v>
      </c>
      <c r="U57" s="143">
        <f t="shared" si="5"/>
        <v>4.3692549936809244E-3</v>
      </c>
      <c r="V57" s="143">
        <f>IFERROR(R57/R53,"-")</f>
        <v>0.43818731117824772</v>
      </c>
    </row>
    <row r="58" spans="2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2:22" x14ac:dyDescent="0.25">
      <c r="B59" s="107" t="s">
        <v>58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E5825-555E-43D0-A357-1D3A31AD22E3}">
  <sheetPr>
    <tabColor theme="7" tint="0.79998168889431442"/>
    <pageSetUpPr fitToPage="1"/>
  </sheetPr>
  <dimension ref="A1:W162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266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47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4831573</v>
      </c>
      <c r="D8" s="159">
        <v>1565303</v>
      </c>
      <c r="E8" s="159">
        <v>2335438</v>
      </c>
      <c r="F8" s="159">
        <v>4757683</v>
      </c>
      <c r="G8" s="159">
        <v>5189113</v>
      </c>
      <c r="H8" s="159">
        <v>5483293</v>
      </c>
      <c r="I8" s="160">
        <f>IFERROR(H8/G8-1,"-")</f>
        <v>5.6691769865100161E-2</v>
      </c>
      <c r="J8" s="159">
        <f t="shared" ref="J8:J20" si="0">H8-G8</f>
        <v>294180</v>
      </c>
      <c r="K8" s="160">
        <f t="shared" ref="K8:K20" si="1">H8/H$8</f>
        <v>1</v>
      </c>
      <c r="L8" s="81"/>
      <c r="N8" s="158" t="s">
        <v>71</v>
      </c>
      <c r="O8" s="159">
        <v>1762715</v>
      </c>
      <c r="P8" s="159">
        <v>550867</v>
      </c>
      <c r="Q8" s="159">
        <v>881045</v>
      </c>
      <c r="R8" s="159">
        <v>1757049</v>
      </c>
      <c r="S8" s="159">
        <v>1888751</v>
      </c>
      <c r="T8" s="159">
        <v>1938929</v>
      </c>
      <c r="U8" s="160">
        <f>IFERROR(T8/S8-1,"-")</f>
        <v>2.6566762903103669E-2</v>
      </c>
      <c r="V8" s="159">
        <f>T8-S8</f>
        <v>50178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1047557</v>
      </c>
      <c r="D9" s="162">
        <v>456683</v>
      </c>
      <c r="E9" s="162">
        <v>800301</v>
      </c>
      <c r="F9" s="162">
        <v>1016781</v>
      </c>
      <c r="G9" s="162">
        <v>1042721</v>
      </c>
      <c r="H9" s="162">
        <v>1059034</v>
      </c>
      <c r="I9" s="163">
        <f>IFERROR(H9/G9-1,"-")</f>
        <v>1.56446451159995E-2</v>
      </c>
      <c r="J9" s="162">
        <f t="shared" si="0"/>
        <v>16313</v>
      </c>
      <c r="K9" s="163">
        <f t="shared" si="1"/>
        <v>0.19313832034873935</v>
      </c>
      <c r="L9" s="81"/>
      <c r="N9" s="161" t="s">
        <v>100</v>
      </c>
      <c r="O9" s="162">
        <v>222987</v>
      </c>
      <c r="P9" s="162">
        <v>117997</v>
      </c>
      <c r="Q9" s="162">
        <v>247584</v>
      </c>
      <c r="R9" s="162">
        <v>207208</v>
      </c>
      <c r="S9" s="162">
        <v>181700</v>
      </c>
      <c r="T9" s="162">
        <v>161848</v>
      </c>
      <c r="U9" s="163">
        <f>IFERROR(T9/S9-1,"-")</f>
        <v>-0.1092570170610897</v>
      </c>
      <c r="V9" s="162">
        <f t="shared" ref="V9:V19" si="2">T9-S9</f>
        <v>-19852</v>
      </c>
      <c r="W9" s="163">
        <f>T9/T$8</f>
        <v>8.3472886320231421E-2</v>
      </c>
    </row>
    <row r="10" spans="1:23" x14ac:dyDescent="0.25">
      <c r="A10" s="164" t="s">
        <v>106</v>
      </c>
      <c r="B10" s="165" t="s">
        <v>106</v>
      </c>
      <c r="C10" s="166">
        <v>415150</v>
      </c>
      <c r="D10" s="166">
        <v>208389</v>
      </c>
      <c r="E10" s="166">
        <v>416048</v>
      </c>
      <c r="F10" s="166">
        <v>423208</v>
      </c>
      <c r="G10" s="166">
        <v>430319</v>
      </c>
      <c r="H10" s="166">
        <v>422024</v>
      </c>
      <c r="I10" s="167">
        <f>IFERROR(H10/G10-1,"-")</f>
        <v>-1.9276397277368629E-2</v>
      </c>
      <c r="J10" s="166">
        <f t="shared" si="0"/>
        <v>-8295</v>
      </c>
      <c r="K10" s="167">
        <f t="shared" si="1"/>
        <v>7.6965429350574557E-2</v>
      </c>
      <c r="L10" s="81"/>
      <c r="N10" s="165" t="s">
        <v>106</v>
      </c>
      <c r="O10" s="166">
        <v>113067</v>
      </c>
      <c r="P10" s="166">
        <v>68476</v>
      </c>
      <c r="Q10" s="166">
        <v>126666</v>
      </c>
      <c r="R10" s="166">
        <v>86811</v>
      </c>
      <c r="S10" s="166">
        <v>75361</v>
      </c>
      <c r="T10" s="166">
        <v>60679</v>
      </c>
      <c r="U10" s="167">
        <f>IFERROR(T10/S10-1,"-")</f>
        <v>-0.19482225554331811</v>
      </c>
      <c r="V10" s="166">
        <f t="shared" si="2"/>
        <v>-14682</v>
      </c>
      <c r="W10" s="167">
        <f>T10/T$8</f>
        <v>3.1295111889089289E-2</v>
      </c>
    </row>
    <row r="11" spans="1:23" x14ac:dyDescent="0.25">
      <c r="A11" s="164" t="s">
        <v>103</v>
      </c>
      <c r="B11" s="165" t="s">
        <v>103</v>
      </c>
      <c r="C11" s="166">
        <v>632407</v>
      </c>
      <c r="D11" s="166">
        <v>248294</v>
      </c>
      <c r="E11" s="166">
        <v>384253</v>
      </c>
      <c r="F11" s="166">
        <v>593573</v>
      </c>
      <c r="G11" s="166">
        <v>612402</v>
      </c>
      <c r="H11" s="166">
        <v>637010</v>
      </c>
      <c r="I11" s="167">
        <f>IFERROR(H11/G11-1,"-")</f>
        <v>4.0182755771535739E-2</v>
      </c>
      <c r="J11" s="166">
        <f t="shared" si="0"/>
        <v>24608</v>
      </c>
      <c r="K11" s="167">
        <f t="shared" si="1"/>
        <v>0.11617289099816479</v>
      </c>
      <c r="L11" s="81"/>
      <c r="N11" s="165" t="s">
        <v>103</v>
      </c>
      <c r="O11" s="166">
        <v>109920</v>
      </c>
      <c r="P11" s="166">
        <v>49521</v>
      </c>
      <c r="Q11" s="166">
        <v>120918</v>
      </c>
      <c r="R11" s="166">
        <v>120397</v>
      </c>
      <c r="S11" s="166">
        <v>106339</v>
      </c>
      <c r="T11" s="166">
        <v>101169</v>
      </c>
      <c r="U11" s="167">
        <f>IFERROR(T11/S11-1,"-")</f>
        <v>-4.8618098722011727E-2</v>
      </c>
      <c r="V11" s="166">
        <f t="shared" si="2"/>
        <v>-5170</v>
      </c>
      <c r="W11" s="167">
        <f>T11/T$8</f>
        <v>5.2177774431142139E-2</v>
      </c>
    </row>
    <row r="12" spans="1:23" x14ac:dyDescent="0.25">
      <c r="A12" s="1"/>
      <c r="B12" s="161" t="s">
        <v>110</v>
      </c>
      <c r="C12" s="162">
        <v>3784016</v>
      </c>
      <c r="D12" s="162">
        <v>1108620</v>
      </c>
      <c r="E12" s="162">
        <v>1535137</v>
      </c>
      <c r="F12" s="162">
        <v>3740902</v>
      </c>
      <c r="G12" s="162">
        <v>4146392</v>
      </c>
      <c r="H12" s="162">
        <v>4424259</v>
      </c>
      <c r="I12" s="163">
        <f>IFERROR(H12/G12-1,"-")</f>
        <v>6.7014165568523243E-2</v>
      </c>
      <c r="J12" s="162">
        <f t="shared" si="0"/>
        <v>277867</v>
      </c>
      <c r="K12" s="163">
        <f t="shared" si="1"/>
        <v>0.80686167965126065</v>
      </c>
      <c r="L12" s="81"/>
      <c r="N12" s="161" t="s">
        <v>110</v>
      </c>
      <c r="O12" s="162">
        <v>1539728</v>
      </c>
      <c r="P12" s="162">
        <v>432870</v>
      </c>
      <c r="Q12" s="162">
        <v>633461</v>
      </c>
      <c r="R12" s="162">
        <v>1549841</v>
      </c>
      <c r="S12" s="162">
        <v>1707051</v>
      </c>
      <c r="T12" s="162">
        <v>1777081</v>
      </c>
      <c r="U12" s="163">
        <f>IFERROR(T12/S12-1,"-")</f>
        <v>4.1023964720444894E-2</v>
      </c>
      <c r="V12" s="162">
        <f t="shared" si="2"/>
        <v>70030</v>
      </c>
      <c r="W12" s="163">
        <f>T12/T$8</f>
        <v>0.91652711367976858</v>
      </c>
    </row>
    <row r="13" spans="1:23" s="58" customFormat="1" x14ac:dyDescent="0.25">
      <c r="B13" s="165" t="s">
        <v>113</v>
      </c>
      <c r="C13" s="166">
        <v>1721079</v>
      </c>
      <c r="D13" s="166">
        <v>436137</v>
      </c>
      <c r="E13" s="166">
        <v>446045</v>
      </c>
      <c r="F13" s="166">
        <v>1722453</v>
      </c>
      <c r="G13" s="166">
        <v>1939573</v>
      </c>
      <c r="H13" s="166">
        <v>2075774</v>
      </c>
      <c r="I13" s="167">
        <f t="shared" ref="I13:I20" si="3">IFERROR(H13/G13-1,"-")</f>
        <v>7.0222157144897324E-2</v>
      </c>
      <c r="J13" s="166">
        <f t="shared" si="0"/>
        <v>136201</v>
      </c>
      <c r="K13" s="167">
        <f t="shared" si="1"/>
        <v>0.37856339247237014</v>
      </c>
      <c r="L13" s="168"/>
      <c r="N13" s="165" t="s">
        <v>113</v>
      </c>
      <c r="O13" s="166">
        <v>757594</v>
      </c>
      <c r="P13" s="166">
        <v>187852</v>
      </c>
      <c r="Q13" s="166">
        <v>208305</v>
      </c>
      <c r="R13" s="166">
        <v>783677</v>
      </c>
      <c r="S13" s="166">
        <v>883804</v>
      </c>
      <c r="T13" s="166">
        <v>930359</v>
      </c>
      <c r="U13" s="167">
        <f t="shared" ref="U13:U20" si="4">IFERROR(T13/S13-1,"-")</f>
        <v>5.2675706378337184E-2</v>
      </c>
      <c r="V13" s="166">
        <f t="shared" si="2"/>
        <v>46555</v>
      </c>
      <c r="W13" s="167">
        <f t="shared" ref="W13:W20" si="5">T13/T$8</f>
        <v>0.47983139145373555</v>
      </c>
    </row>
    <row r="14" spans="1:23" s="58" customFormat="1" x14ac:dyDescent="0.25">
      <c r="B14" s="165" t="s">
        <v>116</v>
      </c>
      <c r="C14" s="166">
        <v>491040</v>
      </c>
      <c r="D14" s="166">
        <v>138922</v>
      </c>
      <c r="E14" s="166">
        <v>222501</v>
      </c>
      <c r="F14" s="166">
        <v>385709</v>
      </c>
      <c r="G14" s="166">
        <v>432804</v>
      </c>
      <c r="H14" s="166">
        <v>447422</v>
      </c>
      <c r="I14" s="167">
        <f t="shared" si="3"/>
        <v>3.377510374210968E-2</v>
      </c>
      <c r="J14" s="166">
        <f t="shared" si="0"/>
        <v>14618</v>
      </c>
      <c r="K14" s="167">
        <f t="shared" si="1"/>
        <v>8.159731752434167E-2</v>
      </c>
      <c r="L14" s="168"/>
      <c r="N14" s="165" t="s">
        <v>116</v>
      </c>
      <c r="O14" s="166">
        <v>201016</v>
      </c>
      <c r="P14" s="166">
        <v>57141</v>
      </c>
      <c r="Q14" s="166">
        <v>103865</v>
      </c>
      <c r="R14" s="166">
        <v>169299</v>
      </c>
      <c r="S14" s="166">
        <v>182561</v>
      </c>
      <c r="T14" s="166">
        <v>183463</v>
      </c>
      <c r="U14" s="167">
        <f t="shared" si="4"/>
        <v>4.9408143031643981E-3</v>
      </c>
      <c r="V14" s="166">
        <f t="shared" si="2"/>
        <v>902</v>
      </c>
      <c r="W14" s="167">
        <f t="shared" si="5"/>
        <v>9.462079323172741E-2</v>
      </c>
    </row>
    <row r="15" spans="1:23" x14ac:dyDescent="0.25">
      <c r="A15" s="1"/>
      <c r="B15" s="165" t="s">
        <v>119</v>
      </c>
      <c r="C15" s="166">
        <v>166950</v>
      </c>
      <c r="D15" s="166">
        <v>58766</v>
      </c>
      <c r="E15" s="166">
        <v>128102</v>
      </c>
      <c r="F15" s="166">
        <v>197280</v>
      </c>
      <c r="G15" s="166">
        <v>215579</v>
      </c>
      <c r="H15" s="166">
        <v>230703</v>
      </c>
      <c r="I15" s="167">
        <f t="shared" si="3"/>
        <v>7.0155256309751834E-2</v>
      </c>
      <c r="J15" s="166">
        <f t="shared" si="0"/>
        <v>15124</v>
      </c>
      <c r="K15" s="167">
        <f t="shared" si="1"/>
        <v>4.2073804919780869E-2</v>
      </c>
      <c r="L15" s="81"/>
      <c r="N15" s="165" t="s">
        <v>119</v>
      </c>
      <c r="O15" s="166">
        <v>52571</v>
      </c>
      <c r="P15" s="166">
        <v>20504</v>
      </c>
      <c r="Q15" s="166">
        <v>42447</v>
      </c>
      <c r="R15" s="166">
        <v>63176</v>
      </c>
      <c r="S15" s="166">
        <v>65408</v>
      </c>
      <c r="T15" s="166">
        <v>57978</v>
      </c>
      <c r="U15" s="167">
        <f t="shared" si="4"/>
        <v>-0.11359466731898238</v>
      </c>
      <c r="V15" s="166">
        <f t="shared" si="2"/>
        <v>-7430</v>
      </c>
      <c r="W15" s="167">
        <f t="shared" si="5"/>
        <v>2.9902074805214632E-2</v>
      </c>
    </row>
    <row r="16" spans="1:23" x14ac:dyDescent="0.25">
      <c r="A16" s="1"/>
      <c r="B16" s="165" t="s">
        <v>126</v>
      </c>
      <c r="C16" s="166">
        <v>137818</v>
      </c>
      <c r="D16" s="166">
        <v>39662</v>
      </c>
      <c r="E16" s="166">
        <v>93209</v>
      </c>
      <c r="F16" s="166">
        <v>169583</v>
      </c>
      <c r="G16" s="166">
        <v>165266</v>
      </c>
      <c r="H16" s="166">
        <v>174746</v>
      </c>
      <c r="I16" s="167">
        <f t="shared" si="3"/>
        <v>5.7362070843367752E-2</v>
      </c>
      <c r="J16" s="166">
        <f t="shared" si="0"/>
        <v>9480</v>
      </c>
      <c r="K16" s="167">
        <f t="shared" si="1"/>
        <v>3.186880584349587E-2</v>
      </c>
      <c r="L16" s="81"/>
      <c r="N16" s="165" t="s">
        <v>126</v>
      </c>
      <c r="O16" s="166">
        <v>61428</v>
      </c>
      <c r="P16" s="166">
        <v>17078</v>
      </c>
      <c r="Q16" s="166">
        <v>41550</v>
      </c>
      <c r="R16" s="166">
        <v>75901</v>
      </c>
      <c r="S16" s="166">
        <v>70876</v>
      </c>
      <c r="T16" s="166">
        <v>71598</v>
      </c>
      <c r="U16" s="167">
        <f t="shared" si="4"/>
        <v>1.0186805124442699E-2</v>
      </c>
      <c r="V16" s="166">
        <f t="shared" si="2"/>
        <v>722</v>
      </c>
      <c r="W16" s="167">
        <f t="shared" si="5"/>
        <v>3.6926571318495929E-2</v>
      </c>
    </row>
    <row r="17" spans="1:23" x14ac:dyDescent="0.25">
      <c r="A17" s="1"/>
      <c r="B17" s="165" t="s">
        <v>122</v>
      </c>
      <c r="C17" s="166">
        <v>133862</v>
      </c>
      <c r="D17" s="166">
        <v>55544</v>
      </c>
      <c r="E17" s="166">
        <v>93337</v>
      </c>
      <c r="F17" s="166">
        <v>146133</v>
      </c>
      <c r="G17" s="166">
        <v>150942</v>
      </c>
      <c r="H17" s="166">
        <v>157476</v>
      </c>
      <c r="I17" s="167">
        <f t="shared" si="3"/>
        <v>4.3288150415391247E-2</v>
      </c>
      <c r="J17" s="166">
        <f t="shared" si="0"/>
        <v>6534</v>
      </c>
      <c r="K17" s="167">
        <f t="shared" si="1"/>
        <v>2.8719238603517997E-2</v>
      </c>
      <c r="L17" s="81"/>
      <c r="N17" s="165" t="s">
        <v>122</v>
      </c>
      <c r="O17" s="166">
        <v>70272</v>
      </c>
      <c r="P17" s="166">
        <v>28980</v>
      </c>
      <c r="Q17" s="166">
        <v>51893</v>
      </c>
      <c r="R17" s="166">
        <v>82793</v>
      </c>
      <c r="S17" s="166">
        <v>80269</v>
      </c>
      <c r="T17" s="166">
        <v>81717</v>
      </c>
      <c r="U17" s="167">
        <f t="shared" si="4"/>
        <v>1.8039342710137074E-2</v>
      </c>
      <c r="V17" s="166">
        <f t="shared" si="2"/>
        <v>1448</v>
      </c>
      <c r="W17" s="167">
        <f t="shared" si="5"/>
        <v>4.2145431833759774E-2</v>
      </c>
    </row>
    <row r="18" spans="1:23" x14ac:dyDescent="0.25">
      <c r="A18" s="1"/>
      <c r="B18" s="165" t="s">
        <v>131</v>
      </c>
      <c r="C18" s="166">
        <v>74390</v>
      </c>
      <c r="D18" s="166">
        <v>28784</v>
      </c>
      <c r="E18" s="166">
        <v>25400</v>
      </c>
      <c r="F18" s="166">
        <v>62340</v>
      </c>
      <c r="G18" s="166">
        <v>67941</v>
      </c>
      <c r="H18" s="166">
        <v>63693</v>
      </c>
      <c r="I18" s="167">
        <f t="shared" si="3"/>
        <v>-6.2524837726851246E-2</v>
      </c>
      <c r="J18" s="166">
        <f t="shared" si="0"/>
        <v>-4248</v>
      </c>
      <c r="K18" s="167">
        <f t="shared" si="1"/>
        <v>1.1615830122519443E-2</v>
      </c>
      <c r="L18" s="81"/>
      <c r="N18" s="165" t="s">
        <v>131</v>
      </c>
      <c r="O18" s="166">
        <v>30964</v>
      </c>
      <c r="P18" s="166">
        <v>11625</v>
      </c>
      <c r="Q18" s="166">
        <v>7603</v>
      </c>
      <c r="R18" s="166">
        <v>22864</v>
      </c>
      <c r="S18" s="166">
        <v>24584</v>
      </c>
      <c r="T18" s="166">
        <v>24160</v>
      </c>
      <c r="U18" s="167">
        <f t="shared" si="4"/>
        <v>-1.7246989912138022E-2</v>
      </c>
      <c r="V18" s="166">
        <f t="shared" si="2"/>
        <v>-424</v>
      </c>
      <c r="W18" s="167">
        <f t="shared" si="5"/>
        <v>1.2460487207112793E-2</v>
      </c>
    </row>
    <row r="19" spans="1:23" x14ac:dyDescent="0.25">
      <c r="A19" s="164" t="s">
        <v>147</v>
      </c>
      <c r="B19" s="165" t="s">
        <v>134</v>
      </c>
      <c r="C19" s="166">
        <v>106028</v>
      </c>
      <c r="D19" s="166">
        <v>42711</v>
      </c>
      <c r="E19" s="166">
        <v>22147</v>
      </c>
      <c r="F19" s="166">
        <v>56752</v>
      </c>
      <c r="G19" s="166">
        <v>70961</v>
      </c>
      <c r="H19" s="166">
        <v>68906</v>
      </c>
      <c r="I19" s="167">
        <f t="shared" si="3"/>
        <v>-2.89595693409056E-2</v>
      </c>
      <c r="J19" s="166">
        <f t="shared" si="0"/>
        <v>-2055</v>
      </c>
      <c r="K19" s="167">
        <f t="shared" si="1"/>
        <v>1.2566536203700952E-2</v>
      </c>
      <c r="L19" s="81"/>
      <c r="N19" s="165" t="s">
        <v>134</v>
      </c>
      <c r="O19" s="166">
        <v>35546</v>
      </c>
      <c r="P19" s="166">
        <v>13377</v>
      </c>
      <c r="Q19" s="166">
        <v>5465</v>
      </c>
      <c r="R19" s="166">
        <v>19705</v>
      </c>
      <c r="S19" s="166">
        <v>25664</v>
      </c>
      <c r="T19" s="166">
        <v>23273</v>
      </c>
      <c r="U19" s="167">
        <f t="shared" si="4"/>
        <v>-9.3165523690773022E-2</v>
      </c>
      <c r="V19" s="166">
        <f t="shared" si="2"/>
        <v>-2391</v>
      </c>
      <c r="W19" s="167">
        <f t="shared" si="5"/>
        <v>1.2003018161056955E-2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952849</v>
      </c>
      <c r="D20" s="171">
        <f t="shared" si="6"/>
        <v>308094</v>
      </c>
      <c r="E20" s="171">
        <f t="shared" si="6"/>
        <v>504396</v>
      </c>
      <c r="F20" s="171">
        <f t="shared" si="6"/>
        <v>1000652</v>
      </c>
      <c r="G20" s="171">
        <f t="shared" si="6"/>
        <v>1103326</v>
      </c>
      <c r="H20" s="171">
        <f t="shared" si="6"/>
        <v>1205539</v>
      </c>
      <c r="I20" s="172">
        <f t="shared" si="3"/>
        <v>9.2640797008318509E-2</v>
      </c>
      <c r="J20" s="171">
        <f t="shared" si="0"/>
        <v>102213</v>
      </c>
      <c r="K20" s="172">
        <f t="shared" si="1"/>
        <v>0.2198567539615337</v>
      </c>
      <c r="L20" s="81"/>
      <c r="N20" s="170" t="s">
        <v>148</v>
      </c>
      <c r="O20" s="171">
        <f t="shared" ref="O20:T20" si="7">O12-SUM(O13:O19)</f>
        <v>330337</v>
      </c>
      <c r="P20" s="171">
        <f t="shared" si="7"/>
        <v>96313</v>
      </c>
      <c r="Q20" s="171">
        <f t="shared" si="7"/>
        <v>172333</v>
      </c>
      <c r="R20" s="171">
        <f t="shared" si="7"/>
        <v>332426</v>
      </c>
      <c r="S20" s="171">
        <f t="shared" si="7"/>
        <v>373885</v>
      </c>
      <c r="T20" s="171">
        <f t="shared" si="7"/>
        <v>404533</v>
      </c>
      <c r="U20" s="172">
        <f t="shared" si="4"/>
        <v>8.1971729275044369E-2</v>
      </c>
      <c r="V20" s="171">
        <f>T20-S20</f>
        <v>30648</v>
      </c>
      <c r="W20" s="172">
        <f t="shared" si="5"/>
        <v>0.20863734566866554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1762715</v>
      </c>
      <c r="D22" s="159">
        <v>550867</v>
      </c>
      <c r="E22" s="159">
        <v>881045</v>
      </c>
      <c r="F22" s="159">
        <v>1757049</v>
      </c>
      <c r="G22" s="159">
        <v>1888751</v>
      </c>
      <c r="H22" s="159">
        <v>1938929</v>
      </c>
      <c r="I22" s="160">
        <f>IFERROR(H22/G22-1,"-")</f>
        <v>2.6566762903103669E-2</v>
      </c>
      <c r="J22" s="159">
        <f>H22-G22</f>
        <v>50178</v>
      </c>
      <c r="K22" s="160">
        <f>H22/H$8</f>
        <v>0.35360667394574757</v>
      </c>
      <c r="L22" s="107"/>
      <c r="M22" s="107"/>
      <c r="N22" s="107"/>
    </row>
    <row r="23" spans="1:23" x14ac:dyDescent="0.25">
      <c r="B23" s="161" t="s">
        <v>100</v>
      </c>
      <c r="C23" s="162">
        <v>222987</v>
      </c>
      <c r="D23" s="162">
        <v>117997</v>
      </c>
      <c r="E23" s="162">
        <v>247584</v>
      </c>
      <c r="F23" s="162">
        <v>207208</v>
      </c>
      <c r="G23" s="162">
        <v>181700</v>
      </c>
      <c r="H23" s="162">
        <v>161848</v>
      </c>
      <c r="I23" s="163">
        <f>IFERROR(H23/G23-1,"-")</f>
        <v>-0.1092570170610897</v>
      </c>
      <c r="J23" s="162">
        <f t="shared" ref="J23:J33" si="8">H23-G23</f>
        <v>-19852</v>
      </c>
      <c r="K23" s="163">
        <f>H23/H$8</f>
        <v>2.9516569696348527E-2</v>
      </c>
    </row>
    <row r="24" spans="1:23" x14ac:dyDescent="0.25">
      <c r="B24" s="165" t="s">
        <v>106</v>
      </c>
      <c r="C24" s="166">
        <v>113067</v>
      </c>
      <c r="D24" s="166">
        <v>68476</v>
      </c>
      <c r="E24" s="166">
        <v>126666</v>
      </c>
      <c r="F24" s="166">
        <v>86811</v>
      </c>
      <c r="G24" s="166">
        <v>75361</v>
      </c>
      <c r="H24" s="166">
        <v>60679</v>
      </c>
      <c r="I24" s="167">
        <f>IFERROR(H24/G24-1,"-")</f>
        <v>-0.19482225554331811</v>
      </c>
      <c r="J24" s="166">
        <f t="shared" si="8"/>
        <v>-14682</v>
      </c>
      <c r="K24" s="167">
        <f>H24/H$8</f>
        <v>1.1066160425860883E-2</v>
      </c>
    </row>
    <row r="25" spans="1:23" x14ac:dyDescent="0.25">
      <c r="B25" s="165" t="s">
        <v>12</v>
      </c>
      <c r="C25" s="166">
        <v>109920</v>
      </c>
      <c r="D25" s="166">
        <v>49521</v>
      </c>
      <c r="E25" s="166">
        <v>120918</v>
      </c>
      <c r="F25" s="166">
        <v>120397</v>
      </c>
      <c r="G25" s="166">
        <v>106339</v>
      </c>
      <c r="H25" s="166">
        <v>101169</v>
      </c>
      <c r="I25" s="167">
        <f>IFERROR(H25/G25-1,"-")</f>
        <v>-4.8618098722011727E-2</v>
      </c>
      <c r="J25" s="166">
        <f t="shared" si="8"/>
        <v>-5170</v>
      </c>
      <c r="K25" s="167">
        <f>H25/H$8</f>
        <v>1.8450409270487644E-2</v>
      </c>
    </row>
    <row r="26" spans="1:23" x14ac:dyDescent="0.25">
      <c r="B26" s="161" t="s">
        <v>110</v>
      </c>
      <c r="C26" s="162">
        <v>1539728</v>
      </c>
      <c r="D26" s="162">
        <v>432870</v>
      </c>
      <c r="E26" s="162">
        <v>633461</v>
      </c>
      <c r="F26" s="162">
        <v>1549841</v>
      </c>
      <c r="G26" s="162">
        <v>1707051</v>
      </c>
      <c r="H26" s="162">
        <v>1777081</v>
      </c>
      <c r="I26" s="163">
        <f>IFERROR(H26/G26-1,"-")</f>
        <v>4.1023964720444894E-2</v>
      </c>
      <c r="J26" s="162">
        <f t="shared" si="8"/>
        <v>70030</v>
      </c>
      <c r="K26" s="163">
        <f>H26/H$8</f>
        <v>0.32409010424939905</v>
      </c>
    </row>
    <row r="27" spans="1:23" x14ac:dyDescent="0.25">
      <c r="B27" s="165" t="s">
        <v>113</v>
      </c>
      <c r="C27" s="166">
        <v>757594</v>
      </c>
      <c r="D27" s="166">
        <v>187852</v>
      </c>
      <c r="E27" s="166">
        <v>208305</v>
      </c>
      <c r="F27" s="166">
        <v>783677</v>
      </c>
      <c r="G27" s="166">
        <v>883804</v>
      </c>
      <c r="H27" s="166">
        <v>930359</v>
      </c>
      <c r="I27" s="167">
        <f t="shared" ref="I27:I34" si="9">IFERROR(H27/G27-1,"-")</f>
        <v>5.2675706378337184E-2</v>
      </c>
      <c r="J27" s="166">
        <f t="shared" si="8"/>
        <v>46555</v>
      </c>
      <c r="K27" s="167">
        <f t="shared" ref="K27:K34" si="10">H27/H$8</f>
        <v>0.16967158238671542</v>
      </c>
    </row>
    <row r="28" spans="1:23" x14ac:dyDescent="0.25">
      <c r="B28" s="165" t="s">
        <v>116</v>
      </c>
      <c r="C28" s="166">
        <v>201016</v>
      </c>
      <c r="D28" s="166">
        <v>57141</v>
      </c>
      <c r="E28" s="166">
        <v>103865</v>
      </c>
      <c r="F28" s="166">
        <v>169299</v>
      </c>
      <c r="G28" s="166">
        <v>182561</v>
      </c>
      <c r="H28" s="166">
        <v>183463</v>
      </c>
      <c r="I28" s="167">
        <f t="shared" si="9"/>
        <v>4.9408143031643981E-3</v>
      </c>
      <c r="J28" s="166">
        <f t="shared" si="8"/>
        <v>902</v>
      </c>
      <c r="K28" s="167">
        <f t="shared" si="10"/>
        <v>3.345854398077943E-2</v>
      </c>
    </row>
    <row r="29" spans="1:23" x14ac:dyDescent="0.25">
      <c r="B29" s="165" t="s">
        <v>119</v>
      </c>
      <c r="C29" s="166">
        <v>52571</v>
      </c>
      <c r="D29" s="166">
        <v>20504</v>
      </c>
      <c r="E29" s="166">
        <v>42447</v>
      </c>
      <c r="F29" s="166">
        <v>63176</v>
      </c>
      <c r="G29" s="166">
        <v>65408</v>
      </c>
      <c r="H29" s="166">
        <v>57978</v>
      </c>
      <c r="I29" s="167">
        <f t="shared" si="9"/>
        <v>-0.11359466731898238</v>
      </c>
      <c r="J29" s="166">
        <f t="shared" si="8"/>
        <v>-7430</v>
      </c>
      <c r="K29" s="167">
        <f t="shared" si="10"/>
        <v>1.0573573215948883E-2</v>
      </c>
    </row>
    <row r="30" spans="1:23" x14ac:dyDescent="0.25">
      <c r="B30" s="165" t="s">
        <v>126</v>
      </c>
      <c r="C30" s="166">
        <v>61428</v>
      </c>
      <c r="D30" s="166">
        <v>17078</v>
      </c>
      <c r="E30" s="166">
        <v>41550</v>
      </c>
      <c r="F30" s="166">
        <v>75901</v>
      </c>
      <c r="G30" s="166">
        <v>70876</v>
      </c>
      <c r="H30" s="166">
        <v>71598</v>
      </c>
      <c r="I30" s="167">
        <f t="shared" si="9"/>
        <v>1.0186805124442699E-2</v>
      </c>
      <c r="J30" s="166">
        <f t="shared" si="8"/>
        <v>722</v>
      </c>
      <c r="K30" s="167">
        <f t="shared" si="10"/>
        <v>1.3057482064153785E-2</v>
      </c>
    </row>
    <row r="31" spans="1:23" x14ac:dyDescent="0.25">
      <c r="B31" s="165" t="s">
        <v>122</v>
      </c>
      <c r="C31" s="166">
        <v>70272</v>
      </c>
      <c r="D31" s="166">
        <v>28980</v>
      </c>
      <c r="E31" s="166">
        <v>51893</v>
      </c>
      <c r="F31" s="166">
        <v>82793</v>
      </c>
      <c r="G31" s="166">
        <v>80269</v>
      </c>
      <c r="H31" s="166">
        <v>81717</v>
      </c>
      <c r="I31" s="167">
        <f t="shared" si="9"/>
        <v>1.8039342710137074E-2</v>
      </c>
      <c r="J31" s="166">
        <f t="shared" si="8"/>
        <v>1448</v>
      </c>
      <c r="K31" s="167">
        <f t="shared" si="10"/>
        <v>1.4902905972743021E-2</v>
      </c>
    </row>
    <row r="32" spans="1:23" x14ac:dyDescent="0.25">
      <c r="B32" s="165" t="s">
        <v>131</v>
      </c>
      <c r="C32" s="166">
        <v>30964</v>
      </c>
      <c r="D32" s="166">
        <v>11625</v>
      </c>
      <c r="E32" s="166">
        <v>7603</v>
      </c>
      <c r="F32" s="166">
        <v>22864</v>
      </c>
      <c r="G32" s="166">
        <v>24584</v>
      </c>
      <c r="H32" s="166">
        <v>24160</v>
      </c>
      <c r="I32" s="167">
        <f t="shared" si="9"/>
        <v>-1.7246989912138022E-2</v>
      </c>
      <c r="J32" s="166">
        <f t="shared" si="8"/>
        <v>-424</v>
      </c>
      <c r="K32" s="167">
        <f t="shared" si="10"/>
        <v>4.4061114370506924E-3</v>
      </c>
    </row>
    <row r="33" spans="2:14" x14ac:dyDescent="0.25">
      <c r="B33" s="165" t="s">
        <v>134</v>
      </c>
      <c r="C33" s="166">
        <v>35546</v>
      </c>
      <c r="D33" s="166">
        <v>13377</v>
      </c>
      <c r="E33" s="166">
        <v>5465</v>
      </c>
      <c r="F33" s="166">
        <v>19705</v>
      </c>
      <c r="G33" s="166">
        <v>25664</v>
      </c>
      <c r="H33" s="166">
        <v>23273</v>
      </c>
      <c r="I33" s="167">
        <f t="shared" si="9"/>
        <v>-9.3165523690773022E-2</v>
      </c>
      <c r="J33" s="166">
        <f t="shared" si="8"/>
        <v>-2391</v>
      </c>
      <c r="K33" s="167">
        <f t="shared" si="10"/>
        <v>4.2443473292417527E-3</v>
      </c>
    </row>
    <row r="34" spans="2:14" x14ac:dyDescent="0.25">
      <c r="B34" s="170" t="s">
        <v>148</v>
      </c>
      <c r="C34" s="171">
        <f t="shared" ref="C34:H34" si="11">C26-SUM(C27:C33)</f>
        <v>330337</v>
      </c>
      <c r="D34" s="171">
        <f t="shared" si="11"/>
        <v>96313</v>
      </c>
      <c r="E34" s="171">
        <f t="shared" si="11"/>
        <v>172333</v>
      </c>
      <c r="F34" s="171">
        <f t="shared" si="11"/>
        <v>332426</v>
      </c>
      <c r="G34" s="171">
        <f t="shared" si="11"/>
        <v>373885</v>
      </c>
      <c r="H34" s="171">
        <f t="shared" si="11"/>
        <v>404533</v>
      </c>
      <c r="I34" s="172">
        <f t="shared" si="9"/>
        <v>8.1971729275044369E-2</v>
      </c>
      <c r="J34" s="171">
        <f>H34-G34</f>
        <v>30648</v>
      </c>
      <c r="K34" s="172">
        <f t="shared" si="10"/>
        <v>7.3775557862766045E-2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1299411</v>
      </c>
      <c r="D36" s="159">
        <v>375345</v>
      </c>
      <c r="E36" s="159">
        <v>492258</v>
      </c>
      <c r="F36" s="159">
        <v>1243535</v>
      </c>
      <c r="G36" s="159">
        <v>1320376</v>
      </c>
      <c r="H36" s="159">
        <v>1387795</v>
      </c>
      <c r="I36" s="160">
        <f>IFERROR(H36/G36-1,"-")</f>
        <v>5.10604555066132E-2</v>
      </c>
      <c r="J36" s="159">
        <f>H36-G36</f>
        <v>67419</v>
      </c>
      <c r="K36" s="160">
        <f>H36/H$8</f>
        <v>0.25309517474262272</v>
      </c>
      <c r="L36" s="107"/>
      <c r="M36" s="107"/>
      <c r="N36" s="107"/>
    </row>
    <row r="37" spans="2:14" x14ac:dyDescent="0.25">
      <c r="B37" s="161" t="s">
        <v>100</v>
      </c>
      <c r="C37" s="162">
        <v>127819</v>
      </c>
      <c r="D37" s="162">
        <v>51760</v>
      </c>
      <c r="E37" s="162">
        <v>83468</v>
      </c>
      <c r="F37" s="162">
        <v>123951</v>
      </c>
      <c r="G37" s="162">
        <v>119487</v>
      </c>
      <c r="H37" s="162">
        <v>114632</v>
      </c>
      <c r="I37" s="163">
        <f>IFERROR(H37/G37-1,"-")</f>
        <v>-4.063203528417314E-2</v>
      </c>
      <c r="J37" s="162">
        <f t="shared" ref="J37:J47" si="12">H37-G37</f>
        <v>-4855</v>
      </c>
      <c r="K37" s="163">
        <f>H37/H$8</f>
        <v>2.0905685689238201E-2</v>
      </c>
    </row>
    <row r="38" spans="2:14" x14ac:dyDescent="0.25">
      <c r="B38" s="165" t="s">
        <v>106</v>
      </c>
      <c r="C38" s="166">
        <v>51328</v>
      </c>
      <c r="D38" s="166">
        <v>24912</v>
      </c>
      <c r="E38" s="166">
        <v>43482</v>
      </c>
      <c r="F38" s="166">
        <v>48094</v>
      </c>
      <c r="G38" s="166">
        <v>52610</v>
      </c>
      <c r="H38" s="166">
        <v>50222</v>
      </c>
      <c r="I38" s="167">
        <f>IFERROR(H38/G38-1,"-")</f>
        <v>-4.5390610150161548E-2</v>
      </c>
      <c r="J38" s="166">
        <f t="shared" si="12"/>
        <v>-2388</v>
      </c>
      <c r="K38" s="167">
        <f>H38/H$8</f>
        <v>9.1590947264718475E-3</v>
      </c>
    </row>
    <row r="39" spans="2:14" x14ac:dyDescent="0.25">
      <c r="B39" s="165" t="s">
        <v>103</v>
      </c>
      <c r="C39" s="166">
        <v>76491</v>
      </c>
      <c r="D39" s="166">
        <v>26848</v>
      </c>
      <c r="E39" s="166">
        <v>39986</v>
      </c>
      <c r="F39" s="166">
        <v>75857</v>
      </c>
      <c r="G39" s="166">
        <v>66877</v>
      </c>
      <c r="H39" s="166">
        <v>64410</v>
      </c>
      <c r="I39" s="167">
        <f>IFERROR(H39/G39-1,"-")</f>
        <v>-3.6888616415210018E-2</v>
      </c>
      <c r="J39" s="166">
        <f t="shared" si="12"/>
        <v>-2467</v>
      </c>
      <c r="K39" s="167">
        <f>H39/H$8</f>
        <v>1.1746590962766352E-2</v>
      </c>
    </row>
    <row r="40" spans="2:14" x14ac:dyDescent="0.25">
      <c r="B40" s="161" t="s">
        <v>110</v>
      </c>
      <c r="C40" s="162">
        <v>1171592</v>
      </c>
      <c r="D40" s="162">
        <v>323585</v>
      </c>
      <c r="E40" s="162">
        <v>408790</v>
      </c>
      <c r="F40" s="162">
        <v>1119584</v>
      </c>
      <c r="G40" s="162">
        <v>1200889</v>
      </c>
      <c r="H40" s="162">
        <v>1273163</v>
      </c>
      <c r="I40" s="163">
        <f>IFERROR(H40/G40-1,"-")</f>
        <v>6.0183747207277261E-2</v>
      </c>
      <c r="J40" s="162">
        <f t="shared" si="12"/>
        <v>72274</v>
      </c>
      <c r="K40" s="163">
        <f>H40/H$8</f>
        <v>0.23218948905338452</v>
      </c>
    </row>
    <row r="41" spans="2:14" x14ac:dyDescent="0.25">
      <c r="B41" s="165" t="s">
        <v>113</v>
      </c>
      <c r="C41" s="166">
        <v>640459</v>
      </c>
      <c r="D41" s="166">
        <v>146501</v>
      </c>
      <c r="E41" s="166">
        <v>142606</v>
      </c>
      <c r="F41" s="166">
        <v>581865</v>
      </c>
      <c r="G41" s="166">
        <v>634686</v>
      </c>
      <c r="H41" s="166">
        <v>683651</v>
      </c>
      <c r="I41" s="167">
        <f t="shared" ref="I41:I48" si="13">IFERROR(H41/G41-1,"-")</f>
        <v>7.7148385185745294E-2</v>
      </c>
      <c r="J41" s="166">
        <f t="shared" si="12"/>
        <v>48965</v>
      </c>
      <c r="K41" s="167">
        <f t="shared" ref="K41:K48" si="14">H41/H$8</f>
        <v>0.1246789110120506</v>
      </c>
    </row>
    <row r="42" spans="2:14" x14ac:dyDescent="0.25">
      <c r="B42" s="165" t="s">
        <v>116</v>
      </c>
      <c r="C42" s="166">
        <v>52401</v>
      </c>
      <c r="D42" s="166">
        <v>16159</v>
      </c>
      <c r="E42" s="166">
        <v>21846</v>
      </c>
      <c r="F42" s="166">
        <v>39072</v>
      </c>
      <c r="G42" s="166">
        <v>45119</v>
      </c>
      <c r="H42" s="166">
        <v>44501</v>
      </c>
      <c r="I42" s="167">
        <f t="shared" si="13"/>
        <v>-1.3697112081384799E-2</v>
      </c>
      <c r="J42" s="166">
        <f t="shared" si="12"/>
        <v>-618</v>
      </c>
      <c r="K42" s="167">
        <f t="shared" si="14"/>
        <v>8.1157435869285109E-3</v>
      </c>
    </row>
    <row r="43" spans="2:14" x14ac:dyDescent="0.25">
      <c r="B43" s="165" t="s">
        <v>119</v>
      </c>
      <c r="C43" s="166">
        <v>24405</v>
      </c>
      <c r="D43" s="166">
        <v>9702</v>
      </c>
      <c r="E43" s="166">
        <v>19919</v>
      </c>
      <c r="F43" s="166">
        <v>27268</v>
      </c>
      <c r="G43" s="166">
        <v>28878</v>
      </c>
      <c r="H43" s="166">
        <v>29098</v>
      </c>
      <c r="I43" s="167">
        <f t="shared" si="13"/>
        <v>7.6182561119191305E-3</v>
      </c>
      <c r="J43" s="166">
        <f t="shared" si="12"/>
        <v>220</v>
      </c>
      <c r="K43" s="167">
        <f t="shared" si="14"/>
        <v>5.3066651736465662E-3</v>
      </c>
    </row>
    <row r="44" spans="2:14" x14ac:dyDescent="0.25">
      <c r="B44" s="165" t="s">
        <v>126</v>
      </c>
      <c r="C44" s="166">
        <v>53890</v>
      </c>
      <c r="D44" s="166">
        <v>15410</v>
      </c>
      <c r="E44" s="166">
        <v>30677</v>
      </c>
      <c r="F44" s="166">
        <v>57015</v>
      </c>
      <c r="G44" s="166">
        <v>55474</v>
      </c>
      <c r="H44" s="166">
        <v>57898</v>
      </c>
      <c r="I44" s="167">
        <f t="shared" si="13"/>
        <v>4.3696145942243136E-2</v>
      </c>
      <c r="J44" s="166">
        <f t="shared" si="12"/>
        <v>2424</v>
      </c>
      <c r="K44" s="167">
        <f t="shared" si="14"/>
        <v>1.0558983442978516E-2</v>
      </c>
    </row>
    <row r="45" spans="2:14" x14ac:dyDescent="0.25">
      <c r="B45" s="165" t="s">
        <v>122</v>
      </c>
      <c r="C45" s="166">
        <v>41202</v>
      </c>
      <c r="D45" s="166">
        <v>15534</v>
      </c>
      <c r="E45" s="166">
        <v>22807</v>
      </c>
      <c r="F45" s="166">
        <v>38767</v>
      </c>
      <c r="G45" s="166">
        <v>44183</v>
      </c>
      <c r="H45" s="166">
        <v>44633</v>
      </c>
      <c r="I45" s="167">
        <f t="shared" si="13"/>
        <v>1.0184912749247488E-2</v>
      </c>
      <c r="J45" s="166">
        <f t="shared" si="12"/>
        <v>450</v>
      </c>
      <c r="K45" s="167">
        <f t="shared" si="14"/>
        <v>8.1398167123296165E-3</v>
      </c>
    </row>
    <row r="46" spans="2:14" x14ac:dyDescent="0.25">
      <c r="B46" s="165" t="s">
        <v>131</v>
      </c>
      <c r="C46" s="166">
        <v>26919</v>
      </c>
      <c r="D46" s="166">
        <v>9750</v>
      </c>
      <c r="E46" s="166">
        <v>10533</v>
      </c>
      <c r="F46" s="166">
        <v>22457</v>
      </c>
      <c r="G46" s="166">
        <v>23504</v>
      </c>
      <c r="H46" s="166">
        <v>22219</v>
      </c>
      <c r="I46" s="167">
        <f t="shared" si="13"/>
        <v>-5.4671545268890398E-2</v>
      </c>
      <c r="J46" s="166">
        <f t="shared" si="12"/>
        <v>-1285</v>
      </c>
      <c r="K46" s="167">
        <f t="shared" si="14"/>
        <v>4.0521270703571741E-3</v>
      </c>
    </row>
    <row r="47" spans="2:14" x14ac:dyDescent="0.25">
      <c r="B47" s="165" t="s">
        <v>134</v>
      </c>
      <c r="C47" s="166">
        <v>42509</v>
      </c>
      <c r="D47" s="166">
        <v>16737</v>
      </c>
      <c r="E47" s="166">
        <v>10472</v>
      </c>
      <c r="F47" s="166">
        <v>22560</v>
      </c>
      <c r="G47" s="166">
        <v>26526</v>
      </c>
      <c r="H47" s="166">
        <v>24735</v>
      </c>
      <c r="I47" s="167">
        <f t="shared" si="13"/>
        <v>-6.7518660936439767E-2</v>
      </c>
      <c r="J47" s="166">
        <f t="shared" si="12"/>
        <v>-1791</v>
      </c>
      <c r="K47" s="167">
        <f t="shared" si="14"/>
        <v>4.5109754302752013E-3</v>
      </c>
    </row>
    <row r="48" spans="2:14" x14ac:dyDescent="0.25">
      <c r="B48" s="170" t="s">
        <v>148</v>
      </c>
      <c r="C48" s="171">
        <f t="shared" ref="C48:H48" si="15">C40-SUM(C41:C47)</f>
        <v>289807</v>
      </c>
      <c r="D48" s="171">
        <f t="shared" si="15"/>
        <v>93792</v>
      </c>
      <c r="E48" s="171">
        <f t="shared" si="15"/>
        <v>149930</v>
      </c>
      <c r="F48" s="171">
        <f t="shared" si="15"/>
        <v>330580</v>
      </c>
      <c r="G48" s="171">
        <f t="shared" si="15"/>
        <v>342519</v>
      </c>
      <c r="H48" s="171">
        <f t="shared" si="15"/>
        <v>366428</v>
      </c>
      <c r="I48" s="172">
        <f t="shared" si="13"/>
        <v>6.9803426963175763E-2</v>
      </c>
      <c r="J48" s="171">
        <f>H48-G48</f>
        <v>23909</v>
      </c>
      <c r="K48" s="172">
        <f t="shared" si="14"/>
        <v>6.6826266624818331E-2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45076</v>
      </c>
      <c r="D50" s="159">
        <v>12633</v>
      </c>
      <c r="E50" s="159">
        <v>20161</v>
      </c>
      <c r="F50" s="159">
        <v>37751</v>
      </c>
      <c r="G50" s="159">
        <v>51211</v>
      </c>
      <c r="H50" s="159">
        <v>45051</v>
      </c>
      <c r="I50" s="160">
        <f>IFERROR(H50/G50-1,"-")</f>
        <v>-0.12028665716350007</v>
      </c>
      <c r="J50" s="159">
        <f>H50-G50</f>
        <v>-6160</v>
      </c>
      <c r="K50" s="160">
        <f>H50/H$8</f>
        <v>8.216048276099782E-3</v>
      </c>
      <c r="L50" s="107"/>
      <c r="M50" s="107"/>
      <c r="N50" s="107"/>
    </row>
    <row r="51" spans="2:14" x14ac:dyDescent="0.25">
      <c r="B51" s="161" t="s">
        <v>100</v>
      </c>
      <c r="C51" s="162">
        <v>10509</v>
      </c>
      <c r="D51" s="162">
        <v>2339</v>
      </c>
      <c r="E51" s="162">
        <v>4950</v>
      </c>
      <c r="F51" s="162">
        <v>6762</v>
      </c>
      <c r="G51" s="162">
        <v>20295</v>
      </c>
      <c r="H51" s="162">
        <v>11990</v>
      </c>
      <c r="I51" s="163">
        <f>IFERROR(H51/G51-1,"-")</f>
        <v>-0.40921409214092141</v>
      </c>
      <c r="J51" s="162">
        <f t="shared" ref="J51:J61" si="16">H51-G51</f>
        <v>-8305</v>
      </c>
      <c r="K51" s="163">
        <f>H51/H$8</f>
        <v>2.1866422239336836E-3</v>
      </c>
    </row>
    <row r="52" spans="2:14" x14ac:dyDescent="0.25">
      <c r="B52" s="165" t="s">
        <v>106</v>
      </c>
      <c r="C52" s="166">
        <v>5944</v>
      </c>
      <c r="D52" s="166">
        <v>1658</v>
      </c>
      <c r="E52" s="166">
        <v>2415</v>
      </c>
      <c r="F52" s="166">
        <v>3515</v>
      </c>
      <c r="G52" s="166">
        <v>14856</v>
      </c>
      <c r="H52" s="166">
        <v>7765</v>
      </c>
      <c r="I52" s="167">
        <f>IFERROR(H52/G52-1,"-")</f>
        <v>-0.47731556273559506</v>
      </c>
      <c r="J52" s="166">
        <f t="shared" si="16"/>
        <v>-7091</v>
      </c>
      <c r="K52" s="167">
        <f>H52/H$8</f>
        <v>1.4161198389362013E-3</v>
      </c>
    </row>
    <row r="53" spans="2:14" x14ac:dyDescent="0.25">
      <c r="B53" s="165" t="s">
        <v>103</v>
      </c>
      <c r="C53" s="166">
        <v>4565</v>
      </c>
      <c r="D53" s="166">
        <v>681</v>
      </c>
      <c r="E53" s="166">
        <v>2535</v>
      </c>
      <c r="F53" s="166">
        <v>3247</v>
      </c>
      <c r="G53" s="166">
        <v>5439</v>
      </c>
      <c r="H53" s="166">
        <v>4225</v>
      </c>
      <c r="I53" s="167">
        <f>IFERROR(H53/G53-1,"-")</f>
        <v>-0.22320279463136605</v>
      </c>
      <c r="J53" s="166">
        <f t="shared" si="16"/>
        <v>-1214</v>
      </c>
      <c r="K53" s="167">
        <f>H53/H$8</f>
        <v>7.705223849974824E-4</v>
      </c>
    </row>
    <row r="54" spans="2:14" x14ac:dyDescent="0.25">
      <c r="B54" s="161" t="s">
        <v>110</v>
      </c>
      <c r="C54" s="162">
        <v>34567</v>
      </c>
      <c r="D54" s="162">
        <v>10294</v>
      </c>
      <c r="E54" s="162">
        <v>15211</v>
      </c>
      <c r="F54" s="162">
        <v>30989</v>
      </c>
      <c r="G54" s="162">
        <v>30916</v>
      </c>
      <c r="H54" s="162">
        <v>33061</v>
      </c>
      <c r="I54" s="163">
        <f>IFERROR(H54/G54-1,"-")</f>
        <v>6.9381550006469173E-2</v>
      </c>
      <c r="J54" s="162">
        <f t="shared" si="16"/>
        <v>2145</v>
      </c>
      <c r="K54" s="163">
        <f>H54/H$8</f>
        <v>6.029406052166098E-3</v>
      </c>
    </row>
    <row r="55" spans="2:14" x14ac:dyDescent="0.25">
      <c r="B55" s="165" t="s">
        <v>113</v>
      </c>
      <c r="C55" s="166">
        <v>10275</v>
      </c>
      <c r="D55" s="166">
        <v>3060</v>
      </c>
      <c r="E55" s="166">
        <v>3030</v>
      </c>
      <c r="F55" s="166">
        <v>10352</v>
      </c>
      <c r="G55" s="166">
        <v>9308</v>
      </c>
      <c r="H55" s="166">
        <v>11059</v>
      </c>
      <c r="I55" s="167">
        <f t="shared" ref="I55:I62" si="17">IFERROR(H55/G55-1,"-")</f>
        <v>0.18811774817361404</v>
      </c>
      <c r="J55" s="166">
        <f t="shared" si="16"/>
        <v>1751</v>
      </c>
      <c r="K55" s="167">
        <f t="shared" ref="K55:K62" si="18">H55/H$8</f>
        <v>2.0168537409910431E-3</v>
      </c>
    </row>
    <row r="56" spans="2:14" x14ac:dyDescent="0.25">
      <c r="B56" s="165" t="s">
        <v>116</v>
      </c>
      <c r="C56" s="166">
        <v>9881</v>
      </c>
      <c r="D56" s="166">
        <v>2874</v>
      </c>
      <c r="E56" s="166">
        <v>5150</v>
      </c>
      <c r="F56" s="166">
        <v>6811</v>
      </c>
      <c r="G56" s="166">
        <v>6211</v>
      </c>
      <c r="H56" s="166">
        <v>6329</v>
      </c>
      <c r="I56" s="167">
        <f t="shared" si="17"/>
        <v>1.8998550957977756E-2</v>
      </c>
      <c r="J56" s="166">
        <f t="shared" si="16"/>
        <v>118</v>
      </c>
      <c r="K56" s="167">
        <f t="shared" si="18"/>
        <v>1.1542334141181221E-3</v>
      </c>
    </row>
    <row r="57" spans="2:14" x14ac:dyDescent="0.25">
      <c r="B57" s="165" t="s">
        <v>119</v>
      </c>
      <c r="C57" s="166">
        <v>2186</v>
      </c>
      <c r="D57" s="166">
        <v>544</v>
      </c>
      <c r="E57" s="166">
        <v>1642</v>
      </c>
      <c r="F57" s="166">
        <v>2746</v>
      </c>
      <c r="G57" s="166">
        <v>2942</v>
      </c>
      <c r="H57" s="166">
        <v>2495</v>
      </c>
      <c r="I57" s="167">
        <f t="shared" si="17"/>
        <v>-0.15193745751189669</v>
      </c>
      <c r="J57" s="166">
        <f t="shared" si="16"/>
        <v>-447</v>
      </c>
      <c r="K57" s="167">
        <f t="shared" si="18"/>
        <v>4.5501854451330615E-4</v>
      </c>
    </row>
    <row r="58" spans="2:14" x14ac:dyDescent="0.25">
      <c r="B58" s="165" t="s">
        <v>126</v>
      </c>
      <c r="C58" s="166">
        <v>731</v>
      </c>
      <c r="D58" s="166">
        <v>284</v>
      </c>
      <c r="E58" s="166">
        <v>377</v>
      </c>
      <c r="F58" s="166">
        <v>868</v>
      </c>
      <c r="G58" s="166">
        <v>832</v>
      </c>
      <c r="H58" s="166">
        <v>1068</v>
      </c>
      <c r="I58" s="167">
        <f t="shared" si="17"/>
        <v>0.28365384615384626</v>
      </c>
      <c r="J58" s="166">
        <f t="shared" si="16"/>
        <v>236</v>
      </c>
      <c r="K58" s="167">
        <f t="shared" si="18"/>
        <v>1.9477346915439318E-4</v>
      </c>
    </row>
    <row r="59" spans="2:14" x14ac:dyDescent="0.25">
      <c r="B59" s="165" t="s">
        <v>122</v>
      </c>
      <c r="C59" s="166">
        <v>686</v>
      </c>
      <c r="D59" s="166">
        <v>229</v>
      </c>
      <c r="E59" s="166">
        <v>476</v>
      </c>
      <c r="F59" s="166">
        <v>657</v>
      </c>
      <c r="G59" s="166">
        <v>709</v>
      </c>
      <c r="H59" s="166">
        <v>744</v>
      </c>
      <c r="I59" s="167">
        <f t="shared" si="17"/>
        <v>4.9365303244005565E-2</v>
      </c>
      <c r="J59" s="166">
        <f t="shared" si="16"/>
        <v>35</v>
      </c>
      <c r="K59" s="167">
        <f t="shared" si="18"/>
        <v>1.3568488862440871E-4</v>
      </c>
    </row>
    <row r="60" spans="2:14" x14ac:dyDescent="0.25">
      <c r="B60" s="165" t="s">
        <v>131</v>
      </c>
      <c r="C60" s="166">
        <v>281</v>
      </c>
      <c r="D60" s="166">
        <v>136</v>
      </c>
      <c r="E60" s="166">
        <v>98</v>
      </c>
      <c r="F60" s="166">
        <v>136</v>
      </c>
      <c r="G60" s="166">
        <v>243</v>
      </c>
      <c r="H60" s="166">
        <v>145</v>
      </c>
      <c r="I60" s="167">
        <f t="shared" si="17"/>
        <v>-0.4032921810699589</v>
      </c>
      <c r="J60" s="166">
        <f t="shared" si="16"/>
        <v>-98</v>
      </c>
      <c r="K60" s="167">
        <f t="shared" si="18"/>
        <v>2.6443963508789335E-5</v>
      </c>
    </row>
    <row r="61" spans="2:14" x14ac:dyDescent="0.25">
      <c r="B61" s="165" t="s">
        <v>134</v>
      </c>
      <c r="C61" s="166">
        <v>591</v>
      </c>
      <c r="D61" s="166">
        <v>217</v>
      </c>
      <c r="E61" s="166">
        <v>91</v>
      </c>
      <c r="F61" s="166">
        <v>153</v>
      </c>
      <c r="G61" s="166">
        <v>195</v>
      </c>
      <c r="H61" s="166">
        <v>160</v>
      </c>
      <c r="I61" s="167">
        <f t="shared" si="17"/>
        <v>-0.17948717948717952</v>
      </c>
      <c r="J61" s="166">
        <f t="shared" si="16"/>
        <v>-35</v>
      </c>
      <c r="K61" s="167">
        <f t="shared" si="18"/>
        <v>2.9179545940733061E-5</v>
      </c>
    </row>
    <row r="62" spans="2:14" x14ac:dyDescent="0.25">
      <c r="B62" s="170" t="s">
        <v>148</v>
      </c>
      <c r="C62" s="171">
        <f t="shared" ref="C62:H62" si="19">C54-SUM(C55:C61)</f>
        <v>9936</v>
      </c>
      <c r="D62" s="171">
        <f t="shared" si="19"/>
        <v>2950</v>
      </c>
      <c r="E62" s="171">
        <f t="shared" si="19"/>
        <v>4347</v>
      </c>
      <c r="F62" s="171">
        <f t="shared" si="19"/>
        <v>9266</v>
      </c>
      <c r="G62" s="171">
        <f t="shared" si="19"/>
        <v>10476</v>
      </c>
      <c r="H62" s="171">
        <f t="shared" si="19"/>
        <v>11061</v>
      </c>
      <c r="I62" s="172">
        <f t="shared" si="17"/>
        <v>5.5841924398625453E-2</v>
      </c>
      <c r="J62" s="171">
        <f>H62-G62</f>
        <v>585</v>
      </c>
      <c r="K62" s="172">
        <f t="shared" si="18"/>
        <v>2.0172184853153021E-3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137126</v>
      </c>
      <c r="D64" s="159">
        <v>55313</v>
      </c>
      <c r="E64" s="159">
        <v>70304</v>
      </c>
      <c r="F64" s="159">
        <v>161080</v>
      </c>
      <c r="G64" s="159">
        <v>173648</v>
      </c>
      <c r="H64" s="159">
        <v>231856</v>
      </c>
      <c r="I64" s="160">
        <f>IFERROR(H64/G64-1,"-")</f>
        <v>0.33520685524739702</v>
      </c>
      <c r="J64" s="159">
        <f>H64-G64</f>
        <v>58208</v>
      </c>
      <c r="K64" s="160">
        <f>H64/H$8</f>
        <v>4.2284080022716275E-2</v>
      </c>
      <c r="L64" s="107"/>
      <c r="M64" s="107"/>
      <c r="N64" s="107"/>
    </row>
    <row r="65" spans="2:14" x14ac:dyDescent="0.25">
      <c r="B65" s="161" t="s">
        <v>100</v>
      </c>
      <c r="C65" s="162">
        <v>41904</v>
      </c>
      <c r="D65" s="162">
        <v>24273</v>
      </c>
      <c r="E65" s="162">
        <v>26311</v>
      </c>
      <c r="F65" s="162">
        <v>32375</v>
      </c>
      <c r="G65" s="162">
        <v>43847</v>
      </c>
      <c r="H65" s="162">
        <v>61312</v>
      </c>
      <c r="I65" s="163">
        <f>IFERROR(H65/G65-1,"-")</f>
        <v>0.39831687458663079</v>
      </c>
      <c r="J65" s="162">
        <f t="shared" ref="J65:J75" si="20">H65-G65</f>
        <v>17465</v>
      </c>
      <c r="K65" s="163">
        <f>H65/H$8</f>
        <v>1.1181602004488908E-2</v>
      </c>
    </row>
    <row r="66" spans="2:14" x14ac:dyDescent="0.25">
      <c r="B66" s="165" t="s">
        <v>106</v>
      </c>
      <c r="C66" s="166">
        <v>22752</v>
      </c>
      <c r="D66" s="166">
        <v>8930</v>
      </c>
      <c r="E66" s="166">
        <v>21567</v>
      </c>
      <c r="F66" s="166">
        <v>23338</v>
      </c>
      <c r="G66" s="166">
        <v>29399</v>
      </c>
      <c r="H66" s="166">
        <v>37562</v>
      </c>
      <c r="I66" s="167">
        <f>IFERROR(H66/G66-1,"-")</f>
        <v>0.27766250552739891</v>
      </c>
      <c r="J66" s="166">
        <f t="shared" si="20"/>
        <v>8163</v>
      </c>
      <c r="K66" s="167">
        <f>H66/H$8</f>
        <v>6.8502631539113451E-3</v>
      </c>
    </row>
    <row r="67" spans="2:14" x14ac:dyDescent="0.25">
      <c r="B67" s="165" t="s">
        <v>103</v>
      </c>
      <c r="C67" s="166">
        <v>19152</v>
      </c>
      <c r="D67" s="166">
        <v>15343</v>
      </c>
      <c r="E67" s="166">
        <v>4744</v>
      </c>
      <c r="F67" s="166">
        <v>9037</v>
      </c>
      <c r="G67" s="166">
        <v>14448</v>
      </c>
      <c r="H67" s="166">
        <v>23750</v>
      </c>
      <c r="I67" s="167">
        <f>IFERROR(H67/G67-1,"-")</f>
        <v>0.64382613510520481</v>
      </c>
      <c r="J67" s="166">
        <f t="shared" si="20"/>
        <v>9302</v>
      </c>
      <c r="K67" s="167">
        <f>H67/H$8</f>
        <v>4.3313388505775638E-3</v>
      </c>
    </row>
    <row r="68" spans="2:14" x14ac:dyDescent="0.25">
      <c r="B68" s="161" t="s">
        <v>110</v>
      </c>
      <c r="C68" s="162">
        <v>95222</v>
      </c>
      <c r="D68" s="162">
        <v>31040</v>
      </c>
      <c r="E68" s="162">
        <v>43993</v>
      </c>
      <c r="F68" s="162">
        <v>128705</v>
      </c>
      <c r="G68" s="162">
        <v>129801</v>
      </c>
      <c r="H68" s="162">
        <v>170544</v>
      </c>
      <c r="I68" s="163">
        <f>IFERROR(H68/G68-1,"-")</f>
        <v>0.31388818267964047</v>
      </c>
      <c r="J68" s="162">
        <f t="shared" si="20"/>
        <v>40743</v>
      </c>
      <c r="K68" s="163">
        <f>H68/H$8</f>
        <v>3.1102478018227367E-2</v>
      </c>
    </row>
    <row r="69" spans="2:14" x14ac:dyDescent="0.25">
      <c r="B69" s="165" t="s">
        <v>113</v>
      </c>
      <c r="C69" s="166">
        <v>41026</v>
      </c>
      <c r="D69" s="166">
        <v>13899</v>
      </c>
      <c r="E69" s="166">
        <v>12264</v>
      </c>
      <c r="F69" s="166">
        <v>56081</v>
      </c>
      <c r="G69" s="166">
        <v>49878</v>
      </c>
      <c r="H69" s="166">
        <v>73242</v>
      </c>
      <c r="I69" s="167">
        <f t="shared" ref="I69:I76" si="21">IFERROR(H69/G69-1,"-")</f>
        <v>0.46842295200288708</v>
      </c>
      <c r="J69" s="166">
        <f t="shared" si="20"/>
        <v>23364</v>
      </c>
      <c r="K69" s="167">
        <f t="shared" ref="K69:K76" si="22">H69/H$8</f>
        <v>1.3357301898694817E-2</v>
      </c>
    </row>
    <row r="70" spans="2:14" x14ac:dyDescent="0.25">
      <c r="B70" s="165" t="s">
        <v>116</v>
      </c>
      <c r="C70" s="166">
        <v>11534</v>
      </c>
      <c r="D70" s="166">
        <v>3374</v>
      </c>
      <c r="E70" s="166">
        <v>3586</v>
      </c>
      <c r="F70" s="166">
        <v>7748</v>
      </c>
      <c r="G70" s="166">
        <v>11641</v>
      </c>
      <c r="H70" s="166">
        <v>10731</v>
      </c>
      <c r="I70" s="167">
        <f t="shared" si="21"/>
        <v>-7.8171978352375215E-2</v>
      </c>
      <c r="J70" s="166">
        <f t="shared" si="20"/>
        <v>-910</v>
      </c>
      <c r="K70" s="167">
        <f t="shared" si="22"/>
        <v>1.9570356718125403E-3</v>
      </c>
    </row>
    <row r="71" spans="2:14" x14ac:dyDescent="0.25">
      <c r="B71" s="165" t="s">
        <v>119</v>
      </c>
      <c r="C71" s="166">
        <v>10880</v>
      </c>
      <c r="D71" s="166">
        <v>3449</v>
      </c>
      <c r="E71" s="166">
        <v>6294</v>
      </c>
      <c r="F71" s="166">
        <v>18047</v>
      </c>
      <c r="G71" s="166">
        <v>14569</v>
      </c>
      <c r="H71" s="166">
        <v>19123</v>
      </c>
      <c r="I71" s="167">
        <f t="shared" si="21"/>
        <v>0.31258150868281964</v>
      </c>
      <c r="J71" s="166">
        <f t="shared" si="20"/>
        <v>4554</v>
      </c>
      <c r="K71" s="167">
        <f t="shared" si="22"/>
        <v>3.4875028564039894E-3</v>
      </c>
    </row>
    <row r="72" spans="2:14" x14ac:dyDescent="0.25">
      <c r="B72" s="165" t="s">
        <v>126</v>
      </c>
      <c r="C72" s="166">
        <v>1784</v>
      </c>
      <c r="D72" s="166">
        <v>536</v>
      </c>
      <c r="E72" s="166">
        <v>3888</v>
      </c>
      <c r="F72" s="166">
        <v>3396</v>
      </c>
      <c r="G72" s="166">
        <v>3919</v>
      </c>
      <c r="H72" s="166">
        <v>6454</v>
      </c>
      <c r="I72" s="167">
        <f t="shared" si="21"/>
        <v>0.64684868588925748</v>
      </c>
      <c r="J72" s="166">
        <f t="shared" si="20"/>
        <v>2535</v>
      </c>
      <c r="K72" s="167">
        <f t="shared" si="22"/>
        <v>1.1770299343843197E-3</v>
      </c>
    </row>
    <row r="73" spans="2:14" x14ac:dyDescent="0.25">
      <c r="B73" s="165" t="s">
        <v>122</v>
      </c>
      <c r="C73" s="166">
        <v>2469</v>
      </c>
      <c r="D73" s="166">
        <v>1278</v>
      </c>
      <c r="E73" s="166">
        <v>1635</v>
      </c>
      <c r="F73" s="166">
        <v>3248</v>
      </c>
      <c r="G73" s="166">
        <v>2240</v>
      </c>
      <c r="H73" s="166">
        <v>4219</v>
      </c>
      <c r="I73" s="167">
        <f t="shared" si="21"/>
        <v>0.88348214285714288</v>
      </c>
      <c r="J73" s="166">
        <f t="shared" si="20"/>
        <v>1979</v>
      </c>
      <c r="K73" s="167">
        <f t="shared" si="22"/>
        <v>7.6942815202470484E-4</v>
      </c>
    </row>
    <row r="74" spans="2:14" x14ac:dyDescent="0.25">
      <c r="B74" s="165" t="s">
        <v>131</v>
      </c>
      <c r="C74" s="166">
        <v>2202</v>
      </c>
      <c r="D74" s="166">
        <v>686</v>
      </c>
      <c r="E74" s="166">
        <v>1848</v>
      </c>
      <c r="F74" s="166">
        <v>2875</v>
      </c>
      <c r="G74" s="166">
        <v>3767</v>
      </c>
      <c r="H74" s="166">
        <v>3186</v>
      </c>
      <c r="I74" s="167">
        <f t="shared" si="21"/>
        <v>-0.15423413857180779</v>
      </c>
      <c r="J74" s="166">
        <f t="shared" si="20"/>
        <v>-581</v>
      </c>
      <c r="K74" s="167">
        <f t="shared" si="22"/>
        <v>5.8103770854484699E-4</v>
      </c>
    </row>
    <row r="75" spans="2:14" x14ac:dyDescent="0.25">
      <c r="B75" s="165" t="s">
        <v>134</v>
      </c>
      <c r="C75" s="166">
        <v>2302</v>
      </c>
      <c r="D75" s="166">
        <v>932</v>
      </c>
      <c r="E75" s="166">
        <v>363</v>
      </c>
      <c r="F75" s="166">
        <v>967</v>
      </c>
      <c r="G75" s="166">
        <v>1109</v>
      </c>
      <c r="H75" s="166">
        <v>3135</v>
      </c>
      <c r="I75" s="167">
        <f t="shared" si="21"/>
        <v>1.8268710550045086</v>
      </c>
      <c r="J75" s="166">
        <f t="shared" si="20"/>
        <v>2026</v>
      </c>
      <c r="K75" s="167">
        <f t="shared" si="22"/>
        <v>5.7173672827623835E-4</v>
      </c>
    </row>
    <row r="76" spans="2:14" x14ac:dyDescent="0.25">
      <c r="B76" s="170" t="s">
        <v>148</v>
      </c>
      <c r="C76" s="171">
        <f t="shared" ref="C76:H76" si="23">C68-SUM(C69:C75)</f>
        <v>23025</v>
      </c>
      <c r="D76" s="171">
        <f t="shared" si="23"/>
        <v>6886</v>
      </c>
      <c r="E76" s="171">
        <f t="shared" si="23"/>
        <v>14115</v>
      </c>
      <c r="F76" s="171">
        <f t="shared" si="23"/>
        <v>36343</v>
      </c>
      <c r="G76" s="171">
        <f t="shared" si="23"/>
        <v>42678</v>
      </c>
      <c r="H76" s="171">
        <f t="shared" si="23"/>
        <v>50454</v>
      </c>
      <c r="I76" s="172">
        <f t="shared" si="21"/>
        <v>0.18220160269928298</v>
      </c>
      <c r="J76" s="171">
        <f>H76-G76</f>
        <v>7776</v>
      </c>
      <c r="K76" s="172">
        <f t="shared" si="22"/>
        <v>9.2014050680859112E-3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791721</v>
      </c>
      <c r="D78" s="159">
        <v>225835</v>
      </c>
      <c r="E78" s="159">
        <v>354204</v>
      </c>
      <c r="F78" s="159">
        <v>710225</v>
      </c>
      <c r="G78" s="159">
        <v>800263</v>
      </c>
      <c r="H78" s="159">
        <v>915958</v>
      </c>
      <c r="I78" s="160">
        <f>IFERROR(H78/G78-1,"-")</f>
        <v>0.14457122221069829</v>
      </c>
      <c r="J78" s="159">
        <f>H78-G78</f>
        <v>115695</v>
      </c>
      <c r="K78" s="160">
        <f>H78/H$8</f>
        <v>0.16704524087988731</v>
      </c>
      <c r="L78" s="107"/>
      <c r="M78" s="107"/>
      <c r="N78" s="107"/>
    </row>
    <row r="79" spans="2:14" x14ac:dyDescent="0.25">
      <c r="B79" s="161" t="s">
        <v>100</v>
      </c>
      <c r="C79" s="162">
        <v>356283</v>
      </c>
      <c r="D79" s="162">
        <v>103133</v>
      </c>
      <c r="E79" s="162">
        <v>181693</v>
      </c>
      <c r="F79" s="162">
        <v>342343</v>
      </c>
      <c r="G79" s="162">
        <v>343297</v>
      </c>
      <c r="H79" s="162">
        <v>382439</v>
      </c>
      <c r="I79" s="163">
        <f>IFERROR(H79/G79-1,"-")</f>
        <v>0.1140178912137304</v>
      </c>
      <c r="J79" s="162">
        <f t="shared" ref="J79:J89" si="24">H79-G79</f>
        <v>39142</v>
      </c>
      <c r="K79" s="163">
        <f>H79/H$8</f>
        <v>6.974622731267506E-2</v>
      </c>
    </row>
    <row r="80" spans="2:14" x14ac:dyDescent="0.25">
      <c r="B80" s="165" t="s">
        <v>106</v>
      </c>
      <c r="C80" s="166">
        <v>72064</v>
      </c>
      <c r="D80" s="166">
        <v>28320</v>
      </c>
      <c r="E80" s="166">
        <v>66989</v>
      </c>
      <c r="F80" s="166">
        <v>97391</v>
      </c>
      <c r="G80" s="166">
        <v>92865</v>
      </c>
      <c r="H80" s="166">
        <v>106402</v>
      </c>
      <c r="I80" s="167">
        <f>IFERROR(H80/G80-1,"-")</f>
        <v>0.14577074247563671</v>
      </c>
      <c r="J80" s="166">
        <f t="shared" si="24"/>
        <v>13537</v>
      </c>
      <c r="K80" s="167">
        <f>H80/H$8</f>
        <v>1.9404762794911743E-2</v>
      </c>
    </row>
    <row r="81" spans="2:14" x14ac:dyDescent="0.25">
      <c r="B81" s="165" t="s">
        <v>103</v>
      </c>
      <c r="C81" s="166">
        <v>284219</v>
      </c>
      <c r="D81" s="166">
        <v>74813</v>
      </c>
      <c r="E81" s="166">
        <v>114704</v>
      </c>
      <c r="F81" s="166">
        <v>244952</v>
      </c>
      <c r="G81" s="166">
        <v>250432</v>
      </c>
      <c r="H81" s="166">
        <v>276037</v>
      </c>
      <c r="I81" s="167">
        <f>IFERROR(H81/G81-1,"-")</f>
        <v>0.10224332353692822</v>
      </c>
      <c r="J81" s="166">
        <f t="shared" si="24"/>
        <v>25605</v>
      </c>
      <c r="K81" s="167">
        <f>H81/H$8</f>
        <v>5.0341464517763321E-2</v>
      </c>
    </row>
    <row r="82" spans="2:14" x14ac:dyDescent="0.25">
      <c r="B82" s="161" t="s">
        <v>110</v>
      </c>
      <c r="C82" s="162">
        <v>435438</v>
      </c>
      <c r="D82" s="162">
        <v>122702</v>
      </c>
      <c r="E82" s="162">
        <v>172511</v>
      </c>
      <c r="F82" s="162">
        <v>367882</v>
      </c>
      <c r="G82" s="162">
        <v>456966</v>
      </c>
      <c r="H82" s="162">
        <v>533519</v>
      </c>
      <c r="I82" s="163">
        <f>IFERROR(H82/G82-1,"-")</f>
        <v>0.16752449854037277</v>
      </c>
      <c r="J82" s="162">
        <f t="shared" si="24"/>
        <v>76553</v>
      </c>
      <c r="K82" s="163">
        <f>H82/H$8</f>
        <v>9.7299013567212253E-2</v>
      </c>
    </row>
    <row r="83" spans="2:14" x14ac:dyDescent="0.25">
      <c r="B83" s="165" t="s">
        <v>113</v>
      </c>
      <c r="C83" s="166">
        <v>75049</v>
      </c>
      <c r="D83" s="166">
        <v>21332</v>
      </c>
      <c r="E83" s="166">
        <v>16695</v>
      </c>
      <c r="F83" s="166">
        <v>71554</v>
      </c>
      <c r="G83" s="166">
        <v>94350</v>
      </c>
      <c r="H83" s="166">
        <v>110535</v>
      </c>
      <c r="I83" s="167">
        <f t="shared" ref="I83:I90" si="25">IFERROR(H83/G83-1,"-")</f>
        <v>0.17154213036565968</v>
      </c>
      <c r="J83" s="166">
        <f t="shared" si="24"/>
        <v>16185</v>
      </c>
      <c r="K83" s="167">
        <f t="shared" ref="K83:K90" si="26">H83/H$8</f>
        <v>2.0158506940993304E-2</v>
      </c>
    </row>
    <row r="84" spans="2:14" x14ac:dyDescent="0.25">
      <c r="B84" s="165" t="s">
        <v>116</v>
      </c>
      <c r="C84" s="166">
        <v>159354</v>
      </c>
      <c r="D84" s="166">
        <v>39522</v>
      </c>
      <c r="E84" s="166">
        <v>53227</v>
      </c>
      <c r="F84" s="166">
        <v>113120</v>
      </c>
      <c r="G84" s="166">
        <v>127790</v>
      </c>
      <c r="H84" s="166">
        <v>142028</v>
      </c>
      <c r="I84" s="167">
        <f t="shared" si="25"/>
        <v>0.11141716879255026</v>
      </c>
      <c r="J84" s="166">
        <f t="shared" si="24"/>
        <v>14238</v>
      </c>
      <c r="K84" s="167">
        <f t="shared" si="26"/>
        <v>2.5901953442940218E-2</v>
      </c>
    </row>
    <row r="85" spans="2:14" x14ac:dyDescent="0.25">
      <c r="B85" s="165" t="s">
        <v>119</v>
      </c>
      <c r="C85" s="166">
        <v>25447</v>
      </c>
      <c r="D85" s="166">
        <v>8286</v>
      </c>
      <c r="E85" s="166">
        <v>19927</v>
      </c>
      <c r="F85" s="166">
        <v>30758</v>
      </c>
      <c r="G85" s="166">
        <v>42427</v>
      </c>
      <c r="H85" s="166">
        <v>58007</v>
      </c>
      <c r="I85" s="167">
        <f t="shared" si="25"/>
        <v>0.36721898790864316</v>
      </c>
      <c r="J85" s="166">
        <f t="shared" si="24"/>
        <v>15580</v>
      </c>
      <c r="K85" s="167">
        <f t="shared" si="26"/>
        <v>1.0578862008650641E-2</v>
      </c>
    </row>
    <row r="86" spans="2:14" x14ac:dyDescent="0.25">
      <c r="B86" s="165" t="s">
        <v>126</v>
      </c>
      <c r="C86" s="166">
        <v>9296</v>
      </c>
      <c r="D86" s="166">
        <v>2074</v>
      </c>
      <c r="E86" s="166">
        <v>5996</v>
      </c>
      <c r="F86" s="166">
        <v>10713</v>
      </c>
      <c r="G86" s="166">
        <v>13075</v>
      </c>
      <c r="H86" s="166">
        <v>18571</v>
      </c>
      <c r="I86" s="167">
        <f t="shared" si="25"/>
        <v>0.42034416826003818</v>
      </c>
      <c r="J86" s="166">
        <f t="shared" si="24"/>
        <v>5496</v>
      </c>
      <c r="K86" s="167">
        <f t="shared" si="26"/>
        <v>3.3868334229084601E-3</v>
      </c>
    </row>
    <row r="87" spans="2:14" x14ac:dyDescent="0.25">
      <c r="B87" s="165" t="s">
        <v>122</v>
      </c>
      <c r="C87" s="166">
        <v>6249</v>
      </c>
      <c r="D87" s="166">
        <v>2082</v>
      </c>
      <c r="E87" s="166">
        <v>5201</v>
      </c>
      <c r="F87" s="166">
        <v>5872</v>
      </c>
      <c r="G87" s="166">
        <v>7046</v>
      </c>
      <c r="H87" s="166">
        <v>8921</v>
      </c>
      <c r="I87" s="167">
        <f t="shared" si="25"/>
        <v>0.26610843031507248</v>
      </c>
      <c r="J87" s="166">
        <f t="shared" si="24"/>
        <v>1875</v>
      </c>
      <c r="K87" s="167">
        <f t="shared" si="26"/>
        <v>1.6269420583579976E-3</v>
      </c>
    </row>
    <row r="88" spans="2:14" x14ac:dyDescent="0.25">
      <c r="B88" s="165" t="s">
        <v>131</v>
      </c>
      <c r="C88" s="166">
        <v>8520</v>
      </c>
      <c r="D88" s="166">
        <v>3046</v>
      </c>
      <c r="E88" s="166">
        <v>2575</v>
      </c>
      <c r="F88" s="166">
        <v>7581</v>
      </c>
      <c r="G88" s="166">
        <v>8522</v>
      </c>
      <c r="H88" s="166">
        <v>7390</v>
      </c>
      <c r="I88" s="167">
        <f t="shared" si="25"/>
        <v>-0.13283266838770247</v>
      </c>
      <c r="J88" s="166">
        <f t="shared" si="24"/>
        <v>-1132</v>
      </c>
      <c r="K88" s="167">
        <f t="shared" si="26"/>
        <v>1.3477302781376081E-3</v>
      </c>
    </row>
    <row r="89" spans="2:14" x14ac:dyDescent="0.25">
      <c r="B89" s="165" t="s">
        <v>134</v>
      </c>
      <c r="C89" s="166">
        <v>13181</v>
      </c>
      <c r="D89" s="166">
        <v>4839</v>
      </c>
      <c r="E89" s="166">
        <v>2819</v>
      </c>
      <c r="F89" s="166">
        <v>7599</v>
      </c>
      <c r="G89" s="166">
        <v>9971</v>
      </c>
      <c r="H89" s="166">
        <v>9581</v>
      </c>
      <c r="I89" s="167">
        <f t="shared" si="25"/>
        <v>-3.9113428943937434E-2</v>
      </c>
      <c r="J89" s="166">
        <f t="shared" si="24"/>
        <v>-390</v>
      </c>
      <c r="K89" s="167">
        <f t="shared" si="26"/>
        <v>1.7473076853635216E-3</v>
      </c>
    </row>
    <row r="90" spans="2:14" x14ac:dyDescent="0.25">
      <c r="B90" s="170" t="s">
        <v>148</v>
      </c>
      <c r="C90" s="171">
        <f t="shared" ref="C90:H90" si="27">C82-SUM(C83:C89)</f>
        <v>138342</v>
      </c>
      <c r="D90" s="171">
        <f t="shared" si="27"/>
        <v>41521</v>
      </c>
      <c r="E90" s="171">
        <f t="shared" si="27"/>
        <v>66071</v>
      </c>
      <c r="F90" s="171">
        <f t="shared" si="27"/>
        <v>120685</v>
      </c>
      <c r="G90" s="171">
        <f t="shared" si="27"/>
        <v>153785</v>
      </c>
      <c r="H90" s="171">
        <f t="shared" si="27"/>
        <v>178486</v>
      </c>
      <c r="I90" s="172">
        <f t="shared" si="25"/>
        <v>0.16062034658776869</v>
      </c>
      <c r="J90" s="171">
        <f>H90-G90</f>
        <v>24701</v>
      </c>
      <c r="K90" s="172">
        <f t="shared" si="26"/>
        <v>3.2550877729860504E-2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55887</v>
      </c>
      <c r="D92" s="159">
        <v>24221</v>
      </c>
      <c r="E92" s="159">
        <v>33444</v>
      </c>
      <c r="F92" s="159">
        <v>51485</v>
      </c>
      <c r="G92" s="159">
        <v>58157</v>
      </c>
      <c r="H92" s="159">
        <v>57388</v>
      </c>
      <c r="I92" s="160">
        <f>IFERROR(H92/G92-1,"-")</f>
        <v>-1.3222827862510056E-2</v>
      </c>
      <c r="J92" s="159">
        <f>H92-G92</f>
        <v>-769</v>
      </c>
      <c r="K92" s="160">
        <f>H92/H$8</f>
        <v>1.046597364029243E-2</v>
      </c>
      <c r="L92" s="107"/>
      <c r="M92" s="107"/>
      <c r="N92" s="107"/>
    </row>
    <row r="93" spans="2:14" x14ac:dyDescent="0.25">
      <c r="B93" s="161" t="s">
        <v>100</v>
      </c>
      <c r="C93" s="162">
        <v>37119</v>
      </c>
      <c r="D93" s="162">
        <v>16023</v>
      </c>
      <c r="E93" s="162">
        <v>21732</v>
      </c>
      <c r="F93" s="162">
        <v>33809</v>
      </c>
      <c r="G93" s="162">
        <v>37722</v>
      </c>
      <c r="H93" s="162">
        <v>35821</v>
      </c>
      <c r="I93" s="163">
        <f>IFERROR(H93/G93-1,"-")</f>
        <v>-5.0394994963151474E-2</v>
      </c>
      <c r="J93" s="162">
        <f t="shared" ref="J93:J103" si="28">H93-G93</f>
        <v>-1901</v>
      </c>
      <c r="K93" s="163">
        <f>H93/H$8</f>
        <v>6.5327532196437429E-3</v>
      </c>
    </row>
    <row r="94" spans="2:14" x14ac:dyDescent="0.25">
      <c r="B94" s="165" t="s">
        <v>106</v>
      </c>
      <c r="C94" s="166">
        <v>19153</v>
      </c>
      <c r="D94" s="166">
        <v>8684</v>
      </c>
      <c r="E94" s="166">
        <v>11001</v>
      </c>
      <c r="F94" s="166">
        <v>16289</v>
      </c>
      <c r="G94" s="166">
        <v>12024</v>
      </c>
      <c r="H94" s="166">
        <v>11877</v>
      </c>
      <c r="I94" s="167">
        <f>IFERROR(H94/G94-1,"-")</f>
        <v>-1.2225548902195627E-2</v>
      </c>
      <c r="J94" s="166">
        <f t="shared" si="28"/>
        <v>-147</v>
      </c>
      <c r="K94" s="167">
        <f>H94/H$8</f>
        <v>2.1660341696130409E-3</v>
      </c>
    </row>
    <row r="95" spans="2:14" x14ac:dyDescent="0.25">
      <c r="B95" s="165" t="s">
        <v>103</v>
      </c>
      <c r="C95" s="166">
        <v>17966</v>
      </c>
      <c r="D95" s="166">
        <v>7339</v>
      </c>
      <c r="E95" s="166">
        <v>10731</v>
      </c>
      <c r="F95" s="166">
        <v>17520</v>
      </c>
      <c r="G95" s="166">
        <v>25698</v>
      </c>
      <c r="H95" s="166">
        <v>23944</v>
      </c>
      <c r="I95" s="167">
        <f>IFERROR(H95/G95-1,"-")</f>
        <v>-6.8254338859055186E-2</v>
      </c>
      <c r="J95" s="166">
        <f t="shared" si="28"/>
        <v>-1754</v>
      </c>
      <c r="K95" s="167">
        <f>H95/H$8</f>
        <v>4.3667190500307025E-3</v>
      </c>
    </row>
    <row r="96" spans="2:14" x14ac:dyDescent="0.25">
      <c r="B96" s="161" t="s">
        <v>110</v>
      </c>
      <c r="C96" s="162">
        <v>18768</v>
      </c>
      <c r="D96" s="162">
        <v>8198</v>
      </c>
      <c r="E96" s="162">
        <v>11712</v>
      </c>
      <c r="F96" s="162">
        <v>17676</v>
      </c>
      <c r="G96" s="162">
        <v>20435</v>
      </c>
      <c r="H96" s="162">
        <v>21567</v>
      </c>
      <c r="I96" s="163">
        <f>IFERROR(H96/G96-1,"-")</f>
        <v>5.539515537068751E-2</v>
      </c>
      <c r="J96" s="162">
        <f t="shared" si="28"/>
        <v>1132</v>
      </c>
      <c r="K96" s="163">
        <f>H96/H$8</f>
        <v>3.9332204206486872E-3</v>
      </c>
    </row>
    <row r="97" spans="2:14" x14ac:dyDescent="0.25">
      <c r="B97" s="165" t="s">
        <v>113</v>
      </c>
      <c r="C97" s="166">
        <v>2421</v>
      </c>
      <c r="D97" s="166">
        <v>1288</v>
      </c>
      <c r="E97" s="166">
        <v>921</v>
      </c>
      <c r="F97" s="166">
        <v>2403</v>
      </c>
      <c r="G97" s="166">
        <v>2795</v>
      </c>
      <c r="H97" s="166">
        <v>3030</v>
      </c>
      <c r="I97" s="167">
        <f t="shared" ref="I97:I104" si="29">IFERROR(H97/G97-1,"-")</f>
        <v>8.4078711985688726E-2</v>
      </c>
      <c r="J97" s="166">
        <f t="shared" si="28"/>
        <v>235</v>
      </c>
      <c r="K97" s="167">
        <f t="shared" ref="K97:K104" si="30">H97/H$8</f>
        <v>5.5258765125263233E-4</v>
      </c>
    </row>
    <row r="98" spans="2:14" x14ac:dyDescent="0.25">
      <c r="B98" s="165" t="s">
        <v>116</v>
      </c>
      <c r="C98" s="166">
        <v>3905</v>
      </c>
      <c r="D98" s="166">
        <v>1481</v>
      </c>
      <c r="E98" s="166">
        <v>2395</v>
      </c>
      <c r="F98" s="166">
        <v>3482</v>
      </c>
      <c r="G98" s="166">
        <v>3814</v>
      </c>
      <c r="H98" s="166">
        <v>4234</v>
      </c>
      <c r="I98" s="167">
        <f t="shared" si="29"/>
        <v>0.11012060828526482</v>
      </c>
      <c r="J98" s="166">
        <f t="shared" si="28"/>
        <v>420</v>
      </c>
      <c r="K98" s="167">
        <f t="shared" si="30"/>
        <v>7.7216373445664857E-4</v>
      </c>
    </row>
    <row r="99" spans="2:14" x14ac:dyDescent="0.25">
      <c r="B99" s="165" t="s">
        <v>119</v>
      </c>
      <c r="C99" s="166">
        <v>3854</v>
      </c>
      <c r="D99" s="166">
        <v>1974</v>
      </c>
      <c r="E99" s="166">
        <v>3541</v>
      </c>
      <c r="F99" s="166">
        <v>3412</v>
      </c>
      <c r="G99" s="166">
        <v>3885</v>
      </c>
      <c r="H99" s="166">
        <v>3685</v>
      </c>
      <c r="I99" s="167">
        <f t="shared" si="29"/>
        <v>-5.1480051480051525E-2</v>
      </c>
      <c r="J99" s="166">
        <f t="shared" si="28"/>
        <v>-200</v>
      </c>
      <c r="K99" s="167">
        <f t="shared" si="30"/>
        <v>6.7204141744750827E-4</v>
      </c>
    </row>
    <row r="100" spans="2:14" x14ac:dyDescent="0.25">
      <c r="B100" s="165" t="s">
        <v>126</v>
      </c>
      <c r="C100" s="166">
        <v>699</v>
      </c>
      <c r="D100" s="166">
        <v>323</v>
      </c>
      <c r="E100" s="166">
        <v>432</v>
      </c>
      <c r="F100" s="166">
        <v>1172</v>
      </c>
      <c r="G100" s="166">
        <v>938</v>
      </c>
      <c r="H100" s="166">
        <v>933</v>
      </c>
      <c r="I100" s="167">
        <f t="shared" si="29"/>
        <v>-5.3304904051172386E-3</v>
      </c>
      <c r="J100" s="166">
        <f t="shared" si="28"/>
        <v>-5</v>
      </c>
      <c r="K100" s="167">
        <f t="shared" si="30"/>
        <v>1.7015322726689964E-4</v>
      </c>
    </row>
    <row r="101" spans="2:14" x14ac:dyDescent="0.25">
      <c r="B101" s="165" t="s">
        <v>122</v>
      </c>
      <c r="C101" s="166">
        <v>519</v>
      </c>
      <c r="D101" s="166">
        <v>351</v>
      </c>
      <c r="E101" s="166">
        <v>507</v>
      </c>
      <c r="F101" s="166">
        <v>682</v>
      </c>
      <c r="G101" s="166">
        <v>650</v>
      </c>
      <c r="H101" s="166">
        <v>903</v>
      </c>
      <c r="I101" s="167">
        <f t="shared" si="29"/>
        <v>0.38923076923076927</v>
      </c>
      <c r="J101" s="166">
        <f t="shared" si="28"/>
        <v>253</v>
      </c>
      <c r="K101" s="167">
        <f t="shared" si="30"/>
        <v>1.6468206240301221E-4</v>
      </c>
    </row>
    <row r="102" spans="2:14" x14ac:dyDescent="0.25">
      <c r="B102" s="165" t="s">
        <v>131</v>
      </c>
      <c r="C102" s="166">
        <v>155</v>
      </c>
      <c r="D102" s="166">
        <v>124</v>
      </c>
      <c r="E102" s="166">
        <v>105</v>
      </c>
      <c r="F102" s="166">
        <v>270</v>
      </c>
      <c r="G102" s="166">
        <v>153</v>
      </c>
      <c r="H102" s="166">
        <v>230</v>
      </c>
      <c r="I102" s="167">
        <f t="shared" si="29"/>
        <v>0.50326797385620914</v>
      </c>
      <c r="J102" s="166">
        <f t="shared" si="28"/>
        <v>77</v>
      </c>
      <c r="K102" s="167">
        <f t="shared" si="30"/>
        <v>4.194559728980377E-5</v>
      </c>
    </row>
    <row r="103" spans="2:14" x14ac:dyDescent="0.25">
      <c r="B103" s="165" t="s">
        <v>134</v>
      </c>
      <c r="C103" s="166">
        <v>271</v>
      </c>
      <c r="D103" s="166">
        <v>89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7.0030910257759337E-5</v>
      </c>
    </row>
    <row r="104" spans="2:14" x14ac:dyDescent="0.25">
      <c r="B104" s="170" t="s">
        <v>148</v>
      </c>
      <c r="C104" s="171">
        <f t="shared" ref="C104:H104" si="31">C96-SUM(C97:C103)</f>
        <v>6944</v>
      </c>
      <c r="D104" s="171">
        <f t="shared" si="31"/>
        <v>2568</v>
      </c>
      <c r="E104" s="171">
        <f t="shared" si="31"/>
        <v>3715</v>
      </c>
      <c r="F104" s="171">
        <f t="shared" si="31"/>
        <v>6087</v>
      </c>
      <c r="G104" s="171">
        <f t="shared" si="31"/>
        <v>7930</v>
      </c>
      <c r="H104" s="171">
        <f t="shared" si="31"/>
        <v>8168</v>
      </c>
      <c r="I104" s="172">
        <f t="shared" si="29"/>
        <v>3.0012610340479196E-2</v>
      </c>
      <c r="J104" s="171">
        <f>H104-G104</f>
        <v>238</v>
      </c>
      <c r="K104" s="172">
        <f t="shared" si="30"/>
        <v>1.4896158202744227E-3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142901</v>
      </c>
      <c r="D106" s="159">
        <v>77467</v>
      </c>
      <c r="E106" s="159">
        <v>107459</v>
      </c>
      <c r="F106" s="159">
        <v>198873</v>
      </c>
      <c r="G106" s="159">
        <v>252588</v>
      </c>
      <c r="H106" s="159">
        <v>239146</v>
      </c>
      <c r="I106" s="160">
        <f>IFERROR(H106/G106-1,"-")</f>
        <v>-5.3217096615832848E-2</v>
      </c>
      <c r="J106" s="159">
        <f>H106-G106</f>
        <v>-13442</v>
      </c>
      <c r="K106" s="160">
        <f>H106/H$8</f>
        <v>4.3613573084640929E-2</v>
      </c>
      <c r="L106" s="107"/>
      <c r="M106" s="107"/>
      <c r="N106" s="107"/>
    </row>
    <row r="107" spans="2:14" x14ac:dyDescent="0.25">
      <c r="B107" s="161" t="s">
        <v>100</v>
      </c>
      <c r="C107" s="162">
        <v>31009</v>
      </c>
      <c r="D107" s="162">
        <v>30584</v>
      </c>
      <c r="E107" s="162">
        <v>44398</v>
      </c>
      <c r="F107" s="162">
        <v>48630</v>
      </c>
      <c r="G107" s="162">
        <v>55684</v>
      </c>
      <c r="H107" s="162">
        <v>49807</v>
      </c>
      <c r="I107" s="163">
        <f>IFERROR(H107/G107-1,"-")</f>
        <v>-0.10554198692622652</v>
      </c>
      <c r="J107" s="162">
        <f t="shared" ref="J107:J117" si="32">H107-G107</f>
        <v>-5877</v>
      </c>
      <c r="K107" s="163">
        <f>H107/H$8</f>
        <v>9.0834102791880721E-3</v>
      </c>
    </row>
    <row r="108" spans="2:14" x14ac:dyDescent="0.25">
      <c r="B108" s="165" t="s">
        <v>106</v>
      </c>
      <c r="C108" s="166">
        <v>11886</v>
      </c>
      <c r="D108" s="166">
        <v>4963</v>
      </c>
      <c r="E108" s="166">
        <v>24120</v>
      </c>
      <c r="F108" s="166">
        <v>16359</v>
      </c>
      <c r="G108" s="166">
        <v>19520</v>
      </c>
      <c r="H108" s="166">
        <v>16099</v>
      </c>
      <c r="I108" s="167">
        <f>IFERROR(H108/G108-1,"-")</f>
        <v>-0.17525614754098362</v>
      </c>
      <c r="J108" s="166">
        <f t="shared" si="32"/>
        <v>-3421</v>
      </c>
      <c r="K108" s="167">
        <f>H108/H$8</f>
        <v>2.9360094381241345E-3</v>
      </c>
    </row>
    <row r="109" spans="2:14" x14ac:dyDescent="0.25">
      <c r="B109" s="165" t="s">
        <v>103</v>
      </c>
      <c r="C109" s="166">
        <v>19123</v>
      </c>
      <c r="D109" s="166">
        <v>25621</v>
      </c>
      <c r="E109" s="166">
        <v>20278</v>
      </c>
      <c r="F109" s="166">
        <v>32271</v>
      </c>
      <c r="G109" s="166">
        <v>36164</v>
      </c>
      <c r="H109" s="166">
        <v>33708</v>
      </c>
      <c r="I109" s="167">
        <f>IFERROR(H109/G109-1,"-")</f>
        <v>-6.791284149983412E-2</v>
      </c>
      <c r="J109" s="166">
        <f t="shared" si="32"/>
        <v>-2456</v>
      </c>
      <c r="K109" s="167">
        <f>H109/H$8</f>
        <v>6.1474008410639372E-3</v>
      </c>
    </row>
    <row r="110" spans="2:14" x14ac:dyDescent="0.25">
      <c r="B110" s="161" t="s">
        <v>110</v>
      </c>
      <c r="C110" s="162">
        <v>111892</v>
      </c>
      <c r="D110" s="162">
        <v>46883</v>
      </c>
      <c r="E110" s="162">
        <v>63061</v>
      </c>
      <c r="F110" s="162">
        <v>150243</v>
      </c>
      <c r="G110" s="162">
        <v>196904</v>
      </c>
      <c r="H110" s="162">
        <v>189339</v>
      </c>
      <c r="I110" s="163">
        <f>IFERROR(H110/G110-1,"-")</f>
        <v>-3.841973753707395E-2</v>
      </c>
      <c r="J110" s="162">
        <f t="shared" si="32"/>
        <v>-7565</v>
      </c>
      <c r="K110" s="163">
        <f>H110/H$8</f>
        <v>3.4530162805452853E-2</v>
      </c>
    </row>
    <row r="111" spans="2:14" x14ac:dyDescent="0.25">
      <c r="B111" s="165" t="s">
        <v>113</v>
      </c>
      <c r="C111" s="166">
        <v>61414</v>
      </c>
      <c r="D111" s="166">
        <v>26382</v>
      </c>
      <c r="E111" s="166">
        <v>26812</v>
      </c>
      <c r="F111" s="166">
        <v>90804</v>
      </c>
      <c r="G111" s="166">
        <v>128108</v>
      </c>
      <c r="H111" s="166">
        <v>116734</v>
      </c>
      <c r="I111" s="167">
        <f t="shared" ref="I111:I118" si="33">IFERROR(H111/G111-1,"-")</f>
        <v>-8.8784463109251588E-2</v>
      </c>
      <c r="J111" s="166">
        <f t="shared" si="32"/>
        <v>-11374</v>
      </c>
      <c r="K111" s="167">
        <f t="shared" ref="K111:K118" si="34">H111/H$8</f>
        <v>2.1289031974034582E-2</v>
      </c>
    </row>
    <row r="112" spans="2:14" x14ac:dyDescent="0.25">
      <c r="B112" s="165" t="s">
        <v>116</v>
      </c>
      <c r="C112" s="166">
        <v>9783</v>
      </c>
      <c r="D112" s="166">
        <v>3197</v>
      </c>
      <c r="E112" s="166">
        <v>7197</v>
      </c>
      <c r="F112" s="166">
        <v>6944</v>
      </c>
      <c r="G112" s="166">
        <v>8880</v>
      </c>
      <c r="H112" s="166">
        <v>8516</v>
      </c>
      <c r="I112" s="167">
        <f t="shared" si="33"/>
        <v>-4.0990990990991016E-2</v>
      </c>
      <c r="J112" s="166">
        <f t="shared" si="32"/>
        <v>-364</v>
      </c>
      <c r="K112" s="167">
        <f t="shared" si="34"/>
        <v>1.5530813326955172E-3</v>
      </c>
    </row>
    <row r="113" spans="2:14" x14ac:dyDescent="0.25">
      <c r="B113" s="165" t="s">
        <v>119</v>
      </c>
      <c r="C113" s="166">
        <v>11371</v>
      </c>
      <c r="D113" s="166">
        <v>2498</v>
      </c>
      <c r="E113" s="166">
        <v>6746</v>
      </c>
      <c r="F113" s="166">
        <v>9830</v>
      </c>
      <c r="G113" s="166">
        <v>13414</v>
      </c>
      <c r="H113" s="166">
        <v>14245</v>
      </c>
      <c r="I113" s="167">
        <f t="shared" si="33"/>
        <v>6.1950201282242379E-2</v>
      </c>
      <c r="J113" s="166">
        <f t="shared" si="32"/>
        <v>831</v>
      </c>
      <c r="K113" s="167">
        <f t="shared" si="34"/>
        <v>2.59789144953589E-3</v>
      </c>
    </row>
    <row r="114" spans="2:14" x14ac:dyDescent="0.25">
      <c r="B114" s="165" t="s">
        <v>126</v>
      </c>
      <c r="C114" s="166">
        <v>2496</v>
      </c>
      <c r="D114" s="166">
        <v>1300</v>
      </c>
      <c r="E114" s="166">
        <v>3663</v>
      </c>
      <c r="F114" s="166">
        <v>6290</v>
      </c>
      <c r="G114" s="166">
        <v>6514</v>
      </c>
      <c r="H114" s="166">
        <v>6482</v>
      </c>
      <c r="I114" s="167">
        <f t="shared" si="33"/>
        <v>-4.912496162112423E-3</v>
      </c>
      <c r="J114" s="166">
        <f t="shared" si="32"/>
        <v>-32</v>
      </c>
      <c r="K114" s="167">
        <f t="shared" si="34"/>
        <v>1.1821363549239482E-3</v>
      </c>
    </row>
    <row r="115" spans="2:14" x14ac:dyDescent="0.25">
      <c r="B115" s="165" t="s">
        <v>122</v>
      </c>
      <c r="C115" s="166">
        <v>3749</v>
      </c>
      <c r="D115" s="166">
        <v>2838</v>
      </c>
      <c r="E115" s="166">
        <v>4368</v>
      </c>
      <c r="F115" s="166">
        <v>4750</v>
      </c>
      <c r="G115" s="166">
        <v>5340</v>
      </c>
      <c r="H115" s="166">
        <v>5146</v>
      </c>
      <c r="I115" s="167">
        <f t="shared" si="33"/>
        <v>-3.6329588014981318E-2</v>
      </c>
      <c r="J115" s="166">
        <f t="shared" si="32"/>
        <v>-194</v>
      </c>
      <c r="K115" s="167">
        <f t="shared" si="34"/>
        <v>9.3848714631882706E-4</v>
      </c>
    </row>
    <row r="116" spans="2:14" x14ac:dyDescent="0.25">
      <c r="B116" s="165" t="s">
        <v>131</v>
      </c>
      <c r="C116" s="166">
        <v>826</v>
      </c>
      <c r="D116" s="166">
        <v>406</v>
      </c>
      <c r="E116" s="166">
        <v>369</v>
      </c>
      <c r="F116" s="166">
        <v>1261</v>
      </c>
      <c r="G116" s="166">
        <v>1457</v>
      </c>
      <c r="H116" s="166">
        <v>1177</v>
      </c>
      <c r="I116" s="167">
        <f t="shared" si="33"/>
        <v>-0.19217570350034319</v>
      </c>
      <c r="J116" s="166">
        <f t="shared" si="32"/>
        <v>-280</v>
      </c>
      <c r="K116" s="167">
        <f t="shared" si="34"/>
        <v>2.1465203482651756E-4</v>
      </c>
    </row>
    <row r="117" spans="2:14" x14ac:dyDescent="0.25">
      <c r="B117" s="165" t="s">
        <v>134</v>
      </c>
      <c r="C117" s="166">
        <v>1664</v>
      </c>
      <c r="D117" s="166">
        <v>932</v>
      </c>
      <c r="E117" s="166">
        <v>521</v>
      </c>
      <c r="F117" s="166">
        <v>980</v>
      </c>
      <c r="G117" s="166">
        <v>944</v>
      </c>
      <c r="H117" s="166">
        <v>1508</v>
      </c>
      <c r="I117" s="167">
        <f t="shared" si="33"/>
        <v>0.59745762711864403</v>
      </c>
      <c r="J117" s="166">
        <f t="shared" si="32"/>
        <v>564</v>
      </c>
      <c r="K117" s="167">
        <f t="shared" si="34"/>
        <v>2.7501722049140911E-4</v>
      </c>
    </row>
    <row r="118" spans="2:14" x14ac:dyDescent="0.25">
      <c r="B118" s="170" t="s">
        <v>148</v>
      </c>
      <c r="C118" s="171">
        <f t="shared" ref="C118:H118" si="35">C110-SUM(C111:C117)</f>
        <v>20589</v>
      </c>
      <c r="D118" s="171">
        <f t="shared" si="35"/>
        <v>9330</v>
      </c>
      <c r="E118" s="171">
        <f t="shared" si="35"/>
        <v>13385</v>
      </c>
      <c r="F118" s="171">
        <f t="shared" si="35"/>
        <v>29384</v>
      </c>
      <c r="G118" s="171">
        <f t="shared" si="35"/>
        <v>32247</v>
      </c>
      <c r="H118" s="171">
        <f t="shared" si="35"/>
        <v>35531</v>
      </c>
      <c r="I118" s="172">
        <f t="shared" si="33"/>
        <v>0.10183893075324835</v>
      </c>
      <c r="J118" s="171">
        <f>H118-G118</f>
        <v>3284</v>
      </c>
      <c r="K118" s="172">
        <f t="shared" si="34"/>
        <v>6.4798652926261642E-3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220415</v>
      </c>
      <c r="D120" s="159">
        <v>103516</v>
      </c>
      <c r="E120" s="159">
        <v>164258</v>
      </c>
      <c r="F120" s="159">
        <v>229131</v>
      </c>
      <c r="G120" s="159">
        <v>240044</v>
      </c>
      <c r="H120" s="159">
        <v>250407</v>
      </c>
      <c r="I120" s="160">
        <f>IFERROR(H120/G120-1,"-")</f>
        <v>4.3171251937144772E-2</v>
      </c>
      <c r="J120" s="159">
        <f>H120-G120</f>
        <v>10363</v>
      </c>
      <c r="K120" s="160">
        <f>H120/H$8</f>
        <v>4.5667266002382148E-2</v>
      </c>
      <c r="L120" s="107"/>
      <c r="M120" s="107"/>
      <c r="N120" s="107"/>
    </row>
    <row r="121" spans="2:14" x14ac:dyDescent="0.25">
      <c r="B121" s="161" t="s">
        <v>100</v>
      </c>
      <c r="C121" s="162">
        <v>120142</v>
      </c>
      <c r="D121" s="162">
        <v>61571</v>
      </c>
      <c r="E121" s="162">
        <v>104557</v>
      </c>
      <c r="F121" s="162">
        <v>134886</v>
      </c>
      <c r="G121" s="162">
        <v>147214</v>
      </c>
      <c r="H121" s="162">
        <v>155988</v>
      </c>
      <c r="I121" s="163">
        <f>IFERROR(H121/G121-1,"-")</f>
        <v>5.9600309753148561E-2</v>
      </c>
      <c r="J121" s="162">
        <f t="shared" ref="J121:J131" si="36">H121-G121</f>
        <v>8774</v>
      </c>
      <c r="K121" s="163">
        <f>H121/H$8</f>
        <v>2.8447868826269179E-2</v>
      </c>
    </row>
    <row r="122" spans="2:14" x14ac:dyDescent="0.25">
      <c r="B122" s="165" t="s">
        <v>106</v>
      </c>
      <c r="C122" s="166">
        <v>61076</v>
      </c>
      <c r="D122" s="166">
        <v>27791</v>
      </c>
      <c r="E122" s="166">
        <v>53247</v>
      </c>
      <c r="F122" s="166">
        <v>69865</v>
      </c>
      <c r="G122" s="166">
        <v>67025</v>
      </c>
      <c r="H122" s="166">
        <v>75188</v>
      </c>
      <c r="I122" s="167">
        <f>IFERROR(H122/G122-1,"-")</f>
        <v>0.12179037672510251</v>
      </c>
      <c r="J122" s="166">
        <f t="shared" si="36"/>
        <v>8163</v>
      </c>
      <c r="K122" s="167">
        <f>H122/H$8</f>
        <v>1.3712198126198984E-2</v>
      </c>
    </row>
    <row r="123" spans="2:14" x14ac:dyDescent="0.25">
      <c r="B123" s="165" t="s">
        <v>103</v>
      </c>
      <c r="C123" s="166">
        <v>59066</v>
      </c>
      <c r="D123" s="166">
        <v>33780</v>
      </c>
      <c r="E123" s="166">
        <v>51310</v>
      </c>
      <c r="F123" s="166">
        <v>65021</v>
      </c>
      <c r="G123" s="166">
        <v>80189</v>
      </c>
      <c r="H123" s="166">
        <v>80800</v>
      </c>
      <c r="I123" s="167">
        <f>IFERROR(H123/G123-1,"-")</f>
        <v>7.6194989337690089E-3</v>
      </c>
      <c r="J123" s="166">
        <f t="shared" si="36"/>
        <v>611</v>
      </c>
      <c r="K123" s="167">
        <f>H123/H$8</f>
        <v>1.4735670700070196E-2</v>
      </c>
    </row>
    <row r="124" spans="2:14" x14ac:dyDescent="0.25">
      <c r="B124" s="161" t="s">
        <v>110</v>
      </c>
      <c r="C124" s="162">
        <v>100273</v>
      </c>
      <c r="D124" s="162">
        <v>41945</v>
      </c>
      <c r="E124" s="162">
        <v>59701</v>
      </c>
      <c r="F124" s="162">
        <v>94245</v>
      </c>
      <c r="G124" s="162">
        <v>92830</v>
      </c>
      <c r="H124" s="162">
        <v>94419</v>
      </c>
      <c r="I124" s="163">
        <f>IFERROR(H124/G124-1,"-")</f>
        <v>1.7117311214047248E-2</v>
      </c>
      <c r="J124" s="162">
        <f t="shared" si="36"/>
        <v>1589</v>
      </c>
      <c r="K124" s="163">
        <f>H124/H$8</f>
        <v>1.7219397176112969E-2</v>
      </c>
    </row>
    <row r="125" spans="2:14" x14ac:dyDescent="0.25">
      <c r="B125" s="165" t="s">
        <v>113</v>
      </c>
      <c r="C125" s="166">
        <v>10460</v>
      </c>
      <c r="D125" s="166">
        <v>3941</v>
      </c>
      <c r="E125" s="166">
        <v>3336</v>
      </c>
      <c r="F125" s="166">
        <v>9917</v>
      </c>
      <c r="G125" s="166">
        <v>11654</v>
      </c>
      <c r="H125" s="166">
        <v>10678</v>
      </c>
      <c r="I125" s="167">
        <f t="shared" ref="I125:I132" si="37">IFERROR(H125/G125-1,"-")</f>
        <v>-8.3748069332418074E-2</v>
      </c>
      <c r="J125" s="166">
        <f t="shared" si="36"/>
        <v>-976</v>
      </c>
      <c r="K125" s="167">
        <f t="shared" ref="K125:K132" si="38">H125/H$8</f>
        <v>1.9473699472196725E-3</v>
      </c>
    </row>
    <row r="126" spans="2:14" x14ac:dyDescent="0.25">
      <c r="B126" s="165" t="s">
        <v>116</v>
      </c>
      <c r="C126" s="166">
        <v>9550</v>
      </c>
      <c r="D126" s="166">
        <v>4053</v>
      </c>
      <c r="E126" s="166">
        <v>7314</v>
      </c>
      <c r="F126" s="166">
        <v>11261</v>
      </c>
      <c r="G126" s="166">
        <v>13315</v>
      </c>
      <c r="H126" s="166">
        <v>13141</v>
      </c>
      <c r="I126" s="167">
        <f t="shared" si="37"/>
        <v>-1.3067968456627832E-2</v>
      </c>
      <c r="J126" s="166">
        <f t="shared" si="36"/>
        <v>-174</v>
      </c>
      <c r="K126" s="167">
        <f t="shared" si="38"/>
        <v>2.396552582544832E-3</v>
      </c>
    </row>
    <row r="127" spans="2:14" x14ac:dyDescent="0.25">
      <c r="B127" s="165" t="s">
        <v>119</v>
      </c>
      <c r="C127" s="166">
        <v>6709</v>
      </c>
      <c r="D127" s="166">
        <v>2906</v>
      </c>
      <c r="E127" s="166">
        <v>7134</v>
      </c>
      <c r="F127" s="166">
        <v>8524</v>
      </c>
      <c r="G127" s="166">
        <v>8780</v>
      </c>
      <c r="H127" s="166">
        <v>8587</v>
      </c>
      <c r="I127" s="167">
        <f t="shared" si="37"/>
        <v>-2.1981776765375827E-2</v>
      </c>
      <c r="J127" s="166">
        <f t="shared" si="36"/>
        <v>-193</v>
      </c>
      <c r="K127" s="167">
        <f t="shared" si="38"/>
        <v>1.5660297562067173E-3</v>
      </c>
    </row>
    <row r="128" spans="2:14" x14ac:dyDescent="0.25">
      <c r="B128" s="165" t="s">
        <v>126</v>
      </c>
      <c r="C128" s="166">
        <v>1866</v>
      </c>
      <c r="D128" s="166">
        <v>784</v>
      </c>
      <c r="E128" s="166">
        <v>1333</v>
      </c>
      <c r="F128" s="166">
        <v>2573</v>
      </c>
      <c r="G128" s="166">
        <v>2637</v>
      </c>
      <c r="H128" s="166">
        <v>2356</v>
      </c>
      <c r="I128" s="167">
        <f t="shared" si="37"/>
        <v>-0.10656048540007579</v>
      </c>
      <c r="J128" s="166">
        <f t="shared" si="36"/>
        <v>-281</v>
      </c>
      <c r="K128" s="167">
        <f t="shared" si="38"/>
        <v>4.2966881397729428E-4</v>
      </c>
    </row>
    <row r="129" spans="2:14" x14ac:dyDescent="0.25">
      <c r="B129" s="165" t="s">
        <v>122</v>
      </c>
      <c r="C129" s="166">
        <v>1484</v>
      </c>
      <c r="D129" s="166">
        <v>812</v>
      </c>
      <c r="E129" s="166">
        <v>1357</v>
      </c>
      <c r="F129" s="166">
        <v>1836</v>
      </c>
      <c r="G129" s="166">
        <v>1935</v>
      </c>
      <c r="H129" s="166">
        <v>2097</v>
      </c>
      <c r="I129" s="167">
        <f t="shared" si="37"/>
        <v>8.3720930232558111E-2</v>
      </c>
      <c r="J129" s="166">
        <f t="shared" si="36"/>
        <v>162</v>
      </c>
      <c r="K129" s="167">
        <f t="shared" si="38"/>
        <v>3.8243442398573266E-4</v>
      </c>
    </row>
    <row r="130" spans="2:14" x14ac:dyDescent="0.25">
      <c r="B130" s="165" t="s">
        <v>131</v>
      </c>
      <c r="C130" s="166">
        <v>1623</v>
      </c>
      <c r="D130" s="166">
        <v>678</v>
      </c>
      <c r="E130" s="166">
        <v>555</v>
      </c>
      <c r="F130" s="166">
        <v>1075</v>
      </c>
      <c r="G130" s="166">
        <v>1342</v>
      </c>
      <c r="H130" s="166">
        <v>1334</v>
      </c>
      <c r="I130" s="167">
        <f t="shared" si="37"/>
        <v>-5.9612518628912037E-3</v>
      </c>
      <c r="J130" s="166">
        <f t="shared" si="36"/>
        <v>-8</v>
      </c>
      <c r="K130" s="167">
        <f t="shared" si="38"/>
        <v>2.4328446428086188E-4</v>
      </c>
    </row>
    <row r="131" spans="2:14" x14ac:dyDescent="0.25">
      <c r="B131" s="165" t="s">
        <v>134</v>
      </c>
      <c r="C131" s="166">
        <v>2681</v>
      </c>
      <c r="D131" s="166">
        <v>1097</v>
      </c>
      <c r="E131" s="166">
        <v>919</v>
      </c>
      <c r="F131" s="166">
        <v>1885</v>
      </c>
      <c r="G131" s="166">
        <v>2455</v>
      </c>
      <c r="H131" s="166">
        <v>2502</v>
      </c>
      <c r="I131" s="167">
        <f t="shared" si="37"/>
        <v>1.91446028513238E-2</v>
      </c>
      <c r="J131" s="166">
        <f t="shared" si="36"/>
        <v>47</v>
      </c>
      <c r="K131" s="167">
        <f t="shared" si="38"/>
        <v>4.5629514964821321E-4</v>
      </c>
    </row>
    <row r="132" spans="2:14" x14ac:dyDescent="0.25">
      <c r="B132" s="170" t="s">
        <v>148</v>
      </c>
      <c r="C132" s="171">
        <f t="shared" ref="C132:H132" si="39">C124-SUM(C125:C131)</f>
        <v>65900</v>
      </c>
      <c r="D132" s="171">
        <f t="shared" si="39"/>
        <v>27674</v>
      </c>
      <c r="E132" s="171">
        <f t="shared" si="39"/>
        <v>37753</v>
      </c>
      <c r="F132" s="171">
        <f t="shared" si="39"/>
        <v>57174</v>
      </c>
      <c r="G132" s="171">
        <f t="shared" si="39"/>
        <v>50712</v>
      </c>
      <c r="H132" s="171">
        <f t="shared" si="39"/>
        <v>53724</v>
      </c>
      <c r="I132" s="172">
        <f t="shared" si="37"/>
        <v>5.9394226218646429E-2</v>
      </c>
      <c r="J132" s="171">
        <f>H132-G132</f>
        <v>3012</v>
      </c>
      <c r="K132" s="172">
        <f t="shared" si="38"/>
        <v>9.7977620382496428E-3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250224</v>
      </c>
      <c r="D134" s="159">
        <v>96681</v>
      </c>
      <c r="E134" s="159">
        <v>140346</v>
      </c>
      <c r="F134" s="159">
        <v>257117</v>
      </c>
      <c r="G134" s="159">
        <v>280769</v>
      </c>
      <c r="H134" s="159">
        <v>288350</v>
      </c>
      <c r="I134" s="160">
        <f>IFERROR(H134/G134-1,"-")</f>
        <v>2.7000844110282918E-2</v>
      </c>
      <c r="J134" s="159">
        <f>H134-G134</f>
        <v>7581</v>
      </c>
      <c r="K134" s="160">
        <f>H134/H$8</f>
        <v>5.2587012950064863E-2</v>
      </c>
      <c r="L134" s="107"/>
      <c r="M134" s="107"/>
      <c r="N134" s="107"/>
    </row>
    <row r="135" spans="2:14" x14ac:dyDescent="0.25">
      <c r="B135" s="161" t="s">
        <v>100</v>
      </c>
      <c r="C135" s="162">
        <v>45577</v>
      </c>
      <c r="D135" s="162">
        <v>26839</v>
      </c>
      <c r="E135" s="162">
        <v>45216</v>
      </c>
      <c r="F135" s="162">
        <v>29061</v>
      </c>
      <c r="G135" s="162">
        <v>33671</v>
      </c>
      <c r="H135" s="162">
        <v>29209</v>
      </c>
      <c r="I135" s="163">
        <f>IFERROR(H135/G135-1,"-")</f>
        <v>-0.13251759674497343</v>
      </c>
      <c r="J135" s="162">
        <f t="shared" ref="J135:J145" si="40">H135-G135</f>
        <v>-4462</v>
      </c>
      <c r="K135" s="163">
        <f>H135/H$8</f>
        <v>5.3269084836429495E-3</v>
      </c>
    </row>
    <row r="136" spans="2:14" x14ac:dyDescent="0.25">
      <c r="B136" s="165" t="s">
        <v>106</v>
      </c>
      <c r="C136" s="166">
        <v>24890</v>
      </c>
      <c r="D136" s="166">
        <v>20058</v>
      </c>
      <c r="E136" s="166">
        <v>34195</v>
      </c>
      <c r="F136" s="166">
        <v>19943</v>
      </c>
      <c r="G136" s="166">
        <v>22352</v>
      </c>
      <c r="H136" s="166">
        <v>18376</v>
      </c>
      <c r="I136" s="167">
        <f>IFERROR(H136/G136-1,"-")</f>
        <v>-0.17788117394416603</v>
      </c>
      <c r="J136" s="166">
        <f t="shared" si="40"/>
        <v>-3976</v>
      </c>
      <c r="K136" s="167">
        <f>H136/H$8</f>
        <v>3.3512708512931917E-3</v>
      </c>
    </row>
    <row r="137" spans="2:14" x14ac:dyDescent="0.25">
      <c r="B137" s="165" t="s">
        <v>103</v>
      </c>
      <c r="C137" s="166">
        <v>20687</v>
      </c>
      <c r="D137" s="166">
        <v>6781</v>
      </c>
      <c r="E137" s="166">
        <v>11021</v>
      </c>
      <c r="F137" s="166">
        <v>9118</v>
      </c>
      <c r="G137" s="166">
        <v>11319</v>
      </c>
      <c r="H137" s="166">
        <v>10833</v>
      </c>
      <c r="I137" s="167">
        <f>IFERROR(H137/G137-1,"-")</f>
        <v>-4.2936655181553096E-2</v>
      </c>
      <c r="J137" s="166">
        <f t="shared" si="40"/>
        <v>-486</v>
      </c>
      <c r="K137" s="167">
        <f>H137/H$8</f>
        <v>1.9756376323497578E-3</v>
      </c>
    </row>
    <row r="138" spans="2:14" x14ac:dyDescent="0.25">
      <c r="B138" s="161" t="s">
        <v>110</v>
      </c>
      <c r="C138" s="162">
        <v>204647</v>
      </c>
      <c r="D138" s="162">
        <v>69842</v>
      </c>
      <c r="E138" s="162">
        <v>95130</v>
      </c>
      <c r="F138" s="162">
        <v>228056</v>
      </c>
      <c r="G138" s="162">
        <v>247098</v>
      </c>
      <c r="H138" s="162">
        <v>259141</v>
      </c>
      <c r="I138" s="163">
        <f>IFERROR(H138/G138-1,"-")</f>
        <v>4.8737747776185891E-2</v>
      </c>
      <c r="J138" s="162">
        <f t="shared" si="40"/>
        <v>12043</v>
      </c>
      <c r="K138" s="163">
        <f>H138/H$8</f>
        <v>4.7260104466421912E-2</v>
      </c>
    </row>
    <row r="139" spans="2:14" x14ac:dyDescent="0.25">
      <c r="B139" s="165" t="s">
        <v>113</v>
      </c>
      <c r="C139" s="166">
        <v>100583</v>
      </c>
      <c r="D139" s="166">
        <v>26093</v>
      </c>
      <c r="E139" s="166">
        <v>26467</v>
      </c>
      <c r="F139" s="166">
        <v>96562</v>
      </c>
      <c r="G139" s="166">
        <v>105994</v>
      </c>
      <c r="H139" s="166">
        <v>116401</v>
      </c>
      <c r="I139" s="167">
        <f t="shared" ref="I139:I146" si="41">IFERROR(H139/G139-1,"-")</f>
        <v>9.8184802913372504E-2</v>
      </c>
      <c r="J139" s="166">
        <f t="shared" si="40"/>
        <v>10407</v>
      </c>
      <c r="K139" s="167">
        <f t="shared" ref="K139:K146" si="42">H139/H$8</f>
        <v>2.1228302044045431E-2</v>
      </c>
    </row>
    <row r="140" spans="2:14" x14ac:dyDescent="0.25">
      <c r="B140" s="165" t="s">
        <v>116</v>
      </c>
      <c r="C140" s="166">
        <v>15093</v>
      </c>
      <c r="D140" s="166">
        <v>6042</v>
      </c>
      <c r="E140" s="166">
        <v>9298</v>
      </c>
      <c r="F140" s="166">
        <v>16587</v>
      </c>
      <c r="G140" s="166">
        <v>20868</v>
      </c>
      <c r="H140" s="166">
        <v>21452</v>
      </c>
      <c r="I140" s="167">
        <f t="shared" si="41"/>
        <v>2.798543224075134E-2</v>
      </c>
      <c r="J140" s="166">
        <f t="shared" si="40"/>
        <v>584</v>
      </c>
      <c r="K140" s="167">
        <f t="shared" si="42"/>
        <v>3.9122476220037851E-3</v>
      </c>
    </row>
    <row r="141" spans="2:14" x14ac:dyDescent="0.25">
      <c r="B141" s="165" t="s">
        <v>119</v>
      </c>
      <c r="C141" s="166">
        <v>19622</v>
      </c>
      <c r="D141" s="166">
        <v>6586</v>
      </c>
      <c r="E141" s="166">
        <v>15246</v>
      </c>
      <c r="F141" s="166">
        <v>26940</v>
      </c>
      <c r="G141" s="166">
        <v>25146</v>
      </c>
      <c r="H141" s="166">
        <v>24606</v>
      </c>
      <c r="I141" s="167">
        <f t="shared" si="41"/>
        <v>-2.1474588403722294E-2</v>
      </c>
      <c r="J141" s="166">
        <f t="shared" si="40"/>
        <v>-540</v>
      </c>
      <c r="K141" s="167">
        <f t="shared" si="42"/>
        <v>4.4874494213604857E-3</v>
      </c>
    </row>
    <row r="142" spans="2:14" x14ac:dyDescent="0.25">
      <c r="B142" s="165" t="s">
        <v>126</v>
      </c>
      <c r="C142" s="166">
        <v>3955</v>
      </c>
      <c r="D142" s="166">
        <v>1273</v>
      </c>
      <c r="E142" s="166">
        <v>4366</v>
      </c>
      <c r="F142" s="166">
        <v>9965</v>
      </c>
      <c r="G142" s="166">
        <v>8970</v>
      </c>
      <c r="H142" s="166">
        <v>6557</v>
      </c>
      <c r="I142" s="167">
        <f t="shared" si="41"/>
        <v>-0.26900780379041245</v>
      </c>
      <c r="J142" s="166">
        <f t="shared" si="40"/>
        <v>-2413</v>
      </c>
      <c r="K142" s="167">
        <f t="shared" si="42"/>
        <v>1.1958142670836667E-3</v>
      </c>
    </row>
    <row r="143" spans="2:14" x14ac:dyDescent="0.25">
      <c r="B143" s="165" t="s">
        <v>122</v>
      </c>
      <c r="C143" s="166">
        <v>4225</v>
      </c>
      <c r="D143" s="166">
        <v>1935</v>
      </c>
      <c r="E143" s="166">
        <v>3344</v>
      </c>
      <c r="F143" s="166">
        <v>4569</v>
      </c>
      <c r="G143" s="166">
        <v>5508</v>
      </c>
      <c r="H143" s="166">
        <v>5591</v>
      </c>
      <c r="I143" s="167">
        <f t="shared" si="41"/>
        <v>1.5068990559186535E-2</v>
      </c>
      <c r="J143" s="166">
        <f t="shared" si="40"/>
        <v>83</v>
      </c>
      <c r="K143" s="167">
        <f t="shared" si="42"/>
        <v>1.0196427584664909E-3</v>
      </c>
    </row>
    <row r="144" spans="2:14" x14ac:dyDescent="0.25">
      <c r="B144" s="165" t="s">
        <v>131</v>
      </c>
      <c r="C144" s="166">
        <v>2428</v>
      </c>
      <c r="D144" s="166">
        <v>1979</v>
      </c>
      <c r="E144" s="166">
        <v>1422</v>
      </c>
      <c r="F144" s="166">
        <v>3324</v>
      </c>
      <c r="G144" s="166">
        <v>3693</v>
      </c>
      <c r="H144" s="166">
        <v>3368</v>
      </c>
      <c r="I144" s="167">
        <f t="shared" si="41"/>
        <v>-8.8004332520985606E-2</v>
      </c>
      <c r="J144" s="166">
        <f t="shared" si="40"/>
        <v>-325</v>
      </c>
      <c r="K144" s="167">
        <f t="shared" si="42"/>
        <v>6.1422944205243089E-4</v>
      </c>
    </row>
    <row r="145" spans="2:14" x14ac:dyDescent="0.25">
      <c r="B145" s="165" t="s">
        <v>134</v>
      </c>
      <c r="C145" s="166">
        <v>6221</v>
      </c>
      <c r="D145" s="166">
        <v>4050</v>
      </c>
      <c r="E145" s="166">
        <v>947</v>
      </c>
      <c r="F145" s="166">
        <v>2079</v>
      </c>
      <c r="G145" s="166">
        <v>2886</v>
      </c>
      <c r="H145" s="166">
        <v>2832</v>
      </c>
      <c r="I145" s="167">
        <f t="shared" si="41"/>
        <v>-1.8711018711018657E-2</v>
      </c>
      <c r="J145" s="166">
        <f t="shared" si="40"/>
        <v>-54</v>
      </c>
      <c r="K145" s="167">
        <f t="shared" si="42"/>
        <v>5.164779631509752E-4</v>
      </c>
    </row>
    <row r="146" spans="2:14" x14ac:dyDescent="0.25">
      <c r="B146" s="170" t="s">
        <v>148</v>
      </c>
      <c r="C146" s="171">
        <f t="shared" ref="C146:H146" si="43">C138-SUM(C139:C145)</f>
        <v>52520</v>
      </c>
      <c r="D146" s="171">
        <f t="shared" si="43"/>
        <v>21884</v>
      </c>
      <c r="E146" s="171">
        <f t="shared" si="43"/>
        <v>34040</v>
      </c>
      <c r="F146" s="171">
        <f t="shared" si="43"/>
        <v>68030</v>
      </c>
      <c r="G146" s="171">
        <f t="shared" si="43"/>
        <v>74033</v>
      </c>
      <c r="H146" s="171">
        <f t="shared" si="43"/>
        <v>78334</v>
      </c>
      <c r="I146" s="172">
        <f t="shared" si="41"/>
        <v>5.8095714073453708E-2</v>
      </c>
      <c r="J146" s="171">
        <f>H146-G146</f>
        <v>4301</v>
      </c>
      <c r="K146" s="172">
        <f t="shared" si="42"/>
        <v>1.4285940948258647E-2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126097</v>
      </c>
      <c r="D148" s="159">
        <v>43425</v>
      </c>
      <c r="E148" s="159">
        <v>71959</v>
      </c>
      <c r="F148" s="159">
        <v>111437</v>
      </c>
      <c r="G148" s="159">
        <v>123306</v>
      </c>
      <c r="H148" s="159">
        <v>128413</v>
      </c>
      <c r="I148" s="160">
        <f>IFERROR(H148/G148-1,"-")</f>
        <v>4.1417287074432707E-2</v>
      </c>
      <c r="J148" s="159">
        <f>H148-G148</f>
        <v>5107</v>
      </c>
      <c r="K148" s="160">
        <f>H148/H$8</f>
        <v>2.3418956455545963E-2</v>
      </c>
      <c r="L148" s="107"/>
      <c r="M148" s="107"/>
      <c r="N148" s="107"/>
    </row>
    <row r="149" spans="2:14" x14ac:dyDescent="0.25">
      <c r="B149" s="161" t="s">
        <v>100</v>
      </c>
      <c r="C149" s="162">
        <v>54208</v>
      </c>
      <c r="D149" s="162">
        <v>22164</v>
      </c>
      <c r="E149" s="162">
        <v>40392</v>
      </c>
      <c r="F149" s="162">
        <v>57756</v>
      </c>
      <c r="G149" s="162">
        <v>59804</v>
      </c>
      <c r="H149" s="162">
        <v>55988</v>
      </c>
      <c r="I149" s="163">
        <f>IFERROR(H149/G149-1,"-")</f>
        <v>-6.3808440906962693E-2</v>
      </c>
      <c r="J149" s="162">
        <f t="shared" ref="J149:J159" si="44">H149-G149</f>
        <v>-3816</v>
      </c>
      <c r="K149" s="163">
        <f>H149/H$8</f>
        <v>1.0210652613311015E-2</v>
      </c>
    </row>
    <row r="150" spans="2:14" x14ac:dyDescent="0.25">
      <c r="B150" s="165" t="s">
        <v>106</v>
      </c>
      <c r="C150" s="166">
        <v>32990</v>
      </c>
      <c r="D150" s="166">
        <v>14597</v>
      </c>
      <c r="E150" s="166">
        <v>32366</v>
      </c>
      <c r="F150" s="166">
        <v>41603</v>
      </c>
      <c r="G150" s="166">
        <v>44307</v>
      </c>
      <c r="H150" s="166">
        <v>37854</v>
      </c>
      <c r="I150" s="167">
        <f>IFERROR(H150/G150-1,"-")</f>
        <v>-0.14564290067032293</v>
      </c>
      <c r="J150" s="166">
        <f t="shared" si="44"/>
        <v>-6453</v>
      </c>
      <c r="K150" s="167">
        <f>H150/H$8</f>
        <v>6.9035158252531825E-3</v>
      </c>
    </row>
    <row r="151" spans="2:14" x14ac:dyDescent="0.25">
      <c r="B151" s="165" t="s">
        <v>103</v>
      </c>
      <c r="C151" s="166">
        <v>21218</v>
      </c>
      <c r="D151" s="166">
        <v>7567</v>
      </c>
      <c r="E151" s="166">
        <v>8026</v>
      </c>
      <c r="F151" s="166">
        <v>16153</v>
      </c>
      <c r="G151" s="166">
        <v>15497</v>
      </c>
      <c r="H151" s="166">
        <v>18134</v>
      </c>
      <c r="I151" s="167">
        <f>IFERROR(H151/G151-1,"-")</f>
        <v>0.17016196683229001</v>
      </c>
      <c r="J151" s="166">
        <f t="shared" si="44"/>
        <v>2637</v>
      </c>
      <c r="K151" s="167">
        <f>H151/H$8</f>
        <v>3.307136788057833E-3</v>
      </c>
    </row>
    <row r="152" spans="2:14" x14ac:dyDescent="0.25">
      <c r="B152" s="161" t="s">
        <v>110</v>
      </c>
      <c r="C152" s="162">
        <v>71889</v>
      </c>
      <c r="D152" s="162">
        <v>21261</v>
      </c>
      <c r="E152" s="162">
        <v>31567</v>
      </c>
      <c r="F152" s="162">
        <v>53681</v>
      </c>
      <c r="G152" s="162">
        <v>63502</v>
      </c>
      <c r="H152" s="162">
        <v>72425</v>
      </c>
      <c r="I152" s="163">
        <f>IFERROR(H152/G152-1,"-")</f>
        <v>0.14051525936190989</v>
      </c>
      <c r="J152" s="162">
        <f t="shared" si="44"/>
        <v>8923</v>
      </c>
      <c r="K152" s="163">
        <f>H152/H$8</f>
        <v>1.320830384223495E-2</v>
      </c>
    </row>
    <row r="153" spans="2:14" x14ac:dyDescent="0.25">
      <c r="B153" s="165" t="s">
        <v>113</v>
      </c>
      <c r="C153" s="166">
        <v>21798</v>
      </c>
      <c r="D153" s="166">
        <v>5789</v>
      </c>
      <c r="E153" s="166">
        <v>5609</v>
      </c>
      <c r="F153" s="166">
        <v>19238</v>
      </c>
      <c r="G153" s="166">
        <v>18996</v>
      </c>
      <c r="H153" s="166">
        <v>20085</v>
      </c>
      <c r="I153" s="167">
        <f t="shared" ref="I153:I160" si="45">IFERROR(H153/G153-1,"-")</f>
        <v>5.7327858496525552E-2</v>
      </c>
      <c r="J153" s="166">
        <f t="shared" si="44"/>
        <v>1089</v>
      </c>
      <c r="K153" s="167">
        <f t="shared" ref="K153:K160" si="46">H153/H$8</f>
        <v>3.6629448763726468E-3</v>
      </c>
    </row>
    <row r="154" spans="2:14" x14ac:dyDescent="0.25">
      <c r="B154" s="165" t="s">
        <v>116</v>
      </c>
      <c r="C154" s="166">
        <v>18523</v>
      </c>
      <c r="D154" s="166">
        <v>5079</v>
      </c>
      <c r="E154" s="166">
        <v>8623</v>
      </c>
      <c r="F154" s="166">
        <v>11385</v>
      </c>
      <c r="G154" s="166">
        <v>12605</v>
      </c>
      <c r="H154" s="166">
        <v>13027</v>
      </c>
      <c r="I154" s="167">
        <f t="shared" si="45"/>
        <v>3.3478778262594266E-2</v>
      </c>
      <c r="J154" s="166">
        <f t="shared" si="44"/>
        <v>422</v>
      </c>
      <c r="K154" s="167">
        <f t="shared" si="46"/>
        <v>2.37576215606206E-3</v>
      </c>
    </row>
    <row r="155" spans="2:14" x14ac:dyDescent="0.25">
      <c r="B155" s="165" t="s">
        <v>119</v>
      </c>
      <c r="C155" s="166">
        <v>9905</v>
      </c>
      <c r="D155" s="166">
        <v>2317</v>
      </c>
      <c r="E155" s="166">
        <v>5206</v>
      </c>
      <c r="F155" s="166">
        <v>6579</v>
      </c>
      <c r="G155" s="166">
        <v>10130</v>
      </c>
      <c r="H155" s="166">
        <v>12879</v>
      </c>
      <c r="I155" s="167">
        <f t="shared" si="45"/>
        <v>0.2713721618953604</v>
      </c>
      <c r="J155" s="166">
        <f t="shared" si="44"/>
        <v>2749</v>
      </c>
      <c r="K155" s="167">
        <f t="shared" si="46"/>
        <v>2.3487710760668819E-3</v>
      </c>
    </row>
    <row r="156" spans="2:14" x14ac:dyDescent="0.25">
      <c r="B156" s="165" t="s">
        <v>126</v>
      </c>
      <c r="C156" s="166">
        <v>1673</v>
      </c>
      <c r="D156" s="166">
        <v>600</v>
      </c>
      <c r="E156" s="166">
        <v>927</v>
      </c>
      <c r="F156" s="166">
        <v>1690</v>
      </c>
      <c r="G156" s="166">
        <v>2031</v>
      </c>
      <c r="H156" s="166">
        <v>2829</v>
      </c>
      <c r="I156" s="167">
        <f t="shared" si="45"/>
        <v>0.39290989660265874</v>
      </c>
      <c r="J156" s="166">
        <f t="shared" si="44"/>
        <v>798</v>
      </c>
      <c r="K156" s="167">
        <f t="shared" si="46"/>
        <v>5.1593084666458637E-4</v>
      </c>
    </row>
    <row r="157" spans="2:14" x14ac:dyDescent="0.25">
      <c r="B157" s="165" t="s">
        <v>122</v>
      </c>
      <c r="C157" s="166">
        <v>3007</v>
      </c>
      <c r="D157" s="166">
        <v>1505</v>
      </c>
      <c r="E157" s="166">
        <v>1749</v>
      </c>
      <c r="F157" s="166">
        <v>2959</v>
      </c>
      <c r="G157" s="166">
        <v>3062</v>
      </c>
      <c r="H157" s="166">
        <v>3505</v>
      </c>
      <c r="I157" s="167">
        <f t="shared" si="45"/>
        <v>0.14467668190725025</v>
      </c>
      <c r="J157" s="166">
        <f t="shared" si="44"/>
        <v>443</v>
      </c>
      <c r="K157" s="167">
        <f t="shared" si="46"/>
        <v>6.3921442826418359E-4</v>
      </c>
    </row>
    <row r="158" spans="2:14" x14ac:dyDescent="0.25">
      <c r="B158" s="165" t="s">
        <v>131</v>
      </c>
      <c r="C158" s="166">
        <v>472</v>
      </c>
      <c r="D158" s="166">
        <v>354</v>
      </c>
      <c r="E158" s="166">
        <v>292</v>
      </c>
      <c r="F158" s="166">
        <v>497</v>
      </c>
      <c r="G158" s="166">
        <v>676</v>
      </c>
      <c r="H158" s="166">
        <v>484</v>
      </c>
      <c r="I158" s="167">
        <f t="shared" si="45"/>
        <v>-0.28402366863905326</v>
      </c>
      <c r="J158" s="166">
        <f t="shared" si="44"/>
        <v>-192</v>
      </c>
      <c r="K158" s="167">
        <f t="shared" si="46"/>
        <v>8.82681264707175E-5</v>
      </c>
    </row>
    <row r="159" spans="2:14" x14ac:dyDescent="0.25">
      <c r="B159" s="165" t="s">
        <v>134</v>
      </c>
      <c r="C159" s="166">
        <v>1062</v>
      </c>
      <c r="D159" s="166">
        <v>441</v>
      </c>
      <c r="E159" s="166">
        <v>454</v>
      </c>
      <c r="F159" s="166">
        <v>656</v>
      </c>
      <c r="G159" s="166">
        <v>941</v>
      </c>
      <c r="H159" s="166">
        <v>796</v>
      </c>
      <c r="I159" s="167">
        <f t="shared" si="45"/>
        <v>-0.15409139213602552</v>
      </c>
      <c r="J159" s="166">
        <f t="shared" si="44"/>
        <v>-145</v>
      </c>
      <c r="K159" s="167">
        <f t="shared" si="46"/>
        <v>1.4516824105514697E-4</v>
      </c>
    </row>
    <row r="160" spans="2:14" x14ac:dyDescent="0.25">
      <c r="B160" s="170" t="s">
        <v>148</v>
      </c>
      <c r="C160" s="171">
        <f t="shared" ref="C160:H160" si="47">C152-SUM(C153:C159)</f>
        <v>15449</v>
      </c>
      <c r="D160" s="171">
        <f t="shared" si="47"/>
        <v>5176</v>
      </c>
      <c r="E160" s="171">
        <f t="shared" si="47"/>
        <v>8707</v>
      </c>
      <c r="F160" s="171">
        <f t="shared" si="47"/>
        <v>10677</v>
      </c>
      <c r="G160" s="171">
        <f t="shared" si="47"/>
        <v>15061</v>
      </c>
      <c r="H160" s="171">
        <f t="shared" si="47"/>
        <v>18820</v>
      </c>
      <c r="I160" s="172">
        <f t="shared" si="45"/>
        <v>0.24958502091494594</v>
      </c>
      <c r="J160" s="171">
        <f>H160-G160</f>
        <v>3759</v>
      </c>
      <c r="K160" s="172">
        <f t="shared" si="46"/>
        <v>3.432244091278726E-3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D7777-FDBA-4B2C-A476-AE51F517612F}">
  <sheetPr>
    <tabColor theme="7" tint="0.79998168889431442"/>
  </sheetPr>
  <dimension ref="A1:T165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8"/>
    </row>
    <row r="6" spans="1:20" ht="42" customHeight="1" thickBot="1" x14ac:dyDescent="0.3">
      <c r="B6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83"/>
      <c r="D6" s="283"/>
      <c r="E6" s="283"/>
      <c r="F6" s="283"/>
      <c r="G6" s="283"/>
      <c r="H6" s="283"/>
      <c r="I6" s="283"/>
      <c r="J6" s="283"/>
      <c r="M6" s="283" t="s">
        <v>266</v>
      </c>
      <c r="N6" s="283"/>
      <c r="O6" s="283"/>
      <c r="P6" s="283"/>
      <c r="Q6" s="283"/>
      <c r="R6" s="283"/>
      <c r="S6" s="283"/>
      <c r="T6" s="283"/>
    </row>
    <row r="7" spans="1:20" ht="6" customHeight="1" x14ac:dyDescent="0.25"/>
    <row r="8" spans="1:20" ht="15.75" x14ac:dyDescent="0.25">
      <c r="B8" s="147"/>
      <c r="C8" s="313" t="s">
        <v>46</v>
      </c>
      <c r="D8" s="314"/>
      <c r="E8" s="314"/>
      <c r="F8" s="314"/>
      <c r="G8" s="314"/>
      <c r="H8" s="314"/>
      <c r="I8" s="314"/>
      <c r="J8" s="314"/>
    </row>
    <row r="9" spans="1:20" s="148" customFormat="1" ht="72" customHeight="1" x14ac:dyDescent="0.25">
      <c r="A9"/>
      <c r="B9" s="149"/>
      <c r="C9" s="174" t="s">
        <v>265</v>
      </c>
      <c r="D9" s="174" t="s">
        <v>231</v>
      </c>
      <c r="E9" s="174" t="s">
        <v>232</v>
      </c>
      <c r="F9" s="174" t="s">
        <v>233</v>
      </c>
      <c r="G9" s="174" t="s">
        <v>234</v>
      </c>
      <c r="H9" s="174" t="s">
        <v>235</v>
      </c>
      <c r="I9" s="175" t="str">
        <f>CONCATENATE("var. ",RIGHT(H9,2),"/",RIGHT(G9,2))</f>
        <v>var. 25/24</v>
      </c>
      <c r="J9" s="175" t="str">
        <f>CONCATENATE("Cuota s/ total lugares de residencia ",RIGHT(H9,4))</f>
        <v>Cuota s/ total lugares de residencia 2025</v>
      </c>
      <c r="M9" s="149"/>
      <c r="N9" s="174" t="s">
        <v>265</v>
      </c>
      <c r="O9" s="174" t="s">
        <v>231</v>
      </c>
      <c r="P9" s="174" t="s">
        <v>232</v>
      </c>
      <c r="Q9" s="174" t="s">
        <v>233</v>
      </c>
      <c r="R9" s="174" t="s">
        <v>234</v>
      </c>
      <c r="S9" s="174" t="s">
        <v>235</v>
      </c>
      <c r="T9" s="175" t="str">
        <f>CONCATENATE("Cuota s/ total lugares de residencia ",RIGHT(R9,4))</f>
        <v>Cuota s/ total lugares de residencia 2024</v>
      </c>
    </row>
    <row r="10" spans="1:20" x14ac:dyDescent="0.25">
      <c r="B10" s="154" t="s">
        <v>46</v>
      </c>
      <c r="C10" s="155"/>
      <c r="D10" s="155"/>
      <c r="E10" s="155"/>
      <c r="F10" s="155"/>
      <c r="G10" s="155"/>
      <c r="H10" s="155"/>
      <c r="I10" s="156"/>
      <c r="J10" s="156"/>
      <c r="M10" s="157" t="s">
        <v>47</v>
      </c>
      <c r="N10" s="176"/>
      <c r="O10" s="176"/>
      <c r="P10" s="176"/>
      <c r="Q10" s="176"/>
      <c r="R10" s="176"/>
      <c r="S10" s="177"/>
      <c r="T10" s="177"/>
    </row>
    <row r="11" spans="1:20" x14ac:dyDescent="0.25">
      <c r="B11" s="158" t="s">
        <v>71</v>
      </c>
      <c r="C11" s="178">
        <v>86477</v>
      </c>
      <c r="D11" s="178">
        <v>313914</v>
      </c>
      <c r="E11" s="178">
        <v>423458</v>
      </c>
      <c r="F11" s="178">
        <v>434399</v>
      </c>
      <c r="G11" s="178">
        <v>444661</v>
      </c>
      <c r="H11" s="178">
        <v>439399</v>
      </c>
      <c r="I11" s="179">
        <f t="shared" ref="I11:I23" si="0">IFERROR(H11/G11-1,"-")</f>
        <v>-1.1833734013102171E-2</v>
      </c>
      <c r="J11" s="179">
        <f>H11/H11</f>
        <v>1</v>
      </c>
      <c r="K11" s="81"/>
      <c r="L11" s="81"/>
      <c r="M11" s="158" t="s">
        <v>71</v>
      </c>
      <c r="N11" s="178">
        <v>27724</v>
      </c>
      <c r="O11" s="178">
        <v>114122</v>
      </c>
      <c r="P11" s="178">
        <v>153975</v>
      </c>
      <c r="Q11" s="178">
        <v>161770</v>
      </c>
      <c r="R11" s="178">
        <v>159454</v>
      </c>
      <c r="S11" s="179">
        <f t="shared" ref="S11:S23" si="1">IFERROR(R11/Q11-1,"-")</f>
        <v>-1.431662236508624E-2</v>
      </c>
      <c r="T11" s="179">
        <f>R11/R11</f>
        <v>1</v>
      </c>
    </row>
    <row r="12" spans="1:20" x14ac:dyDescent="0.25">
      <c r="B12" s="161" t="s">
        <v>100</v>
      </c>
      <c r="C12" s="162">
        <v>25233</v>
      </c>
      <c r="D12" s="162">
        <v>60673</v>
      </c>
      <c r="E12" s="162">
        <v>68793</v>
      </c>
      <c r="F12" s="162">
        <v>66679</v>
      </c>
      <c r="G12" s="162">
        <v>67924</v>
      </c>
      <c r="H12" s="162">
        <v>68129</v>
      </c>
      <c r="I12" s="163">
        <f t="shared" si="0"/>
        <v>3.0180790295035731E-3</v>
      </c>
      <c r="J12" s="163">
        <f>H12/H11</f>
        <v>0.15505042114342546</v>
      </c>
      <c r="K12" s="81"/>
      <c r="L12" s="81"/>
      <c r="M12" s="161" t="s">
        <v>100</v>
      </c>
      <c r="N12" s="162">
        <v>6173</v>
      </c>
      <c r="O12" s="162">
        <v>14036</v>
      </c>
      <c r="P12" s="162">
        <v>12901</v>
      </c>
      <c r="Q12" s="162">
        <v>11834</v>
      </c>
      <c r="R12" s="162">
        <v>10813</v>
      </c>
      <c r="S12" s="163">
        <f t="shared" si="1"/>
        <v>-8.6276829474395855E-2</v>
      </c>
      <c r="T12" s="163">
        <f>R12/R11</f>
        <v>6.7812660704654637E-2</v>
      </c>
    </row>
    <row r="13" spans="1:20" x14ac:dyDescent="0.25">
      <c r="B13" s="165" t="s">
        <v>106</v>
      </c>
      <c r="C13" s="166">
        <v>15354</v>
      </c>
      <c r="D13" s="166">
        <v>27183</v>
      </c>
      <c r="E13" s="166">
        <v>25423</v>
      </c>
      <c r="F13" s="166">
        <v>25884</v>
      </c>
      <c r="G13" s="166">
        <v>25566</v>
      </c>
      <c r="H13" s="166">
        <v>28090</v>
      </c>
      <c r="I13" s="167">
        <f t="shared" si="0"/>
        <v>9.8724868966596269E-2</v>
      </c>
      <c r="J13" s="167">
        <f>H13/H11</f>
        <v>6.3928229240394263E-2</v>
      </c>
      <c r="K13" s="81"/>
      <c r="L13" s="81"/>
      <c r="M13" s="165" t="s">
        <v>106</v>
      </c>
      <c r="N13" s="166">
        <v>3518</v>
      </c>
      <c r="O13" s="166">
        <v>5472</v>
      </c>
      <c r="P13" s="166">
        <v>4487</v>
      </c>
      <c r="Q13" s="166">
        <v>4039</v>
      </c>
      <c r="R13" s="166">
        <v>3217</v>
      </c>
      <c r="S13" s="167">
        <f t="shared" si="1"/>
        <v>-0.20351572171329535</v>
      </c>
      <c r="T13" s="167">
        <f>R13/R11</f>
        <v>2.0175097520287982E-2</v>
      </c>
    </row>
    <row r="14" spans="1:20" x14ac:dyDescent="0.25">
      <c r="B14" s="165" t="s">
        <v>103</v>
      </c>
      <c r="C14" s="166">
        <v>9879</v>
      </c>
      <c r="D14" s="166">
        <v>33490</v>
      </c>
      <c r="E14" s="166">
        <v>43370</v>
      </c>
      <c r="F14" s="166">
        <v>40795</v>
      </c>
      <c r="G14" s="166">
        <v>42358</v>
      </c>
      <c r="H14" s="166">
        <v>40039</v>
      </c>
      <c r="I14" s="167">
        <f t="shared" si="0"/>
        <v>-5.4747627366731222E-2</v>
      </c>
      <c r="J14" s="167">
        <f>H14/H11</f>
        <v>9.1122191903031183E-2</v>
      </c>
      <c r="K14" s="81"/>
      <c r="L14" s="81"/>
      <c r="M14" s="165" t="s">
        <v>103</v>
      </c>
      <c r="N14" s="166">
        <v>2655</v>
      </c>
      <c r="O14" s="166">
        <v>8564</v>
      </c>
      <c r="P14" s="166">
        <v>8414</v>
      </c>
      <c r="Q14" s="166">
        <v>7795</v>
      </c>
      <c r="R14" s="166">
        <v>7596</v>
      </c>
      <c r="S14" s="167">
        <f t="shared" si="1"/>
        <v>-2.5529185375240515E-2</v>
      </c>
      <c r="T14" s="167">
        <f>R14/R11</f>
        <v>4.7637563184366648E-2</v>
      </c>
    </row>
    <row r="15" spans="1:20" x14ac:dyDescent="0.25">
      <c r="B15" s="161" t="s">
        <v>110</v>
      </c>
      <c r="C15" s="162">
        <v>61244</v>
      </c>
      <c r="D15" s="162">
        <v>253241</v>
      </c>
      <c r="E15" s="162">
        <v>354665</v>
      </c>
      <c r="F15" s="162">
        <v>367720</v>
      </c>
      <c r="G15" s="162">
        <v>376737</v>
      </c>
      <c r="H15" s="162">
        <v>371270</v>
      </c>
      <c r="I15" s="163">
        <f t="shared" si="0"/>
        <v>-1.4511449631971374E-2</v>
      </c>
      <c r="J15" s="163">
        <f>H15/H11</f>
        <v>0.84494957885657451</v>
      </c>
      <c r="K15" s="81"/>
      <c r="L15" s="81"/>
      <c r="M15" s="161" t="s">
        <v>110</v>
      </c>
      <c r="N15" s="162">
        <v>21551</v>
      </c>
      <c r="O15" s="162">
        <v>100086</v>
      </c>
      <c r="P15" s="162">
        <v>141074</v>
      </c>
      <c r="Q15" s="162">
        <v>149936</v>
      </c>
      <c r="R15" s="162">
        <v>148641</v>
      </c>
      <c r="S15" s="163">
        <f t="shared" si="1"/>
        <v>-8.637018461210122E-3</v>
      </c>
      <c r="T15" s="163">
        <f>R15/R11</f>
        <v>0.93218733929534536</v>
      </c>
    </row>
    <row r="16" spans="1:20" x14ac:dyDescent="0.25">
      <c r="B16" s="165" t="s">
        <v>113</v>
      </c>
      <c r="C16" s="166">
        <v>28660</v>
      </c>
      <c r="D16" s="166">
        <v>78133</v>
      </c>
      <c r="E16" s="166">
        <v>149677</v>
      </c>
      <c r="F16" s="166">
        <v>156510</v>
      </c>
      <c r="G16" s="166">
        <v>160094</v>
      </c>
      <c r="H16" s="166">
        <v>152423</v>
      </c>
      <c r="I16" s="167">
        <f t="shared" si="0"/>
        <v>-4.7915599585243718E-2</v>
      </c>
      <c r="J16" s="167">
        <f>H16/H11</f>
        <v>0.34688972892519099</v>
      </c>
      <c r="K16" s="81"/>
      <c r="L16" s="81"/>
      <c r="M16" s="165" t="s">
        <v>113</v>
      </c>
      <c r="N16" s="166">
        <v>10094</v>
      </c>
      <c r="O16" s="166">
        <v>36596</v>
      </c>
      <c r="P16" s="166">
        <v>68205</v>
      </c>
      <c r="Q16" s="166">
        <v>71849</v>
      </c>
      <c r="R16" s="166">
        <v>73815</v>
      </c>
      <c r="S16" s="167">
        <f t="shared" si="1"/>
        <v>2.7362941725006529E-2</v>
      </c>
      <c r="T16" s="167">
        <f>R16/R11</f>
        <v>0.46292347636308906</v>
      </c>
    </row>
    <row r="17" spans="1:20" x14ac:dyDescent="0.25">
      <c r="B17" s="165" t="s">
        <v>116</v>
      </c>
      <c r="C17" s="166">
        <v>6941</v>
      </c>
      <c r="D17" s="166">
        <v>35189</v>
      </c>
      <c r="E17" s="166">
        <v>39499</v>
      </c>
      <c r="F17" s="166">
        <v>42678</v>
      </c>
      <c r="G17" s="166">
        <v>42582</v>
      </c>
      <c r="H17" s="166">
        <v>42673</v>
      </c>
      <c r="I17" s="167">
        <f t="shared" si="0"/>
        <v>2.1370532149733723E-3</v>
      </c>
      <c r="J17" s="167">
        <f>H17/H11</f>
        <v>9.7116743551988058E-2</v>
      </c>
      <c r="K17" s="81"/>
      <c r="L17" s="81"/>
      <c r="M17" s="165" t="s">
        <v>116</v>
      </c>
      <c r="N17" s="166">
        <v>2984</v>
      </c>
      <c r="O17" s="166">
        <v>13995</v>
      </c>
      <c r="P17" s="166">
        <v>14767</v>
      </c>
      <c r="Q17" s="166">
        <v>16418</v>
      </c>
      <c r="R17" s="166">
        <v>15334</v>
      </c>
      <c r="S17" s="167">
        <f t="shared" si="1"/>
        <v>-6.6025094408575957E-2</v>
      </c>
      <c r="T17" s="167">
        <f>R17/R11</f>
        <v>9.6165665332948694E-2</v>
      </c>
    </row>
    <row r="18" spans="1:20" x14ac:dyDescent="0.25">
      <c r="B18" s="165" t="s">
        <v>119</v>
      </c>
      <c r="C18" s="166">
        <v>4755</v>
      </c>
      <c r="D18" s="166">
        <v>15076</v>
      </c>
      <c r="E18" s="166">
        <v>18480</v>
      </c>
      <c r="F18" s="166">
        <v>15887</v>
      </c>
      <c r="G18" s="166">
        <v>15931</v>
      </c>
      <c r="H18" s="166">
        <v>16479</v>
      </c>
      <c r="I18" s="167">
        <f t="shared" si="0"/>
        <v>3.4398342853555919E-2</v>
      </c>
      <c r="J18" s="167">
        <f>H18/H11</f>
        <v>3.7503499097631079E-2</v>
      </c>
      <c r="K18" s="81"/>
      <c r="L18" s="81"/>
      <c r="M18" s="165" t="s">
        <v>119</v>
      </c>
      <c r="N18" s="166">
        <v>1485</v>
      </c>
      <c r="O18" s="166">
        <v>5209</v>
      </c>
      <c r="P18" s="166">
        <v>5577</v>
      </c>
      <c r="Q18" s="166">
        <v>4673</v>
      </c>
      <c r="R18" s="166">
        <v>4199</v>
      </c>
      <c r="S18" s="167">
        <f t="shared" si="1"/>
        <v>-0.10143376845709395</v>
      </c>
      <c r="T18" s="167">
        <f>R18/R11</f>
        <v>2.6333613455918323E-2</v>
      </c>
    </row>
    <row r="19" spans="1:20" x14ac:dyDescent="0.25">
      <c r="B19" s="165" t="s">
        <v>126</v>
      </c>
      <c r="C19" s="166">
        <v>1433</v>
      </c>
      <c r="D19" s="166">
        <v>14357</v>
      </c>
      <c r="E19" s="166">
        <v>11551</v>
      </c>
      <c r="F19" s="166">
        <v>13604</v>
      </c>
      <c r="G19" s="166">
        <v>13487</v>
      </c>
      <c r="H19" s="166">
        <v>12570</v>
      </c>
      <c r="I19" s="167">
        <f t="shared" si="0"/>
        <v>-6.7991399125083452E-2</v>
      </c>
      <c r="J19" s="167">
        <f>H19/H11</f>
        <v>2.860725673021559E-2</v>
      </c>
      <c r="K19" s="81"/>
      <c r="L19" s="81"/>
      <c r="M19" s="165" t="s">
        <v>126</v>
      </c>
      <c r="N19" s="166">
        <v>414</v>
      </c>
      <c r="O19" s="166">
        <v>5617</v>
      </c>
      <c r="P19" s="166">
        <v>4695</v>
      </c>
      <c r="Q19" s="166">
        <v>5198</v>
      </c>
      <c r="R19" s="166">
        <v>5174</v>
      </c>
      <c r="S19" s="167">
        <f t="shared" si="1"/>
        <v>-4.6171604463255411E-3</v>
      </c>
      <c r="T19" s="167">
        <f>R19/R11</f>
        <v>3.2448229583453538E-2</v>
      </c>
    </row>
    <row r="20" spans="1:20" x14ac:dyDescent="0.25">
      <c r="B20" s="165" t="s">
        <v>122</v>
      </c>
      <c r="C20" s="166">
        <v>2657</v>
      </c>
      <c r="D20" s="166">
        <v>15230</v>
      </c>
      <c r="E20" s="166">
        <v>13797</v>
      </c>
      <c r="F20" s="166">
        <v>14493</v>
      </c>
      <c r="G20" s="166">
        <v>14656</v>
      </c>
      <c r="H20" s="166">
        <v>14550</v>
      </c>
      <c r="I20" s="167">
        <f t="shared" si="0"/>
        <v>-7.2325327510917026E-3</v>
      </c>
      <c r="J20" s="167">
        <f>H20/H11</f>
        <v>3.3113411728292512E-2</v>
      </c>
      <c r="K20" s="81"/>
      <c r="L20" s="81"/>
      <c r="M20" s="165" t="s">
        <v>122</v>
      </c>
      <c r="N20" s="166">
        <v>1396</v>
      </c>
      <c r="O20" s="166">
        <v>8563</v>
      </c>
      <c r="P20" s="166">
        <v>7335</v>
      </c>
      <c r="Q20" s="166">
        <v>7743</v>
      </c>
      <c r="R20" s="166">
        <v>7580</v>
      </c>
      <c r="S20" s="167">
        <f t="shared" si="1"/>
        <v>-2.1051272116750619E-2</v>
      </c>
      <c r="T20" s="167">
        <f>R20/R11</f>
        <v>4.753722076586351E-2</v>
      </c>
    </row>
    <row r="21" spans="1:20" x14ac:dyDescent="0.25">
      <c r="B21" s="165" t="s">
        <v>131</v>
      </c>
      <c r="C21" s="166">
        <v>113</v>
      </c>
      <c r="D21" s="166">
        <v>6827</v>
      </c>
      <c r="E21" s="166">
        <v>7805</v>
      </c>
      <c r="F21" s="166">
        <v>7602</v>
      </c>
      <c r="G21" s="166">
        <v>7997</v>
      </c>
      <c r="H21" s="166">
        <v>7051</v>
      </c>
      <c r="I21" s="167">
        <f t="shared" si="0"/>
        <v>-0.1182943603851444</v>
      </c>
      <c r="J21" s="167">
        <f>H21/H11</f>
        <v>1.6046918632040583E-2</v>
      </c>
      <c r="K21" s="81"/>
      <c r="L21" s="81"/>
      <c r="M21" s="165" t="s">
        <v>131</v>
      </c>
      <c r="N21" s="166">
        <v>24</v>
      </c>
      <c r="O21" s="166">
        <v>2091</v>
      </c>
      <c r="P21" s="166">
        <v>2400</v>
      </c>
      <c r="Q21" s="166">
        <v>2463</v>
      </c>
      <c r="R21" s="166">
        <v>2655</v>
      </c>
      <c r="S21" s="167">
        <f t="shared" si="1"/>
        <v>7.7953714981729538E-2</v>
      </c>
      <c r="T21" s="167">
        <f>R21/R11</f>
        <v>1.665057007036512E-2</v>
      </c>
    </row>
    <row r="22" spans="1:20" x14ac:dyDescent="0.25">
      <c r="A22" s="169"/>
      <c r="B22" s="165" t="s">
        <v>134</v>
      </c>
      <c r="C22" s="166">
        <v>605</v>
      </c>
      <c r="D22" s="166">
        <v>7237</v>
      </c>
      <c r="E22" s="166">
        <v>10970</v>
      </c>
      <c r="F22" s="166">
        <v>12283</v>
      </c>
      <c r="G22" s="166">
        <v>11491</v>
      </c>
      <c r="H22" s="166">
        <v>9797</v>
      </c>
      <c r="I22" s="167">
        <f t="shared" si="0"/>
        <v>-0.1474197197806979</v>
      </c>
      <c r="J22" s="167">
        <f>H22/H11</f>
        <v>2.2296363897050288E-2</v>
      </c>
      <c r="K22" s="81"/>
      <c r="L22" s="81"/>
      <c r="M22" s="165" t="s">
        <v>134</v>
      </c>
      <c r="N22" s="166">
        <v>61</v>
      </c>
      <c r="O22" s="166">
        <v>1633</v>
      </c>
      <c r="P22" s="166">
        <v>3908</v>
      </c>
      <c r="Q22" s="166">
        <v>4511</v>
      </c>
      <c r="R22" s="166">
        <v>3656</v>
      </c>
      <c r="S22" s="167">
        <f t="shared" si="1"/>
        <v>-0.18953668809576596</v>
      </c>
      <c r="T22" s="167">
        <f>R22/R11</f>
        <v>2.292824262796794E-2</v>
      </c>
    </row>
    <row r="23" spans="1:20" x14ac:dyDescent="0.25">
      <c r="B23" s="170" t="s">
        <v>148</v>
      </c>
      <c r="C23" s="171">
        <f t="shared" ref="C23:H23" si="2">C15-SUM(C16:C22)</f>
        <v>16080</v>
      </c>
      <c r="D23" s="171">
        <f t="shared" si="2"/>
        <v>81192</v>
      </c>
      <c r="E23" s="171">
        <f t="shared" si="2"/>
        <v>102886</v>
      </c>
      <c r="F23" s="171">
        <f t="shared" si="2"/>
        <v>104663</v>
      </c>
      <c r="G23" s="171">
        <f t="shared" si="2"/>
        <v>110499</v>
      </c>
      <c r="H23" s="171">
        <f t="shared" si="2"/>
        <v>115727</v>
      </c>
      <c r="I23" s="172">
        <f t="shared" si="0"/>
        <v>4.7312645363306371E-2</v>
      </c>
      <c r="J23" s="172">
        <f>H23/H11</f>
        <v>0.26337565629416543</v>
      </c>
      <c r="K23" s="173"/>
      <c r="L23" s="173"/>
      <c r="M23" s="170" t="s">
        <v>148</v>
      </c>
      <c r="N23" s="171">
        <f>N15-SUM(N16:N22)</f>
        <v>5093</v>
      </c>
      <c r="O23" s="171">
        <f>O15-SUM(O16:O22)</f>
        <v>26382</v>
      </c>
      <c r="P23" s="171">
        <f>P15-SUM(P16:P22)</f>
        <v>34187</v>
      </c>
      <c r="Q23" s="171">
        <f>Q15-SUM(Q16:Q22)</f>
        <v>37081</v>
      </c>
      <c r="R23" s="171">
        <f>R15-SUM(R16:R22)</f>
        <v>36228</v>
      </c>
      <c r="S23" s="172">
        <f t="shared" si="1"/>
        <v>-2.3003694614492587E-2</v>
      </c>
      <c r="T23" s="172">
        <f>R23/R11</f>
        <v>0.2272003210957392</v>
      </c>
    </row>
    <row r="24" spans="1:20" x14ac:dyDescent="0.25">
      <c r="B24" s="157" t="s">
        <v>47</v>
      </c>
      <c r="C24" s="176"/>
      <c r="D24" s="176"/>
      <c r="E24" s="176"/>
      <c r="F24" s="176"/>
      <c r="G24" s="176"/>
      <c r="H24" s="176"/>
      <c r="I24" s="177"/>
      <c r="J24" s="177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8" t="s">
        <v>12</v>
      </c>
      <c r="C25" s="178">
        <v>27724</v>
      </c>
      <c r="D25" s="178">
        <v>114122</v>
      </c>
      <c r="E25" s="178">
        <v>153975</v>
      </c>
      <c r="F25" s="178">
        <v>161770</v>
      </c>
      <c r="G25" s="178">
        <v>159454</v>
      </c>
      <c r="H25" s="178">
        <v>155221</v>
      </c>
      <c r="I25" s="179">
        <f t="shared" ref="I25:I37" si="3">IFERROR(H25/G25-1,"-")</f>
        <v>-2.6546841095237528E-2</v>
      </c>
      <c r="J25" s="179">
        <f>H25/H25</f>
        <v>1</v>
      </c>
    </row>
    <row r="26" spans="1:20" x14ac:dyDescent="0.25">
      <c r="B26" s="161" t="s">
        <v>100</v>
      </c>
      <c r="C26" s="162">
        <v>6173</v>
      </c>
      <c r="D26" s="162">
        <v>14036</v>
      </c>
      <c r="E26" s="162">
        <v>12901</v>
      </c>
      <c r="F26" s="162">
        <v>11834</v>
      </c>
      <c r="G26" s="162">
        <v>10813</v>
      </c>
      <c r="H26" s="162">
        <v>9872</v>
      </c>
      <c r="I26" s="163">
        <f t="shared" si="3"/>
        <v>-8.702487746231391E-2</v>
      </c>
      <c r="J26" s="163">
        <f>H26/H25</f>
        <v>6.3599641801044965E-2</v>
      </c>
    </row>
    <row r="27" spans="1:20" x14ac:dyDescent="0.25">
      <c r="B27" s="165" t="s">
        <v>106</v>
      </c>
      <c r="C27" s="166">
        <v>3518</v>
      </c>
      <c r="D27" s="166">
        <v>5472</v>
      </c>
      <c r="E27" s="166">
        <v>4487</v>
      </c>
      <c r="F27" s="166">
        <v>4039</v>
      </c>
      <c r="G27" s="166">
        <v>3217</v>
      </c>
      <c r="H27" s="166">
        <v>3345</v>
      </c>
      <c r="I27" s="167">
        <f t="shared" si="3"/>
        <v>3.9788622940627905E-2</v>
      </c>
      <c r="J27" s="167">
        <f>H27/H25</f>
        <v>2.1549919147538028E-2</v>
      </c>
    </row>
    <row r="28" spans="1:20" x14ac:dyDescent="0.25">
      <c r="B28" s="165" t="s">
        <v>103</v>
      </c>
      <c r="C28" s="166">
        <v>2655</v>
      </c>
      <c r="D28" s="166">
        <v>8564</v>
      </c>
      <c r="E28" s="166">
        <v>8414</v>
      </c>
      <c r="F28" s="166">
        <v>7795</v>
      </c>
      <c r="G28" s="166">
        <v>7596</v>
      </c>
      <c r="H28" s="166">
        <v>6527</v>
      </c>
      <c r="I28" s="167">
        <f t="shared" si="3"/>
        <v>-0.14073196419167988</v>
      </c>
      <c r="J28" s="167">
        <f>H28/H25</f>
        <v>4.2049722653506934E-2</v>
      </c>
    </row>
    <row r="29" spans="1:20" x14ac:dyDescent="0.25">
      <c r="B29" s="161" t="s">
        <v>110</v>
      </c>
      <c r="C29" s="162">
        <v>21551</v>
      </c>
      <c r="D29" s="162">
        <v>100086</v>
      </c>
      <c r="E29" s="162">
        <v>141074</v>
      </c>
      <c r="F29" s="162">
        <v>149936</v>
      </c>
      <c r="G29" s="162">
        <v>148641</v>
      </c>
      <c r="H29" s="162">
        <v>145349</v>
      </c>
      <c r="I29" s="163">
        <f t="shared" si="3"/>
        <v>-2.2147321398537367E-2</v>
      </c>
      <c r="J29" s="163">
        <f>H29/H25</f>
        <v>0.93640035819895506</v>
      </c>
    </row>
    <row r="30" spans="1:20" x14ac:dyDescent="0.25">
      <c r="B30" s="165" t="s">
        <v>113</v>
      </c>
      <c r="C30" s="166">
        <v>10094</v>
      </c>
      <c r="D30" s="166">
        <v>36596</v>
      </c>
      <c r="E30" s="166">
        <v>68205</v>
      </c>
      <c r="F30" s="166">
        <v>71849</v>
      </c>
      <c r="G30" s="166">
        <v>73815</v>
      </c>
      <c r="H30" s="166">
        <v>70997</v>
      </c>
      <c r="I30" s="167">
        <f t="shared" si="3"/>
        <v>-3.8176522387048717E-2</v>
      </c>
      <c r="J30" s="167">
        <f>H30/H25</f>
        <v>0.45739300738946403</v>
      </c>
    </row>
    <row r="31" spans="1:20" x14ac:dyDescent="0.25">
      <c r="B31" s="165" t="s">
        <v>116</v>
      </c>
      <c r="C31" s="166">
        <v>2984</v>
      </c>
      <c r="D31" s="166">
        <v>13995</v>
      </c>
      <c r="E31" s="166">
        <v>14767</v>
      </c>
      <c r="F31" s="166">
        <v>16418</v>
      </c>
      <c r="G31" s="166">
        <v>15334</v>
      </c>
      <c r="H31" s="166">
        <v>14619</v>
      </c>
      <c r="I31" s="167">
        <f t="shared" si="3"/>
        <v>-4.6628407460545196E-2</v>
      </c>
      <c r="J31" s="167">
        <f>H31/H25</f>
        <v>9.4181843951527178E-2</v>
      </c>
    </row>
    <row r="32" spans="1:20" x14ac:dyDescent="0.25">
      <c r="B32" s="165" t="s">
        <v>119</v>
      </c>
      <c r="C32" s="166">
        <v>1485</v>
      </c>
      <c r="D32" s="166">
        <v>5209</v>
      </c>
      <c r="E32" s="166">
        <v>5577</v>
      </c>
      <c r="F32" s="166">
        <v>4673</v>
      </c>
      <c r="G32" s="166">
        <v>4199</v>
      </c>
      <c r="H32" s="166">
        <v>4024</v>
      </c>
      <c r="I32" s="167">
        <f t="shared" si="3"/>
        <v>-4.1676589664205732E-2</v>
      </c>
      <c r="J32" s="167">
        <f>H32/H25</f>
        <v>2.5924327249534536E-2</v>
      </c>
    </row>
    <row r="33" spans="2:10" x14ac:dyDescent="0.25">
      <c r="B33" s="165" t="s">
        <v>126</v>
      </c>
      <c r="C33" s="166">
        <v>414</v>
      </c>
      <c r="D33" s="166">
        <v>5617</v>
      </c>
      <c r="E33" s="166">
        <v>4695</v>
      </c>
      <c r="F33" s="166">
        <v>5198</v>
      </c>
      <c r="G33" s="166">
        <v>5174</v>
      </c>
      <c r="H33" s="166">
        <v>5218</v>
      </c>
      <c r="I33" s="167">
        <f t="shared" si="3"/>
        <v>8.5040587553151248E-3</v>
      </c>
      <c r="J33" s="167">
        <f>H33/H25</f>
        <v>3.3616585384709546E-2</v>
      </c>
    </row>
    <row r="34" spans="2:10" x14ac:dyDescent="0.25">
      <c r="B34" s="165" t="s">
        <v>122</v>
      </c>
      <c r="C34" s="166">
        <v>1396</v>
      </c>
      <c r="D34" s="166">
        <v>8563</v>
      </c>
      <c r="E34" s="166">
        <v>7335</v>
      </c>
      <c r="F34" s="166">
        <v>7743</v>
      </c>
      <c r="G34" s="166">
        <v>7580</v>
      </c>
      <c r="H34" s="166">
        <v>7909</v>
      </c>
      <c r="I34" s="167">
        <f t="shared" si="3"/>
        <v>4.3403693931398424E-2</v>
      </c>
      <c r="J34" s="167">
        <f>H34/H25</f>
        <v>5.0953157111473316E-2</v>
      </c>
    </row>
    <row r="35" spans="2:10" x14ac:dyDescent="0.25">
      <c r="B35" s="165" t="s">
        <v>131</v>
      </c>
      <c r="C35" s="166">
        <v>24</v>
      </c>
      <c r="D35" s="166">
        <v>2091</v>
      </c>
      <c r="E35" s="166">
        <v>2400</v>
      </c>
      <c r="F35" s="166">
        <v>2463</v>
      </c>
      <c r="G35" s="166">
        <v>2655</v>
      </c>
      <c r="H35" s="166">
        <v>2631</v>
      </c>
      <c r="I35" s="167">
        <f t="shared" si="3"/>
        <v>-9.0395480225988756E-3</v>
      </c>
      <c r="J35" s="167">
        <f>H35/H25</f>
        <v>1.6950026091830359E-2</v>
      </c>
    </row>
    <row r="36" spans="2:10" x14ac:dyDescent="0.25">
      <c r="B36" s="165" t="s">
        <v>134</v>
      </c>
      <c r="C36" s="166">
        <v>61</v>
      </c>
      <c r="D36" s="166">
        <v>1633</v>
      </c>
      <c r="E36" s="166">
        <v>3908</v>
      </c>
      <c r="F36" s="166">
        <v>4511</v>
      </c>
      <c r="G36" s="166">
        <v>3656</v>
      </c>
      <c r="H36" s="166">
        <v>3594</v>
      </c>
      <c r="I36" s="167">
        <f t="shared" si="3"/>
        <v>-1.6958424507658609E-2</v>
      </c>
      <c r="J36" s="167">
        <f>H36/H25</f>
        <v>2.3154083532511711E-2</v>
      </c>
    </row>
    <row r="37" spans="2:10" x14ac:dyDescent="0.25">
      <c r="B37" s="170" t="s">
        <v>148</v>
      </c>
      <c r="C37" s="171">
        <f t="shared" ref="C37:H37" si="4">C29-SUM(C30:C36)</f>
        <v>5093</v>
      </c>
      <c r="D37" s="171">
        <f t="shared" si="4"/>
        <v>26382</v>
      </c>
      <c r="E37" s="171">
        <f t="shared" si="4"/>
        <v>34187</v>
      </c>
      <c r="F37" s="171">
        <f t="shared" si="4"/>
        <v>37081</v>
      </c>
      <c r="G37" s="171">
        <f t="shared" si="4"/>
        <v>36228</v>
      </c>
      <c r="H37" s="171">
        <f t="shared" si="4"/>
        <v>36357</v>
      </c>
      <c r="I37" s="172">
        <f t="shared" si="3"/>
        <v>3.5607817157998767E-3</v>
      </c>
      <c r="J37" s="172">
        <f>H37/H25</f>
        <v>0.23422732748790434</v>
      </c>
    </row>
    <row r="38" spans="2:10" x14ac:dyDescent="0.25">
      <c r="B38" s="157" t="s">
        <v>48</v>
      </c>
      <c r="C38" s="176"/>
      <c r="D38" s="176"/>
      <c r="E38" s="176"/>
      <c r="F38" s="176"/>
      <c r="G38" s="176"/>
      <c r="H38" s="176"/>
      <c r="I38" s="177"/>
      <c r="J38" s="177"/>
    </row>
    <row r="39" spans="2:10" x14ac:dyDescent="0.25">
      <c r="B39" s="158" t="s">
        <v>71</v>
      </c>
      <c r="C39" s="178">
        <v>17398</v>
      </c>
      <c r="D39" s="178">
        <v>78855</v>
      </c>
      <c r="E39" s="178">
        <v>108917</v>
      </c>
      <c r="F39" s="178">
        <v>111619</v>
      </c>
      <c r="G39" s="178">
        <v>115450</v>
      </c>
      <c r="H39" s="178">
        <v>110730</v>
      </c>
      <c r="I39" s="179">
        <f t="shared" ref="I39:I51" si="5">IFERROR(H39/G39-1,"-")</f>
        <v>-4.0883499350368169E-2</v>
      </c>
      <c r="J39" s="179">
        <f>H39/H39</f>
        <v>1</v>
      </c>
    </row>
    <row r="40" spans="2:10" x14ac:dyDescent="0.25">
      <c r="B40" s="161" t="s">
        <v>100</v>
      </c>
      <c r="C40" s="162">
        <v>2321</v>
      </c>
      <c r="D40" s="162">
        <v>7543</v>
      </c>
      <c r="E40" s="162">
        <v>8023</v>
      </c>
      <c r="F40" s="162">
        <v>7457</v>
      </c>
      <c r="G40" s="162">
        <v>7541</v>
      </c>
      <c r="H40" s="162">
        <v>7552</v>
      </c>
      <c r="I40" s="163">
        <f t="shared" si="5"/>
        <v>1.4586924811033075E-3</v>
      </c>
      <c r="J40" s="163">
        <f>H40/H39</f>
        <v>6.8201932628917189E-2</v>
      </c>
    </row>
    <row r="41" spans="2:10" x14ac:dyDescent="0.25">
      <c r="B41" s="165" t="s">
        <v>106</v>
      </c>
      <c r="C41" s="166">
        <v>1300</v>
      </c>
      <c r="D41" s="166">
        <v>2651</v>
      </c>
      <c r="E41" s="166">
        <v>1974</v>
      </c>
      <c r="F41" s="166">
        <v>2803</v>
      </c>
      <c r="G41" s="166">
        <v>2740</v>
      </c>
      <c r="H41" s="166">
        <v>3218</v>
      </c>
      <c r="I41" s="167">
        <f t="shared" si="5"/>
        <v>0.17445255474452548</v>
      </c>
      <c r="J41" s="167">
        <f>H41/H39</f>
        <v>2.9061681567777477E-2</v>
      </c>
    </row>
    <row r="42" spans="2:10" x14ac:dyDescent="0.25">
      <c r="B42" s="165" t="s">
        <v>103</v>
      </c>
      <c r="C42" s="166">
        <v>1021</v>
      </c>
      <c r="D42" s="166">
        <v>4892</v>
      </c>
      <c r="E42" s="166">
        <v>6049</v>
      </c>
      <c r="F42" s="166">
        <v>4654</v>
      </c>
      <c r="G42" s="166">
        <v>4801</v>
      </c>
      <c r="H42" s="166">
        <v>4334</v>
      </c>
      <c r="I42" s="167">
        <f t="shared" si="5"/>
        <v>-9.7271401791293455E-2</v>
      </c>
      <c r="J42" s="167">
        <f>H42/H39</f>
        <v>3.9140251061139712E-2</v>
      </c>
    </row>
    <row r="43" spans="2:10" x14ac:dyDescent="0.25">
      <c r="B43" s="161" t="s">
        <v>110</v>
      </c>
      <c r="C43" s="162">
        <v>15077</v>
      </c>
      <c r="D43" s="162">
        <v>71312</v>
      </c>
      <c r="E43" s="162">
        <v>100894</v>
      </c>
      <c r="F43" s="162">
        <v>104162</v>
      </c>
      <c r="G43" s="162">
        <v>107909</v>
      </c>
      <c r="H43" s="162">
        <v>103178</v>
      </c>
      <c r="I43" s="163">
        <f t="shared" si="5"/>
        <v>-4.3842496918700014E-2</v>
      </c>
      <c r="J43" s="163">
        <f>H43/H39</f>
        <v>0.93179806737108284</v>
      </c>
    </row>
    <row r="44" spans="2:10" x14ac:dyDescent="0.25">
      <c r="B44" s="165" t="s">
        <v>113</v>
      </c>
      <c r="C44" s="166">
        <v>8000</v>
      </c>
      <c r="D44" s="166">
        <v>24281</v>
      </c>
      <c r="E44" s="166">
        <v>48129</v>
      </c>
      <c r="F44" s="166">
        <v>49377</v>
      </c>
      <c r="G44" s="166">
        <v>50165</v>
      </c>
      <c r="H44" s="166">
        <v>46754</v>
      </c>
      <c r="I44" s="167">
        <f t="shared" si="5"/>
        <v>-6.7995614472241561E-2</v>
      </c>
      <c r="J44" s="167">
        <f>H44/H39</f>
        <v>0.42223426352388693</v>
      </c>
    </row>
    <row r="45" spans="2:10" x14ac:dyDescent="0.25">
      <c r="B45" s="165" t="s">
        <v>116</v>
      </c>
      <c r="C45" s="166">
        <v>854</v>
      </c>
      <c r="D45" s="166">
        <v>3993</v>
      </c>
      <c r="E45" s="166">
        <v>4758</v>
      </c>
      <c r="F45" s="166">
        <v>4975</v>
      </c>
      <c r="G45" s="166">
        <v>5171</v>
      </c>
      <c r="H45" s="166">
        <v>5606</v>
      </c>
      <c r="I45" s="167">
        <f t="shared" si="5"/>
        <v>8.4122993618255704E-2</v>
      </c>
      <c r="J45" s="167">
        <f>H45/H39</f>
        <v>5.0627652849273008E-2</v>
      </c>
    </row>
    <row r="46" spans="2:10" x14ac:dyDescent="0.25">
      <c r="B46" s="165" t="s">
        <v>119</v>
      </c>
      <c r="C46" s="166">
        <v>723</v>
      </c>
      <c r="D46" s="166">
        <v>2325</v>
      </c>
      <c r="E46" s="166">
        <v>2681</v>
      </c>
      <c r="F46" s="166">
        <v>2053</v>
      </c>
      <c r="G46" s="166">
        <v>2212</v>
      </c>
      <c r="H46" s="166">
        <v>2738</v>
      </c>
      <c r="I46" s="167">
        <f t="shared" si="5"/>
        <v>0.23779385171790235</v>
      </c>
      <c r="J46" s="167">
        <f>H46/H39</f>
        <v>2.4726812968481893E-2</v>
      </c>
    </row>
    <row r="47" spans="2:10" x14ac:dyDescent="0.25">
      <c r="B47" s="165" t="s">
        <v>126</v>
      </c>
      <c r="C47" s="166">
        <v>571</v>
      </c>
      <c r="D47" s="166">
        <v>4599</v>
      </c>
      <c r="E47" s="166">
        <v>3770</v>
      </c>
      <c r="F47" s="166">
        <v>4705</v>
      </c>
      <c r="G47" s="166">
        <v>4450</v>
      </c>
      <c r="H47" s="166">
        <v>3950</v>
      </c>
      <c r="I47" s="167">
        <f t="shared" si="5"/>
        <v>-0.11235955056179781</v>
      </c>
      <c r="J47" s="167">
        <f>H47/H39</f>
        <v>3.5672356181703245E-2</v>
      </c>
    </row>
    <row r="48" spans="2:10" x14ac:dyDescent="0.25">
      <c r="B48" s="165" t="s">
        <v>122</v>
      </c>
      <c r="C48" s="166">
        <v>554</v>
      </c>
      <c r="D48" s="166">
        <v>3955</v>
      </c>
      <c r="E48" s="166">
        <v>4166</v>
      </c>
      <c r="F48" s="166">
        <v>4414</v>
      </c>
      <c r="G48" s="166">
        <v>4236</v>
      </c>
      <c r="H48" s="166">
        <v>3677</v>
      </c>
      <c r="I48" s="167">
        <f t="shared" si="5"/>
        <v>-0.13196411709159583</v>
      </c>
      <c r="J48" s="167">
        <f>H48/H39</f>
        <v>3.3206899665853877E-2</v>
      </c>
    </row>
    <row r="49" spans="2:10" x14ac:dyDescent="0.25">
      <c r="B49" s="165" t="s">
        <v>131</v>
      </c>
      <c r="C49" s="166">
        <v>39</v>
      </c>
      <c r="D49" s="166">
        <v>2647</v>
      </c>
      <c r="E49" s="166">
        <v>2675</v>
      </c>
      <c r="F49" s="166">
        <v>2879</v>
      </c>
      <c r="G49" s="166">
        <v>3064</v>
      </c>
      <c r="H49" s="166">
        <v>2502</v>
      </c>
      <c r="I49" s="167">
        <f t="shared" si="5"/>
        <v>-0.18342036553524799</v>
      </c>
      <c r="J49" s="167">
        <f>H49/H39</f>
        <v>2.2595502573828231E-2</v>
      </c>
    </row>
    <row r="50" spans="2:10" x14ac:dyDescent="0.25">
      <c r="B50" s="165" t="s">
        <v>134</v>
      </c>
      <c r="C50" s="166">
        <v>406</v>
      </c>
      <c r="D50" s="166">
        <v>3467</v>
      </c>
      <c r="E50" s="166">
        <v>3949</v>
      </c>
      <c r="F50" s="166">
        <v>4580</v>
      </c>
      <c r="G50" s="166">
        <v>4168</v>
      </c>
      <c r="H50" s="166">
        <v>3370</v>
      </c>
      <c r="I50" s="167">
        <f t="shared" si="5"/>
        <v>-0.19145873320537432</v>
      </c>
      <c r="J50" s="167">
        <f>H50/H39</f>
        <v>3.043438995755441E-2</v>
      </c>
    </row>
    <row r="51" spans="2:10" x14ac:dyDescent="0.25">
      <c r="B51" s="170" t="s">
        <v>148</v>
      </c>
      <c r="C51" s="171">
        <f t="shared" ref="C51:H51" si="6">C43-SUM(C44:C50)</f>
        <v>3930</v>
      </c>
      <c r="D51" s="171">
        <f t="shared" si="6"/>
        <v>26045</v>
      </c>
      <c r="E51" s="171">
        <f t="shared" si="6"/>
        <v>30766</v>
      </c>
      <c r="F51" s="171">
        <f t="shared" si="6"/>
        <v>31179</v>
      </c>
      <c r="G51" s="171">
        <f t="shared" si="6"/>
        <v>34443</v>
      </c>
      <c r="H51" s="171">
        <f t="shared" si="6"/>
        <v>34581</v>
      </c>
      <c r="I51" s="172">
        <f t="shared" si="5"/>
        <v>4.0066196324362036E-3</v>
      </c>
      <c r="J51" s="172">
        <f>H51/H39</f>
        <v>0.31230018965050121</v>
      </c>
    </row>
    <row r="52" spans="2:10" x14ac:dyDescent="0.25">
      <c r="B52" s="157" t="s">
        <v>49</v>
      </c>
      <c r="C52" s="176"/>
      <c r="D52" s="176"/>
      <c r="E52" s="176"/>
      <c r="F52" s="176"/>
      <c r="G52" s="176"/>
      <c r="H52" s="176"/>
      <c r="I52" s="177"/>
      <c r="J52" s="177"/>
    </row>
    <row r="53" spans="2:10" x14ac:dyDescent="0.25">
      <c r="B53" s="158" t="s">
        <v>71</v>
      </c>
      <c r="C53" s="178">
        <v>469</v>
      </c>
      <c r="D53" s="178">
        <v>2479</v>
      </c>
      <c r="E53" s="178">
        <v>4675</v>
      </c>
      <c r="F53" s="178">
        <v>5492</v>
      </c>
      <c r="G53" s="178">
        <v>4480</v>
      </c>
      <c r="H53" s="178">
        <v>3504</v>
      </c>
      <c r="I53" s="179">
        <f t="shared" ref="I53:I65" si="7">IFERROR(H53/G53-1,"-")</f>
        <v>-0.21785714285714286</v>
      </c>
      <c r="J53" s="179">
        <f>H53/H53</f>
        <v>1</v>
      </c>
    </row>
    <row r="54" spans="2:10" x14ac:dyDescent="0.25">
      <c r="B54" s="161" t="s">
        <v>100</v>
      </c>
      <c r="C54" s="162">
        <v>3</v>
      </c>
      <c r="D54" s="162">
        <v>209</v>
      </c>
      <c r="E54" s="162">
        <v>1225</v>
      </c>
      <c r="F54" s="162">
        <v>1986</v>
      </c>
      <c r="G54" s="162">
        <v>984</v>
      </c>
      <c r="H54" s="162">
        <v>649</v>
      </c>
      <c r="I54" s="163">
        <f t="shared" si="7"/>
        <v>-0.34044715447154472</v>
      </c>
      <c r="J54" s="163">
        <f>H54/H53</f>
        <v>0.18521689497716895</v>
      </c>
    </row>
    <row r="55" spans="2:10" x14ac:dyDescent="0.25">
      <c r="B55" s="165" t="s">
        <v>106</v>
      </c>
      <c r="C55" s="166">
        <v>0</v>
      </c>
      <c r="D55" s="166">
        <v>65</v>
      </c>
      <c r="E55" s="166">
        <v>770</v>
      </c>
      <c r="F55" s="166">
        <v>1503</v>
      </c>
      <c r="G55" s="166">
        <v>546</v>
      </c>
      <c r="H55" s="166">
        <v>403</v>
      </c>
      <c r="I55" s="167">
        <f t="shared" si="7"/>
        <v>-0.26190476190476186</v>
      </c>
      <c r="J55" s="167">
        <f>H55/H53</f>
        <v>0.11501141552511415</v>
      </c>
    </row>
    <row r="56" spans="2:10" x14ac:dyDescent="0.25">
      <c r="B56" s="165" t="s">
        <v>103</v>
      </c>
      <c r="C56" s="166">
        <v>3</v>
      </c>
      <c r="D56" s="166">
        <v>144</v>
      </c>
      <c r="E56" s="166">
        <v>455</v>
      </c>
      <c r="F56" s="166">
        <v>483</v>
      </c>
      <c r="G56" s="166">
        <v>438</v>
      </c>
      <c r="H56" s="166">
        <v>246</v>
      </c>
      <c r="I56" s="167">
        <f t="shared" si="7"/>
        <v>-0.43835616438356162</v>
      </c>
      <c r="J56" s="167">
        <f>H56/H53</f>
        <v>7.0205479452054798E-2</v>
      </c>
    </row>
    <row r="57" spans="2:10" x14ac:dyDescent="0.25">
      <c r="B57" s="161" t="s">
        <v>110</v>
      </c>
      <c r="C57" s="162">
        <v>466</v>
      </c>
      <c r="D57" s="162">
        <v>2270</v>
      </c>
      <c r="E57" s="162">
        <v>3450</v>
      </c>
      <c r="F57" s="162">
        <v>3506</v>
      </c>
      <c r="G57" s="162">
        <v>3496</v>
      </c>
      <c r="H57" s="162">
        <v>2855</v>
      </c>
      <c r="I57" s="163">
        <f t="shared" si="7"/>
        <v>-0.1833524027459954</v>
      </c>
      <c r="J57" s="163">
        <f>H57/H53</f>
        <v>0.81478310502283102</v>
      </c>
    </row>
    <row r="58" spans="2:10" x14ac:dyDescent="0.25">
      <c r="B58" s="165" t="s">
        <v>113</v>
      </c>
      <c r="C58" s="166">
        <v>55</v>
      </c>
      <c r="D58" s="166">
        <v>494</v>
      </c>
      <c r="E58" s="166">
        <v>913</v>
      </c>
      <c r="F58" s="166">
        <v>872</v>
      </c>
      <c r="G58" s="166">
        <v>936</v>
      </c>
      <c r="H58" s="166">
        <v>823</v>
      </c>
      <c r="I58" s="167">
        <f t="shared" si="7"/>
        <v>-0.12072649572649574</v>
      </c>
      <c r="J58" s="167">
        <f>H58/H53</f>
        <v>0.2348744292237443</v>
      </c>
    </row>
    <row r="59" spans="2:10" x14ac:dyDescent="0.25">
      <c r="B59" s="165" t="s">
        <v>116</v>
      </c>
      <c r="C59" s="166">
        <v>266</v>
      </c>
      <c r="D59" s="166">
        <v>927</v>
      </c>
      <c r="E59" s="166">
        <v>779</v>
      </c>
      <c r="F59" s="166">
        <v>860</v>
      </c>
      <c r="G59" s="166">
        <v>761</v>
      </c>
      <c r="H59" s="166">
        <v>700</v>
      </c>
      <c r="I59" s="167">
        <f t="shared" si="7"/>
        <v>-8.0157687253613719E-2</v>
      </c>
      <c r="J59" s="167">
        <f>H59/H53</f>
        <v>0.1997716894977169</v>
      </c>
    </row>
    <row r="60" spans="2:10" x14ac:dyDescent="0.25">
      <c r="B60" s="165" t="s">
        <v>119</v>
      </c>
      <c r="C60" s="166">
        <v>13</v>
      </c>
      <c r="D60" s="166">
        <v>105</v>
      </c>
      <c r="E60" s="166">
        <v>363</v>
      </c>
      <c r="F60" s="166">
        <v>307</v>
      </c>
      <c r="G60" s="166">
        <v>158</v>
      </c>
      <c r="H60" s="166">
        <v>212</v>
      </c>
      <c r="I60" s="167">
        <f t="shared" si="7"/>
        <v>0.34177215189873422</v>
      </c>
      <c r="J60" s="167">
        <f>H60/H53</f>
        <v>6.0502283105022828E-2</v>
      </c>
    </row>
    <row r="61" spans="2:10" x14ac:dyDescent="0.25">
      <c r="B61" s="165" t="s">
        <v>126</v>
      </c>
      <c r="C61" s="166">
        <v>23</v>
      </c>
      <c r="D61" s="166">
        <v>64</v>
      </c>
      <c r="E61" s="166">
        <v>62</v>
      </c>
      <c r="F61" s="166">
        <v>91</v>
      </c>
      <c r="G61" s="166">
        <v>113</v>
      </c>
      <c r="H61" s="166">
        <v>124</v>
      </c>
      <c r="I61" s="167">
        <f t="shared" si="7"/>
        <v>9.7345132743362761E-2</v>
      </c>
      <c r="J61" s="167">
        <f>H61/H53</f>
        <v>3.5388127853881277E-2</v>
      </c>
    </row>
    <row r="62" spans="2:10" x14ac:dyDescent="0.25">
      <c r="B62" s="165" t="s">
        <v>122</v>
      </c>
      <c r="C62" s="166">
        <v>6</v>
      </c>
      <c r="D62" s="166">
        <v>53</v>
      </c>
      <c r="E62" s="166">
        <v>63</v>
      </c>
      <c r="F62" s="166">
        <v>92</v>
      </c>
      <c r="G62" s="166">
        <v>119</v>
      </c>
      <c r="H62" s="166">
        <v>122</v>
      </c>
      <c r="I62" s="167">
        <f t="shared" si="7"/>
        <v>2.5210084033613356E-2</v>
      </c>
      <c r="J62" s="167">
        <f>H62/H53</f>
        <v>3.4817351598173514E-2</v>
      </c>
    </row>
    <row r="63" spans="2:10" x14ac:dyDescent="0.25">
      <c r="B63" s="165" t="s">
        <v>131</v>
      </c>
      <c r="C63" s="166">
        <v>0</v>
      </c>
      <c r="D63" s="166">
        <v>21</v>
      </c>
      <c r="E63" s="166">
        <v>45</v>
      </c>
      <c r="F63" s="166">
        <v>44</v>
      </c>
      <c r="G63" s="166">
        <v>34</v>
      </c>
      <c r="H63" s="166">
        <v>17</v>
      </c>
      <c r="I63" s="167">
        <f t="shared" si="7"/>
        <v>-0.5</v>
      </c>
      <c r="J63" s="167">
        <f>H63/H53</f>
        <v>4.8515981735159815E-3</v>
      </c>
    </row>
    <row r="64" spans="2:10" x14ac:dyDescent="0.25">
      <c r="B64" s="165" t="s">
        <v>134</v>
      </c>
      <c r="C64" s="166">
        <v>6</v>
      </c>
      <c r="D64" s="166">
        <v>22</v>
      </c>
      <c r="E64" s="166">
        <v>33</v>
      </c>
      <c r="F64" s="166">
        <v>27</v>
      </c>
      <c r="G64" s="166">
        <v>45</v>
      </c>
      <c r="H64" s="166">
        <v>20</v>
      </c>
      <c r="I64" s="167">
        <f t="shared" si="7"/>
        <v>-0.55555555555555558</v>
      </c>
      <c r="J64" s="167">
        <f>H64/H53</f>
        <v>5.7077625570776253E-3</v>
      </c>
    </row>
    <row r="65" spans="2:10" x14ac:dyDescent="0.25">
      <c r="B65" s="170" t="s">
        <v>148</v>
      </c>
      <c r="C65" s="171">
        <f t="shared" ref="C65:H65" si="8">C57-SUM(C58:C64)</f>
        <v>97</v>
      </c>
      <c r="D65" s="171">
        <f t="shared" si="8"/>
        <v>584</v>
      </c>
      <c r="E65" s="171">
        <f t="shared" si="8"/>
        <v>1192</v>
      </c>
      <c r="F65" s="171">
        <f t="shared" si="8"/>
        <v>1213</v>
      </c>
      <c r="G65" s="171">
        <f t="shared" si="8"/>
        <v>1330</v>
      </c>
      <c r="H65" s="171">
        <f t="shared" si="8"/>
        <v>837</v>
      </c>
      <c r="I65" s="172">
        <f t="shared" si="7"/>
        <v>-0.37067669172932327</v>
      </c>
      <c r="J65" s="172">
        <f>H65/H53</f>
        <v>0.23886986301369864</v>
      </c>
    </row>
    <row r="66" spans="2:10" x14ac:dyDescent="0.25">
      <c r="B66" s="157" t="s">
        <v>50</v>
      </c>
      <c r="C66" s="176"/>
      <c r="D66" s="176"/>
      <c r="E66" s="176"/>
      <c r="F66" s="176"/>
      <c r="G66" s="176"/>
      <c r="H66" s="176"/>
      <c r="I66" s="177"/>
      <c r="J66" s="177"/>
    </row>
    <row r="67" spans="2:10" x14ac:dyDescent="0.25">
      <c r="B67" s="158" t="s">
        <v>71</v>
      </c>
      <c r="C67" s="178">
        <v>8154</v>
      </c>
      <c r="D67" s="178">
        <v>9493</v>
      </c>
      <c r="E67" s="178">
        <v>14121</v>
      </c>
      <c r="F67" s="178">
        <v>12492</v>
      </c>
      <c r="G67" s="178">
        <v>15575</v>
      </c>
      <c r="H67" s="178">
        <v>15082</v>
      </c>
      <c r="I67" s="179">
        <f t="shared" ref="I67:I79" si="9">IFERROR(H67/G67-1,"-")</f>
        <v>-3.1653290529695011E-2</v>
      </c>
      <c r="J67" s="179">
        <f>H67/H67</f>
        <v>1</v>
      </c>
    </row>
    <row r="68" spans="2:10" x14ac:dyDescent="0.25">
      <c r="B68" s="161" t="s">
        <v>100</v>
      </c>
      <c r="C68" s="162">
        <v>661</v>
      </c>
      <c r="D68" s="162">
        <v>869</v>
      </c>
      <c r="E68" s="162">
        <v>877</v>
      </c>
      <c r="F68" s="162">
        <v>3664</v>
      </c>
      <c r="G68" s="162">
        <v>4017</v>
      </c>
      <c r="H68" s="162">
        <v>2993</v>
      </c>
      <c r="I68" s="163">
        <f t="shared" si="9"/>
        <v>-0.25491660443116759</v>
      </c>
      <c r="J68" s="163">
        <f>H68/H67</f>
        <v>0.19844848163373557</v>
      </c>
    </row>
    <row r="69" spans="2:10" x14ac:dyDescent="0.25">
      <c r="B69" s="165" t="s">
        <v>106</v>
      </c>
      <c r="C69" s="166">
        <v>342</v>
      </c>
      <c r="D69" s="166">
        <v>186</v>
      </c>
      <c r="E69" s="166">
        <v>126</v>
      </c>
      <c r="F69" s="166">
        <v>1747</v>
      </c>
      <c r="G69" s="166">
        <v>1469</v>
      </c>
      <c r="H69" s="166">
        <v>1263</v>
      </c>
      <c r="I69" s="167">
        <f t="shared" si="9"/>
        <v>-0.14023144996596326</v>
      </c>
      <c r="J69" s="167">
        <f>H69/H67</f>
        <v>8.3742209256066832E-2</v>
      </c>
    </row>
    <row r="70" spans="2:10" x14ac:dyDescent="0.25">
      <c r="B70" s="165" t="s">
        <v>103</v>
      </c>
      <c r="C70" s="166">
        <v>319</v>
      </c>
      <c r="D70" s="166">
        <v>683</v>
      </c>
      <c r="E70" s="166">
        <v>751</v>
      </c>
      <c r="F70" s="166">
        <v>1917</v>
      </c>
      <c r="G70" s="166">
        <v>2548</v>
      </c>
      <c r="H70" s="166">
        <v>1730</v>
      </c>
      <c r="I70" s="167">
        <f t="shared" si="9"/>
        <v>-0.32103610675039251</v>
      </c>
      <c r="J70" s="167">
        <f>H70/H67</f>
        <v>0.11470627237766874</v>
      </c>
    </row>
    <row r="71" spans="2:10" x14ac:dyDescent="0.25">
      <c r="B71" s="161" t="s">
        <v>110</v>
      </c>
      <c r="C71" s="162">
        <v>7493</v>
      </c>
      <c r="D71" s="162">
        <v>8624</v>
      </c>
      <c r="E71" s="162">
        <v>13244</v>
      </c>
      <c r="F71" s="162">
        <v>8828</v>
      </c>
      <c r="G71" s="162">
        <v>11558</v>
      </c>
      <c r="H71" s="162">
        <v>12089</v>
      </c>
      <c r="I71" s="163">
        <f t="shared" si="9"/>
        <v>4.5942204533656383E-2</v>
      </c>
      <c r="J71" s="163">
        <f>H71/H67</f>
        <v>0.80155151836626437</v>
      </c>
    </row>
    <row r="72" spans="2:10" x14ac:dyDescent="0.25">
      <c r="B72" s="165" t="s">
        <v>113</v>
      </c>
      <c r="C72" s="166">
        <v>4868</v>
      </c>
      <c r="D72" s="166">
        <v>1656</v>
      </c>
      <c r="E72" s="166">
        <v>4592</v>
      </c>
      <c r="F72" s="166">
        <v>4102</v>
      </c>
      <c r="G72" s="166">
        <v>4736</v>
      </c>
      <c r="H72" s="166">
        <v>5330</v>
      </c>
      <c r="I72" s="167">
        <f t="shared" si="9"/>
        <v>0.12542229729729737</v>
      </c>
      <c r="J72" s="167">
        <f>H72/H67</f>
        <v>0.35340140564911815</v>
      </c>
    </row>
    <row r="73" spans="2:10" x14ac:dyDescent="0.25">
      <c r="B73" s="165" t="s">
        <v>116</v>
      </c>
      <c r="C73" s="166">
        <v>411</v>
      </c>
      <c r="D73" s="166">
        <v>363</v>
      </c>
      <c r="E73" s="166">
        <v>510</v>
      </c>
      <c r="F73" s="166">
        <v>1159</v>
      </c>
      <c r="G73" s="166">
        <v>1085</v>
      </c>
      <c r="H73" s="166">
        <v>844</v>
      </c>
      <c r="I73" s="167">
        <f t="shared" si="9"/>
        <v>-0.22211981566820271</v>
      </c>
      <c r="J73" s="167">
        <f>H73/H67</f>
        <v>5.5960747911417585E-2</v>
      </c>
    </row>
    <row r="74" spans="2:10" x14ac:dyDescent="0.25">
      <c r="B74" s="165" t="s">
        <v>119</v>
      </c>
      <c r="C74" s="166">
        <v>523</v>
      </c>
      <c r="D74" s="166">
        <v>1078</v>
      </c>
      <c r="E74" s="166">
        <v>1972</v>
      </c>
      <c r="F74" s="166">
        <v>521</v>
      </c>
      <c r="G74" s="166">
        <v>700</v>
      </c>
      <c r="H74" s="166">
        <v>661</v>
      </c>
      <c r="I74" s="167">
        <f t="shared" si="9"/>
        <v>-5.5714285714285716E-2</v>
      </c>
      <c r="J74" s="167">
        <f>H74/H67</f>
        <v>4.3827078636785574E-2</v>
      </c>
    </row>
    <row r="75" spans="2:10" x14ac:dyDescent="0.25">
      <c r="B75" s="165" t="s">
        <v>126</v>
      </c>
      <c r="C75" s="166">
        <v>163</v>
      </c>
      <c r="D75" s="166">
        <v>1017</v>
      </c>
      <c r="E75" s="166">
        <v>312</v>
      </c>
      <c r="F75" s="166">
        <v>286</v>
      </c>
      <c r="G75" s="166">
        <v>429</v>
      </c>
      <c r="H75" s="166">
        <v>431</v>
      </c>
      <c r="I75" s="167">
        <f t="shared" si="9"/>
        <v>4.6620046620047262E-3</v>
      </c>
      <c r="J75" s="167">
        <f>H75/H67</f>
        <v>2.8577111788887416E-2</v>
      </c>
    </row>
    <row r="76" spans="2:10" x14ac:dyDescent="0.25">
      <c r="B76" s="165" t="s">
        <v>122</v>
      </c>
      <c r="C76" s="166">
        <v>267</v>
      </c>
      <c r="D76" s="166">
        <v>275</v>
      </c>
      <c r="E76" s="166">
        <v>224</v>
      </c>
      <c r="F76" s="166">
        <v>99</v>
      </c>
      <c r="G76" s="166">
        <v>295</v>
      </c>
      <c r="H76" s="166">
        <v>388</v>
      </c>
      <c r="I76" s="167">
        <f t="shared" si="9"/>
        <v>0.31525423728813551</v>
      </c>
      <c r="J76" s="167">
        <f>H76/H67</f>
        <v>2.5726031030367327E-2</v>
      </c>
    </row>
    <row r="77" spans="2:10" x14ac:dyDescent="0.25">
      <c r="B77" s="165" t="s">
        <v>131</v>
      </c>
      <c r="C77" s="166">
        <v>13</v>
      </c>
      <c r="D77" s="166">
        <v>583</v>
      </c>
      <c r="E77" s="166">
        <v>747</v>
      </c>
      <c r="F77" s="166">
        <v>127</v>
      </c>
      <c r="G77" s="166">
        <v>349</v>
      </c>
      <c r="H77" s="166">
        <v>256</v>
      </c>
      <c r="I77" s="167">
        <f t="shared" si="9"/>
        <v>-0.26647564469914042</v>
      </c>
      <c r="J77" s="167">
        <f>H77/H67</f>
        <v>1.6973876143747513E-2</v>
      </c>
    </row>
    <row r="78" spans="2:10" x14ac:dyDescent="0.25">
      <c r="B78" s="165" t="s">
        <v>134</v>
      </c>
      <c r="C78" s="166">
        <v>29</v>
      </c>
      <c r="D78" s="166">
        <v>159</v>
      </c>
      <c r="E78" s="166">
        <v>263</v>
      </c>
      <c r="F78" s="166">
        <v>48</v>
      </c>
      <c r="G78" s="166">
        <v>776</v>
      </c>
      <c r="H78" s="166">
        <v>526</v>
      </c>
      <c r="I78" s="167">
        <f t="shared" si="9"/>
        <v>-0.32216494845360821</v>
      </c>
      <c r="J78" s="167">
        <f>H78/H67</f>
        <v>3.4876011139106218E-2</v>
      </c>
    </row>
    <row r="79" spans="2:10" x14ac:dyDescent="0.25">
      <c r="B79" s="170" t="s">
        <v>148</v>
      </c>
      <c r="C79" s="171">
        <f t="shared" ref="C79:H79" si="10">C71-SUM(C72:C78)</f>
        <v>1219</v>
      </c>
      <c r="D79" s="171">
        <f t="shared" si="10"/>
        <v>3493</v>
      </c>
      <c r="E79" s="171">
        <f t="shared" si="10"/>
        <v>4624</v>
      </c>
      <c r="F79" s="171">
        <f t="shared" si="10"/>
        <v>2486</v>
      </c>
      <c r="G79" s="171">
        <f t="shared" si="10"/>
        <v>3188</v>
      </c>
      <c r="H79" s="171">
        <f t="shared" si="10"/>
        <v>3653</v>
      </c>
      <c r="I79" s="172">
        <f t="shared" si="9"/>
        <v>0.14585947302383939</v>
      </c>
      <c r="J79" s="172">
        <f>H79/H67</f>
        <v>0.24220925606683463</v>
      </c>
    </row>
    <row r="80" spans="2:10" x14ac:dyDescent="0.25">
      <c r="B80" s="157" t="s">
        <v>51</v>
      </c>
      <c r="C80" s="176"/>
      <c r="D80" s="176"/>
      <c r="E80" s="176"/>
      <c r="F80" s="176"/>
      <c r="G80" s="176"/>
      <c r="H80" s="176"/>
      <c r="I80" s="177"/>
      <c r="J80" s="177"/>
    </row>
    <row r="81" spans="2:10" x14ac:dyDescent="0.25">
      <c r="B81" s="158" t="s">
        <v>71</v>
      </c>
      <c r="C81" s="178">
        <v>8912</v>
      </c>
      <c r="D81" s="178">
        <v>44151</v>
      </c>
      <c r="E81" s="178">
        <v>61100</v>
      </c>
      <c r="F81" s="178">
        <v>62539</v>
      </c>
      <c r="G81" s="178">
        <v>67921</v>
      </c>
      <c r="H81" s="178">
        <v>70034</v>
      </c>
      <c r="I81" s="179">
        <f t="shared" ref="I81:I93" si="11">IFERROR(H81/G81-1,"-")</f>
        <v>3.1109671530159977E-2</v>
      </c>
      <c r="J81" s="179">
        <f>H81/H81</f>
        <v>1</v>
      </c>
    </row>
    <row r="82" spans="2:10" x14ac:dyDescent="0.25">
      <c r="B82" s="161" t="s">
        <v>100</v>
      </c>
      <c r="C82" s="162">
        <v>4935</v>
      </c>
      <c r="D82" s="162">
        <v>16320</v>
      </c>
      <c r="E82" s="162">
        <v>22605</v>
      </c>
      <c r="F82" s="162">
        <v>19245</v>
      </c>
      <c r="G82" s="162">
        <v>20445</v>
      </c>
      <c r="H82" s="162">
        <v>23233</v>
      </c>
      <c r="I82" s="163">
        <f t="shared" si="11"/>
        <v>0.13636585962337988</v>
      </c>
      <c r="J82" s="163">
        <f>H82/H81</f>
        <v>0.33173886969186395</v>
      </c>
    </row>
    <row r="83" spans="2:10" x14ac:dyDescent="0.25">
      <c r="B83" s="165" t="s">
        <v>106</v>
      </c>
      <c r="C83" s="166">
        <v>2977</v>
      </c>
      <c r="D83" s="166">
        <v>6387</v>
      </c>
      <c r="E83" s="166">
        <v>5749</v>
      </c>
      <c r="F83" s="166">
        <v>4919</v>
      </c>
      <c r="G83" s="166">
        <v>5389</v>
      </c>
      <c r="H83" s="166">
        <v>7065</v>
      </c>
      <c r="I83" s="167">
        <f t="shared" si="11"/>
        <v>0.31100389682686957</v>
      </c>
      <c r="J83" s="167">
        <f>H83/H81</f>
        <v>0.10087957277893594</v>
      </c>
    </row>
    <row r="84" spans="2:10" x14ac:dyDescent="0.25">
      <c r="B84" s="165" t="s">
        <v>103</v>
      </c>
      <c r="C84" s="166">
        <v>1958</v>
      </c>
      <c r="D84" s="166">
        <v>9933</v>
      </c>
      <c r="E84" s="166">
        <v>16856</v>
      </c>
      <c r="F84" s="166">
        <v>14326</v>
      </c>
      <c r="G84" s="166">
        <v>15056</v>
      </c>
      <c r="H84" s="166">
        <v>16168</v>
      </c>
      <c r="I84" s="167">
        <f t="shared" si="11"/>
        <v>7.3857598299681193E-2</v>
      </c>
      <c r="J84" s="167">
        <f>H84/H81</f>
        <v>0.230859296912928</v>
      </c>
    </row>
    <row r="85" spans="2:10" x14ac:dyDescent="0.25">
      <c r="B85" s="161" t="s">
        <v>110</v>
      </c>
      <c r="C85" s="162">
        <v>3977</v>
      </c>
      <c r="D85" s="162">
        <v>27831</v>
      </c>
      <c r="E85" s="162">
        <v>38495</v>
      </c>
      <c r="F85" s="162">
        <v>43294</v>
      </c>
      <c r="G85" s="162">
        <v>47476</v>
      </c>
      <c r="H85" s="162">
        <v>46801</v>
      </c>
      <c r="I85" s="163">
        <f t="shared" si="11"/>
        <v>-1.4217710000842487E-2</v>
      </c>
      <c r="J85" s="163">
        <f>H85/H81</f>
        <v>0.66826113030813605</v>
      </c>
    </row>
    <row r="86" spans="2:10" x14ac:dyDescent="0.25">
      <c r="B86" s="165" t="s">
        <v>113</v>
      </c>
      <c r="C86" s="166">
        <v>669</v>
      </c>
      <c r="D86" s="166">
        <v>2620</v>
      </c>
      <c r="E86" s="166">
        <v>6692</v>
      </c>
      <c r="F86" s="166">
        <v>8301</v>
      </c>
      <c r="G86" s="166">
        <v>8925</v>
      </c>
      <c r="H86" s="166">
        <v>8629</v>
      </c>
      <c r="I86" s="167">
        <f t="shared" si="11"/>
        <v>-3.3165266106442548E-2</v>
      </c>
      <c r="J86" s="167">
        <f>H86/H81</f>
        <v>0.1232115829454265</v>
      </c>
    </row>
    <row r="87" spans="2:10" x14ac:dyDescent="0.25">
      <c r="B87" s="165" t="s">
        <v>116</v>
      </c>
      <c r="C87" s="166">
        <v>1122</v>
      </c>
      <c r="D87" s="166">
        <v>10163</v>
      </c>
      <c r="E87" s="166">
        <v>12505</v>
      </c>
      <c r="F87" s="166">
        <v>12656</v>
      </c>
      <c r="G87" s="166">
        <v>13943</v>
      </c>
      <c r="H87" s="166">
        <v>13476</v>
      </c>
      <c r="I87" s="167">
        <f t="shared" si="11"/>
        <v>-3.3493509287814693E-2</v>
      </c>
      <c r="J87" s="167">
        <f>H87/H81</f>
        <v>0.19242082417111689</v>
      </c>
    </row>
    <row r="88" spans="2:10" x14ac:dyDescent="0.25">
      <c r="B88" s="165" t="s">
        <v>119</v>
      </c>
      <c r="C88" s="166">
        <v>484</v>
      </c>
      <c r="D88" s="166">
        <v>2093</v>
      </c>
      <c r="E88" s="166">
        <v>2795</v>
      </c>
      <c r="F88" s="166">
        <v>3613</v>
      </c>
      <c r="G88" s="166">
        <v>3854</v>
      </c>
      <c r="H88" s="166">
        <v>3666</v>
      </c>
      <c r="I88" s="167">
        <f t="shared" si="11"/>
        <v>-4.8780487804878092E-2</v>
      </c>
      <c r="J88" s="167">
        <f>H88/H81</f>
        <v>5.2346003369791817E-2</v>
      </c>
    </row>
    <row r="89" spans="2:10" x14ac:dyDescent="0.25">
      <c r="B89" s="165" t="s">
        <v>126</v>
      </c>
      <c r="C89" s="166">
        <v>69</v>
      </c>
      <c r="D89" s="166">
        <v>1099</v>
      </c>
      <c r="E89" s="166">
        <v>923</v>
      </c>
      <c r="F89" s="166">
        <v>1375</v>
      </c>
      <c r="G89" s="166">
        <v>1725</v>
      </c>
      <c r="H89" s="166">
        <v>1238</v>
      </c>
      <c r="I89" s="167">
        <f t="shared" si="11"/>
        <v>-0.28231884057971013</v>
      </c>
      <c r="J89" s="167">
        <f>H89/H81</f>
        <v>1.7677128251991889E-2</v>
      </c>
    </row>
    <row r="90" spans="2:10" x14ac:dyDescent="0.25">
      <c r="B90" s="165" t="s">
        <v>122</v>
      </c>
      <c r="C90" s="166">
        <v>101</v>
      </c>
      <c r="D90" s="166">
        <v>687</v>
      </c>
      <c r="E90" s="166">
        <v>675</v>
      </c>
      <c r="F90" s="166">
        <v>613</v>
      </c>
      <c r="G90" s="166">
        <v>830</v>
      </c>
      <c r="H90" s="166">
        <v>937</v>
      </c>
      <c r="I90" s="167">
        <f t="shared" si="11"/>
        <v>0.1289156626506025</v>
      </c>
      <c r="J90" s="167">
        <f>H90/H81</f>
        <v>1.3379215809463975E-2</v>
      </c>
    </row>
    <row r="91" spans="2:10" x14ac:dyDescent="0.25">
      <c r="B91" s="165" t="s">
        <v>131</v>
      </c>
      <c r="C91" s="166">
        <v>12</v>
      </c>
      <c r="D91" s="166">
        <v>598</v>
      </c>
      <c r="E91" s="166">
        <v>1009</v>
      </c>
      <c r="F91" s="166">
        <v>1012</v>
      </c>
      <c r="G91" s="166">
        <v>805</v>
      </c>
      <c r="H91" s="166">
        <v>847</v>
      </c>
      <c r="I91" s="167">
        <f t="shared" si="11"/>
        <v>5.2173913043478182E-2</v>
      </c>
      <c r="J91" s="167">
        <f>H91/H81</f>
        <v>1.2094125710369249E-2</v>
      </c>
    </row>
    <row r="92" spans="2:10" x14ac:dyDescent="0.25">
      <c r="B92" s="165" t="s">
        <v>134</v>
      </c>
      <c r="C92" s="166">
        <v>54</v>
      </c>
      <c r="D92" s="166">
        <v>933</v>
      </c>
      <c r="E92" s="166">
        <v>1630</v>
      </c>
      <c r="F92" s="166">
        <v>1749</v>
      </c>
      <c r="G92" s="166">
        <v>1482</v>
      </c>
      <c r="H92" s="166">
        <v>1268</v>
      </c>
      <c r="I92" s="167">
        <f t="shared" si="11"/>
        <v>-0.1443994601889339</v>
      </c>
      <c r="J92" s="167">
        <f>H92/H81</f>
        <v>1.8105491618356798E-2</v>
      </c>
    </row>
    <row r="93" spans="2:10" x14ac:dyDescent="0.25">
      <c r="B93" s="170" t="s">
        <v>148</v>
      </c>
      <c r="C93" s="171">
        <f t="shared" ref="C93:H93" si="12">C85-SUM(C86:C92)</f>
        <v>1466</v>
      </c>
      <c r="D93" s="171">
        <f t="shared" si="12"/>
        <v>9638</v>
      </c>
      <c r="E93" s="171">
        <f t="shared" si="12"/>
        <v>12266</v>
      </c>
      <c r="F93" s="171">
        <f t="shared" si="12"/>
        <v>13975</v>
      </c>
      <c r="G93" s="171">
        <f t="shared" si="12"/>
        <v>15912</v>
      </c>
      <c r="H93" s="171">
        <f t="shared" si="12"/>
        <v>16740</v>
      </c>
      <c r="I93" s="172">
        <f t="shared" si="11"/>
        <v>5.2036199095022662E-2</v>
      </c>
      <c r="J93" s="172">
        <f>H93/H81</f>
        <v>0.23902675843161894</v>
      </c>
    </row>
    <row r="94" spans="2:10" x14ac:dyDescent="0.25">
      <c r="B94" s="157" t="s">
        <v>52</v>
      </c>
      <c r="C94" s="176"/>
      <c r="D94" s="176"/>
      <c r="E94" s="176"/>
      <c r="F94" s="176"/>
      <c r="G94" s="176"/>
      <c r="H94" s="176"/>
      <c r="I94" s="177"/>
      <c r="J94" s="177"/>
    </row>
    <row r="95" spans="2:10" x14ac:dyDescent="0.25">
      <c r="B95" s="158" t="s">
        <v>71</v>
      </c>
      <c r="C95" s="178">
        <v>1794</v>
      </c>
      <c r="D95" s="178">
        <v>4543</v>
      </c>
      <c r="E95" s="178">
        <v>5166</v>
      </c>
      <c r="F95" s="178">
        <v>4585</v>
      </c>
      <c r="G95" s="178">
        <v>5228</v>
      </c>
      <c r="H95" s="178">
        <v>5221</v>
      </c>
      <c r="I95" s="179">
        <f t="shared" ref="I95:I107" si="13">IFERROR(H95/G95-1,"-")</f>
        <v>-1.3389441469012775E-3</v>
      </c>
      <c r="J95" s="179">
        <f>H95/H95</f>
        <v>1</v>
      </c>
    </row>
    <row r="96" spans="2:10" x14ac:dyDescent="0.25">
      <c r="B96" s="161" t="s">
        <v>100</v>
      </c>
      <c r="C96" s="162">
        <v>1139</v>
      </c>
      <c r="D96" s="162">
        <v>2953</v>
      </c>
      <c r="E96" s="162">
        <v>3359</v>
      </c>
      <c r="F96" s="162">
        <v>2582</v>
      </c>
      <c r="G96" s="162">
        <v>3222</v>
      </c>
      <c r="H96" s="162">
        <v>3297</v>
      </c>
      <c r="I96" s="163">
        <f t="shared" si="13"/>
        <v>2.3277467411545683E-2</v>
      </c>
      <c r="J96" s="163">
        <f>H96/H95</f>
        <v>0.63148822064738552</v>
      </c>
    </row>
    <row r="97" spans="2:10" x14ac:dyDescent="0.25">
      <c r="B97" s="165" t="s">
        <v>106</v>
      </c>
      <c r="C97" s="166">
        <v>768</v>
      </c>
      <c r="D97" s="166">
        <v>1476</v>
      </c>
      <c r="E97" s="166">
        <v>1814</v>
      </c>
      <c r="F97" s="166">
        <v>1157</v>
      </c>
      <c r="G97" s="166">
        <v>1470</v>
      </c>
      <c r="H97" s="166">
        <v>1785</v>
      </c>
      <c r="I97" s="167">
        <f t="shared" si="13"/>
        <v>0.21428571428571419</v>
      </c>
      <c r="J97" s="167">
        <f>H97/H95</f>
        <v>0.34188852710208772</v>
      </c>
    </row>
    <row r="98" spans="2:10" x14ac:dyDescent="0.25">
      <c r="B98" s="165" t="s">
        <v>103</v>
      </c>
      <c r="C98" s="166">
        <v>371</v>
      </c>
      <c r="D98" s="166">
        <v>1477</v>
      </c>
      <c r="E98" s="166">
        <v>1545</v>
      </c>
      <c r="F98" s="166">
        <v>1425</v>
      </c>
      <c r="G98" s="166">
        <v>1752</v>
      </c>
      <c r="H98" s="166">
        <v>1512</v>
      </c>
      <c r="I98" s="167">
        <f t="shared" si="13"/>
        <v>-0.13698630136986301</v>
      </c>
      <c r="J98" s="167">
        <f>H98/H95</f>
        <v>0.28959969354529785</v>
      </c>
    </row>
    <row r="99" spans="2:10" x14ac:dyDescent="0.25">
      <c r="B99" s="161" t="s">
        <v>110</v>
      </c>
      <c r="C99" s="162">
        <v>655</v>
      </c>
      <c r="D99" s="162">
        <v>1590</v>
      </c>
      <c r="E99" s="162">
        <v>1807</v>
      </c>
      <c r="F99" s="162">
        <v>2003</v>
      </c>
      <c r="G99" s="162">
        <v>2006</v>
      </c>
      <c r="H99" s="162">
        <v>1924</v>
      </c>
      <c r="I99" s="163">
        <f t="shared" si="13"/>
        <v>-4.0877367896311023E-2</v>
      </c>
      <c r="J99" s="163">
        <f>H99/H95</f>
        <v>0.36851177935261442</v>
      </c>
    </row>
    <row r="100" spans="2:10" x14ac:dyDescent="0.25">
      <c r="B100" s="165" t="s">
        <v>113</v>
      </c>
      <c r="C100" s="166">
        <v>74</v>
      </c>
      <c r="D100" s="166">
        <v>171</v>
      </c>
      <c r="E100" s="166">
        <v>303</v>
      </c>
      <c r="F100" s="166">
        <v>319</v>
      </c>
      <c r="G100" s="166">
        <v>260</v>
      </c>
      <c r="H100" s="166">
        <v>259</v>
      </c>
      <c r="I100" s="167">
        <f t="shared" si="13"/>
        <v>-3.8461538461538325E-3</v>
      </c>
      <c r="J100" s="167">
        <f>H100/H95</f>
        <v>4.9607354912851946E-2</v>
      </c>
    </row>
    <row r="101" spans="2:10" x14ac:dyDescent="0.25">
      <c r="B101" s="165" t="s">
        <v>116</v>
      </c>
      <c r="C101" s="166">
        <v>87</v>
      </c>
      <c r="D101" s="166">
        <v>348</v>
      </c>
      <c r="E101" s="166">
        <v>361</v>
      </c>
      <c r="F101" s="166">
        <v>422</v>
      </c>
      <c r="G101" s="166">
        <v>460</v>
      </c>
      <c r="H101" s="166">
        <v>386</v>
      </c>
      <c r="I101" s="167">
        <f t="shared" si="13"/>
        <v>-0.16086956521739126</v>
      </c>
      <c r="J101" s="167">
        <f>H101/H95</f>
        <v>7.3932196897146141E-2</v>
      </c>
    </row>
    <row r="102" spans="2:10" x14ac:dyDescent="0.25">
      <c r="B102" s="165" t="s">
        <v>119</v>
      </c>
      <c r="C102" s="166">
        <v>202</v>
      </c>
      <c r="D102" s="166">
        <v>364</v>
      </c>
      <c r="E102" s="166">
        <v>357</v>
      </c>
      <c r="F102" s="166">
        <v>304</v>
      </c>
      <c r="G102" s="166">
        <v>280</v>
      </c>
      <c r="H102" s="166">
        <v>343</v>
      </c>
      <c r="I102" s="167">
        <f t="shared" si="13"/>
        <v>0.22500000000000009</v>
      </c>
      <c r="J102" s="167">
        <f>H102/H95</f>
        <v>6.5696226776479599E-2</v>
      </c>
    </row>
    <row r="103" spans="2:10" x14ac:dyDescent="0.25">
      <c r="B103" s="165" t="s">
        <v>126</v>
      </c>
      <c r="C103" s="166">
        <v>14</v>
      </c>
      <c r="D103" s="166">
        <v>107</v>
      </c>
      <c r="E103" s="166">
        <v>121</v>
      </c>
      <c r="F103" s="166">
        <v>113</v>
      </c>
      <c r="G103" s="166">
        <v>75</v>
      </c>
      <c r="H103" s="166">
        <v>74</v>
      </c>
      <c r="I103" s="167">
        <f t="shared" si="13"/>
        <v>-1.3333333333333308E-2</v>
      </c>
      <c r="J103" s="167">
        <f>H103/H95</f>
        <v>1.4173529975100555E-2</v>
      </c>
    </row>
    <row r="104" spans="2:10" x14ac:dyDescent="0.25">
      <c r="B104" s="165" t="s">
        <v>122</v>
      </c>
      <c r="C104" s="166">
        <v>20</v>
      </c>
      <c r="D104" s="166">
        <v>69</v>
      </c>
      <c r="E104" s="166">
        <v>52</v>
      </c>
      <c r="F104" s="166">
        <v>79</v>
      </c>
      <c r="G104" s="166">
        <v>143</v>
      </c>
      <c r="H104" s="166">
        <v>95</v>
      </c>
      <c r="I104" s="167">
        <f t="shared" si="13"/>
        <v>-0.33566433566433562</v>
      </c>
      <c r="J104" s="167">
        <f>H104/H95</f>
        <v>1.8195747941007472E-2</v>
      </c>
    </row>
    <row r="105" spans="2:10" x14ac:dyDescent="0.25">
      <c r="B105" s="165" t="s">
        <v>131</v>
      </c>
      <c r="C105" s="166">
        <v>2</v>
      </c>
      <c r="D105" s="166">
        <v>32</v>
      </c>
      <c r="E105" s="166">
        <v>22</v>
      </c>
      <c r="F105" s="166">
        <v>17</v>
      </c>
      <c r="G105" s="166">
        <v>4</v>
      </c>
      <c r="H105" s="166">
        <v>10</v>
      </c>
      <c r="I105" s="167">
        <f t="shared" si="13"/>
        <v>1.5</v>
      </c>
      <c r="J105" s="167">
        <f>H105/H95</f>
        <v>1.915341888527102E-3</v>
      </c>
    </row>
    <row r="106" spans="2:10" x14ac:dyDescent="0.25">
      <c r="B106" s="165" t="s">
        <v>134</v>
      </c>
      <c r="C106" s="166">
        <v>5</v>
      </c>
      <c r="D106" s="166">
        <v>16</v>
      </c>
      <c r="E106" s="166">
        <v>35</v>
      </c>
      <c r="F106" s="166">
        <v>32</v>
      </c>
      <c r="G106" s="166">
        <v>42</v>
      </c>
      <c r="H106" s="166">
        <v>8</v>
      </c>
      <c r="I106" s="167">
        <f t="shared" si="13"/>
        <v>-0.80952380952380953</v>
      </c>
      <c r="J106" s="167">
        <f>H106/H95</f>
        <v>1.5322735108216816E-3</v>
      </c>
    </row>
    <row r="107" spans="2:10" x14ac:dyDescent="0.25">
      <c r="B107" s="170" t="s">
        <v>148</v>
      </c>
      <c r="C107" s="171">
        <f t="shared" ref="C107:H107" si="14">C99-SUM(C100:C106)</f>
        <v>251</v>
      </c>
      <c r="D107" s="171">
        <f t="shared" si="14"/>
        <v>483</v>
      </c>
      <c r="E107" s="171">
        <f t="shared" si="14"/>
        <v>556</v>
      </c>
      <c r="F107" s="171">
        <f t="shared" si="14"/>
        <v>717</v>
      </c>
      <c r="G107" s="171">
        <f t="shared" si="14"/>
        <v>742</v>
      </c>
      <c r="H107" s="171">
        <f t="shared" si="14"/>
        <v>749</v>
      </c>
      <c r="I107" s="172">
        <f t="shared" si="13"/>
        <v>9.4339622641510523E-3</v>
      </c>
      <c r="J107" s="172">
        <f>H107/H95</f>
        <v>0.14345910745067994</v>
      </c>
    </row>
    <row r="108" spans="2:10" x14ac:dyDescent="0.25">
      <c r="B108" s="157" t="s">
        <v>53</v>
      </c>
      <c r="C108" s="176"/>
      <c r="D108" s="176"/>
      <c r="E108" s="176"/>
      <c r="F108" s="176"/>
      <c r="G108" s="176"/>
      <c r="H108" s="176"/>
      <c r="I108" s="177"/>
      <c r="J108" s="177"/>
    </row>
    <row r="109" spans="2:10" x14ac:dyDescent="0.25">
      <c r="B109" s="158" t="s">
        <v>71</v>
      </c>
      <c r="C109" s="178">
        <v>6293</v>
      </c>
      <c r="D109" s="178">
        <v>13338</v>
      </c>
      <c r="E109" s="178">
        <v>17905</v>
      </c>
      <c r="F109" s="178">
        <v>20333</v>
      </c>
      <c r="G109" s="178">
        <v>18315</v>
      </c>
      <c r="H109" s="178">
        <v>21025</v>
      </c>
      <c r="I109" s="179">
        <f t="shared" ref="I109:I121" si="15">IFERROR(H109/G109-1,"-")</f>
        <v>0.14796614796614804</v>
      </c>
      <c r="J109" s="179">
        <f>H109/H109</f>
        <v>1</v>
      </c>
    </row>
    <row r="110" spans="2:10" x14ac:dyDescent="0.25">
      <c r="B110" s="161" t="s">
        <v>100</v>
      </c>
      <c r="C110" s="162">
        <v>2192</v>
      </c>
      <c r="D110" s="162">
        <v>3196</v>
      </c>
      <c r="E110" s="162">
        <v>2982</v>
      </c>
      <c r="F110" s="162">
        <v>3713</v>
      </c>
      <c r="G110" s="162">
        <v>2969</v>
      </c>
      <c r="H110" s="162">
        <v>2672</v>
      </c>
      <c r="I110" s="163">
        <f t="shared" si="15"/>
        <v>-0.1000336813742001</v>
      </c>
      <c r="J110" s="163">
        <f>H110/H109</f>
        <v>0.12708680142687276</v>
      </c>
    </row>
    <row r="111" spans="2:10" x14ac:dyDescent="0.25">
      <c r="B111" s="165" t="s">
        <v>106</v>
      </c>
      <c r="C111" s="166">
        <v>1314</v>
      </c>
      <c r="D111" s="166">
        <v>1313</v>
      </c>
      <c r="E111" s="166">
        <v>699</v>
      </c>
      <c r="F111" s="166">
        <v>668</v>
      </c>
      <c r="G111" s="166">
        <v>692</v>
      </c>
      <c r="H111" s="166">
        <v>1402</v>
      </c>
      <c r="I111" s="167">
        <f t="shared" si="15"/>
        <v>1.0260115606936417</v>
      </c>
      <c r="J111" s="167">
        <f>H111/H109</f>
        <v>6.6682520808561241E-2</v>
      </c>
    </row>
    <row r="112" spans="2:10" x14ac:dyDescent="0.25">
      <c r="B112" s="165" t="s">
        <v>103</v>
      </c>
      <c r="C112" s="166">
        <v>878</v>
      </c>
      <c r="D112" s="166">
        <v>1883</v>
      </c>
      <c r="E112" s="166">
        <v>2283</v>
      </c>
      <c r="F112" s="166">
        <v>3045</v>
      </c>
      <c r="G112" s="166">
        <v>2277</v>
      </c>
      <c r="H112" s="166">
        <v>1270</v>
      </c>
      <c r="I112" s="167">
        <f t="shared" si="15"/>
        <v>-0.44224857268335527</v>
      </c>
      <c r="J112" s="167">
        <f>H112/H109</f>
        <v>6.0404280618311532E-2</v>
      </c>
    </row>
    <row r="113" spans="2:10" x14ac:dyDescent="0.25">
      <c r="B113" s="161" t="s">
        <v>110</v>
      </c>
      <c r="C113" s="162">
        <v>4101</v>
      </c>
      <c r="D113" s="162">
        <v>10142</v>
      </c>
      <c r="E113" s="162">
        <v>14923</v>
      </c>
      <c r="F113" s="162">
        <v>16620</v>
      </c>
      <c r="G113" s="162">
        <v>15346</v>
      </c>
      <c r="H113" s="162">
        <v>18353</v>
      </c>
      <c r="I113" s="163">
        <f t="shared" si="15"/>
        <v>0.19594682653460183</v>
      </c>
      <c r="J113" s="163">
        <f>H113/H109</f>
        <v>0.87291319857312721</v>
      </c>
    </row>
    <row r="114" spans="2:10" x14ac:dyDescent="0.25">
      <c r="B114" s="165" t="s">
        <v>113</v>
      </c>
      <c r="C114" s="166">
        <v>3228</v>
      </c>
      <c r="D114" s="166">
        <v>4587</v>
      </c>
      <c r="E114" s="166">
        <v>9121</v>
      </c>
      <c r="F114" s="166">
        <v>9933</v>
      </c>
      <c r="G114" s="166">
        <v>9148</v>
      </c>
      <c r="H114" s="166">
        <v>8513</v>
      </c>
      <c r="I114" s="167">
        <f t="shared" si="15"/>
        <v>-6.9414079580236154E-2</v>
      </c>
      <c r="J114" s="167">
        <f>H114/H109</f>
        <v>0.40489892984542214</v>
      </c>
    </row>
    <row r="115" spans="2:10" x14ac:dyDescent="0.25">
      <c r="B115" s="165" t="s">
        <v>116</v>
      </c>
      <c r="C115" s="166">
        <v>304</v>
      </c>
      <c r="D115" s="166">
        <v>794</v>
      </c>
      <c r="E115" s="166">
        <v>835</v>
      </c>
      <c r="F115" s="166">
        <v>1075</v>
      </c>
      <c r="G115" s="166">
        <v>770</v>
      </c>
      <c r="H115" s="166">
        <v>1060</v>
      </c>
      <c r="I115" s="167">
        <f t="shared" si="15"/>
        <v>0.37662337662337664</v>
      </c>
      <c r="J115" s="167">
        <f>H115/H109</f>
        <v>5.0416171224732464E-2</v>
      </c>
    </row>
    <row r="116" spans="2:10" x14ac:dyDescent="0.25">
      <c r="B116" s="165" t="s">
        <v>119</v>
      </c>
      <c r="C116" s="166">
        <v>131</v>
      </c>
      <c r="D116" s="166">
        <v>731</v>
      </c>
      <c r="E116" s="166">
        <v>938</v>
      </c>
      <c r="F116" s="166">
        <v>864</v>
      </c>
      <c r="G116" s="166">
        <v>1025</v>
      </c>
      <c r="H116" s="166">
        <v>1180</v>
      </c>
      <c r="I116" s="167">
        <f t="shared" si="15"/>
        <v>0.15121951219512186</v>
      </c>
      <c r="J116" s="167">
        <f>H116/H109</f>
        <v>5.6123662306777643E-2</v>
      </c>
    </row>
    <row r="117" spans="2:10" x14ac:dyDescent="0.25">
      <c r="B117" s="165" t="s">
        <v>126</v>
      </c>
      <c r="C117" s="166">
        <v>41</v>
      </c>
      <c r="D117" s="166">
        <v>573</v>
      </c>
      <c r="E117" s="166">
        <v>547</v>
      </c>
      <c r="F117" s="166">
        <v>669</v>
      </c>
      <c r="G117" s="166">
        <v>541</v>
      </c>
      <c r="H117" s="166">
        <v>476</v>
      </c>
      <c r="I117" s="167">
        <f t="shared" si="15"/>
        <v>-0.12014787430683915</v>
      </c>
      <c r="J117" s="167">
        <f>H117/H109</f>
        <v>2.2639714625445898E-2</v>
      </c>
    </row>
    <row r="118" spans="2:10" x14ac:dyDescent="0.25">
      <c r="B118" s="165" t="s">
        <v>122</v>
      </c>
      <c r="C118" s="166">
        <v>71</v>
      </c>
      <c r="D118" s="166">
        <v>617</v>
      </c>
      <c r="E118" s="166">
        <v>355</v>
      </c>
      <c r="F118" s="166">
        <v>459</v>
      </c>
      <c r="G118" s="166">
        <v>381</v>
      </c>
      <c r="H118" s="166">
        <v>361</v>
      </c>
      <c r="I118" s="167">
        <f t="shared" si="15"/>
        <v>-5.2493438320210029E-2</v>
      </c>
      <c r="J118" s="167">
        <f>H118/H109</f>
        <v>1.7170035671819264E-2</v>
      </c>
    </row>
    <row r="119" spans="2:10" x14ac:dyDescent="0.25">
      <c r="B119" s="165" t="s">
        <v>131</v>
      </c>
      <c r="C119" s="166">
        <v>3</v>
      </c>
      <c r="D119" s="166">
        <v>123</v>
      </c>
      <c r="E119" s="166">
        <v>118</v>
      </c>
      <c r="F119" s="166">
        <v>176</v>
      </c>
      <c r="G119" s="166">
        <v>152</v>
      </c>
      <c r="H119" s="166">
        <v>153</v>
      </c>
      <c r="I119" s="167">
        <f t="shared" si="15"/>
        <v>6.5789473684210176E-3</v>
      </c>
      <c r="J119" s="167">
        <f>H119/H109</f>
        <v>7.2770511296076099E-3</v>
      </c>
    </row>
    <row r="120" spans="2:10" x14ac:dyDescent="0.25">
      <c r="B120" s="165" t="s">
        <v>134</v>
      </c>
      <c r="C120" s="166">
        <v>7</v>
      </c>
      <c r="D120" s="166">
        <v>170</v>
      </c>
      <c r="E120" s="166">
        <v>119</v>
      </c>
      <c r="F120" s="166">
        <v>219</v>
      </c>
      <c r="G120" s="166">
        <v>218</v>
      </c>
      <c r="H120" s="166">
        <v>150</v>
      </c>
      <c r="I120" s="167">
        <f t="shared" si="15"/>
        <v>-0.31192660550458717</v>
      </c>
      <c r="J120" s="167">
        <f>H120/H109</f>
        <v>7.1343638525564806E-3</v>
      </c>
    </row>
    <row r="121" spans="2:10" x14ac:dyDescent="0.25">
      <c r="B121" s="170" t="s">
        <v>148</v>
      </c>
      <c r="C121" s="171">
        <f t="shared" ref="C121:H121" si="16">C113-SUM(C114:C120)</f>
        <v>316</v>
      </c>
      <c r="D121" s="171">
        <f t="shared" si="16"/>
        <v>2547</v>
      </c>
      <c r="E121" s="171">
        <f t="shared" si="16"/>
        <v>2890</v>
      </c>
      <c r="F121" s="171">
        <f t="shared" si="16"/>
        <v>3225</v>
      </c>
      <c r="G121" s="171">
        <f t="shared" si="16"/>
        <v>3111</v>
      </c>
      <c r="H121" s="171">
        <f t="shared" si="16"/>
        <v>6460</v>
      </c>
      <c r="I121" s="172">
        <f t="shared" si="15"/>
        <v>1.0765027322404372</v>
      </c>
      <c r="J121" s="172">
        <f>H121/H109</f>
        <v>0.30725326991676577</v>
      </c>
    </row>
    <row r="122" spans="2:10" x14ac:dyDescent="0.25">
      <c r="B122" s="157" t="s">
        <v>54</v>
      </c>
      <c r="C122" s="176"/>
      <c r="D122" s="176"/>
      <c r="E122" s="176"/>
      <c r="F122" s="176"/>
      <c r="G122" s="176"/>
      <c r="H122" s="176"/>
      <c r="I122" s="177"/>
      <c r="J122" s="177"/>
    </row>
    <row r="123" spans="2:10" x14ac:dyDescent="0.25">
      <c r="B123" s="158" t="s">
        <v>71</v>
      </c>
      <c r="C123" s="178">
        <v>6962</v>
      </c>
      <c r="D123" s="178">
        <v>18198</v>
      </c>
      <c r="E123" s="178">
        <v>23965</v>
      </c>
      <c r="F123" s="178">
        <v>20577</v>
      </c>
      <c r="G123" s="178">
        <v>24629</v>
      </c>
      <c r="H123" s="178">
        <v>26233</v>
      </c>
      <c r="I123" s="179">
        <f t="shared" ref="I123:I135" si="17">IFERROR(H123/G123-1,"-")</f>
        <v>6.5126476917455101E-2</v>
      </c>
      <c r="J123" s="179">
        <f>H123/H123</f>
        <v>1</v>
      </c>
    </row>
    <row r="124" spans="2:10" x14ac:dyDescent="0.25">
      <c r="B124" s="161" t="s">
        <v>100</v>
      </c>
      <c r="C124" s="162">
        <v>4373</v>
      </c>
      <c r="D124" s="162">
        <v>9749</v>
      </c>
      <c r="E124" s="162">
        <v>10694</v>
      </c>
      <c r="F124" s="162">
        <v>10449</v>
      </c>
      <c r="G124" s="162">
        <v>13109</v>
      </c>
      <c r="H124" s="162">
        <v>13465</v>
      </c>
      <c r="I124" s="163">
        <f t="shared" si="17"/>
        <v>2.7156915096498535E-2</v>
      </c>
      <c r="J124" s="163">
        <f>H124/H123</f>
        <v>0.51328479396180382</v>
      </c>
    </row>
    <row r="125" spans="2:10" x14ac:dyDescent="0.25">
      <c r="B125" s="165" t="s">
        <v>106</v>
      </c>
      <c r="C125" s="166">
        <v>2222</v>
      </c>
      <c r="D125" s="166">
        <v>5338</v>
      </c>
      <c r="E125" s="166">
        <v>5738</v>
      </c>
      <c r="F125" s="166">
        <v>5217</v>
      </c>
      <c r="G125" s="166">
        <v>7182</v>
      </c>
      <c r="H125" s="166">
        <v>7480</v>
      </c>
      <c r="I125" s="167">
        <f t="shared" si="17"/>
        <v>4.1492620439988803E-2</v>
      </c>
      <c r="J125" s="167">
        <f>H125/H123</f>
        <v>0.28513704113139937</v>
      </c>
    </row>
    <row r="126" spans="2:10" x14ac:dyDescent="0.25">
      <c r="B126" s="165" t="s">
        <v>103</v>
      </c>
      <c r="C126" s="166">
        <v>2151</v>
      </c>
      <c r="D126" s="166">
        <v>4411</v>
      </c>
      <c r="E126" s="166">
        <v>4956</v>
      </c>
      <c r="F126" s="166">
        <v>5232</v>
      </c>
      <c r="G126" s="166">
        <v>5927</v>
      </c>
      <c r="H126" s="166">
        <v>5985</v>
      </c>
      <c r="I126" s="167">
        <f t="shared" si="17"/>
        <v>9.785726337101508E-3</v>
      </c>
      <c r="J126" s="167">
        <f>H126/H123</f>
        <v>0.22814775283040445</v>
      </c>
    </row>
    <row r="127" spans="2:10" x14ac:dyDescent="0.25">
      <c r="B127" s="161" t="s">
        <v>110</v>
      </c>
      <c r="C127" s="162">
        <v>2589</v>
      </c>
      <c r="D127" s="162">
        <v>8449</v>
      </c>
      <c r="E127" s="162">
        <v>13271</v>
      </c>
      <c r="F127" s="162">
        <v>10128</v>
      </c>
      <c r="G127" s="162">
        <v>11520</v>
      </c>
      <c r="H127" s="162">
        <v>12768</v>
      </c>
      <c r="I127" s="163">
        <f t="shared" si="17"/>
        <v>0.10833333333333339</v>
      </c>
      <c r="J127" s="163">
        <f>H127/H123</f>
        <v>0.48671520603819618</v>
      </c>
    </row>
    <row r="128" spans="2:10" x14ac:dyDescent="0.25">
      <c r="B128" s="165" t="s">
        <v>113</v>
      </c>
      <c r="C128" s="166">
        <v>245</v>
      </c>
      <c r="D128" s="166">
        <v>686</v>
      </c>
      <c r="E128" s="166">
        <v>1313</v>
      </c>
      <c r="F128" s="166">
        <v>1132</v>
      </c>
      <c r="G128" s="166">
        <v>1172</v>
      </c>
      <c r="H128" s="166">
        <v>1145</v>
      </c>
      <c r="I128" s="167">
        <f t="shared" si="17"/>
        <v>-2.3037542662115995E-2</v>
      </c>
      <c r="J128" s="167">
        <f>H128/H123</f>
        <v>4.3647314451263679E-2</v>
      </c>
    </row>
    <row r="129" spans="2:10" x14ac:dyDescent="0.25">
      <c r="B129" s="165" t="s">
        <v>116</v>
      </c>
      <c r="C129" s="166">
        <v>244</v>
      </c>
      <c r="D129" s="166">
        <v>1347</v>
      </c>
      <c r="E129" s="166">
        <v>2050</v>
      </c>
      <c r="F129" s="166">
        <v>1862</v>
      </c>
      <c r="G129" s="166">
        <v>1899</v>
      </c>
      <c r="H129" s="166">
        <v>2644</v>
      </c>
      <c r="I129" s="167">
        <f t="shared" si="17"/>
        <v>0.39231174302264349</v>
      </c>
      <c r="J129" s="167">
        <f>H129/H123</f>
        <v>0.10078908245339839</v>
      </c>
    </row>
    <row r="130" spans="2:10" x14ac:dyDescent="0.25">
      <c r="B130" s="165" t="s">
        <v>119</v>
      </c>
      <c r="C130" s="166">
        <v>244</v>
      </c>
      <c r="D130" s="166">
        <v>752</v>
      </c>
      <c r="E130" s="166">
        <v>1027</v>
      </c>
      <c r="F130" s="166">
        <v>725</v>
      </c>
      <c r="G130" s="166">
        <v>847</v>
      </c>
      <c r="H130" s="166">
        <v>965</v>
      </c>
      <c r="I130" s="167">
        <f t="shared" si="17"/>
        <v>0.13931523022432124</v>
      </c>
      <c r="J130" s="167">
        <f>H130/H123</f>
        <v>3.6785727899973315E-2</v>
      </c>
    </row>
    <row r="131" spans="2:10" x14ac:dyDescent="0.25">
      <c r="B131" s="165" t="s">
        <v>126</v>
      </c>
      <c r="C131" s="166">
        <v>43</v>
      </c>
      <c r="D131" s="166">
        <v>258</v>
      </c>
      <c r="E131" s="166">
        <v>294</v>
      </c>
      <c r="F131" s="166">
        <v>291</v>
      </c>
      <c r="G131" s="166">
        <v>247</v>
      </c>
      <c r="H131" s="166">
        <v>298</v>
      </c>
      <c r="I131" s="167">
        <f t="shared" si="17"/>
        <v>0.20647773279352233</v>
      </c>
      <c r="J131" s="167">
        <f>H131/H123</f>
        <v>1.1359737734914039E-2</v>
      </c>
    </row>
    <row r="132" spans="2:10" x14ac:dyDescent="0.25">
      <c r="B132" s="165" t="s">
        <v>122</v>
      </c>
      <c r="C132" s="166">
        <v>74</v>
      </c>
      <c r="D132" s="166">
        <v>199</v>
      </c>
      <c r="E132" s="166">
        <v>281</v>
      </c>
      <c r="F132" s="166">
        <v>228</v>
      </c>
      <c r="G132" s="166">
        <v>310</v>
      </c>
      <c r="H132" s="166">
        <v>300</v>
      </c>
      <c r="I132" s="167">
        <f t="shared" si="17"/>
        <v>-3.2258064516129004E-2</v>
      </c>
      <c r="J132" s="167">
        <f>H132/H123</f>
        <v>1.1435977585483932E-2</v>
      </c>
    </row>
    <row r="133" spans="2:10" x14ac:dyDescent="0.25">
      <c r="B133" s="165" t="s">
        <v>131</v>
      </c>
      <c r="C133" s="166">
        <v>8</v>
      </c>
      <c r="D133" s="166">
        <v>181</v>
      </c>
      <c r="E133" s="166">
        <v>164</v>
      </c>
      <c r="F133" s="166">
        <v>188</v>
      </c>
      <c r="G133" s="166">
        <v>158</v>
      </c>
      <c r="H133" s="166">
        <v>144</v>
      </c>
      <c r="I133" s="167">
        <f t="shared" si="17"/>
        <v>-8.8607594936708889E-2</v>
      </c>
      <c r="J133" s="167">
        <f>H133/H123</f>
        <v>5.4892692410322876E-3</v>
      </c>
    </row>
    <row r="134" spans="2:10" x14ac:dyDescent="0.25">
      <c r="B134" s="165" t="s">
        <v>134</v>
      </c>
      <c r="C134" s="166">
        <v>24</v>
      </c>
      <c r="D134" s="166">
        <v>324</v>
      </c>
      <c r="E134" s="166">
        <v>357</v>
      </c>
      <c r="F134" s="166">
        <v>357</v>
      </c>
      <c r="G134" s="166">
        <v>467</v>
      </c>
      <c r="H134" s="166">
        <v>375</v>
      </c>
      <c r="I134" s="167">
        <f t="shared" si="17"/>
        <v>-0.19700214132762317</v>
      </c>
      <c r="J134" s="167">
        <f>H134/H123</f>
        <v>1.4294971981854915E-2</v>
      </c>
    </row>
    <row r="135" spans="2:10" x14ac:dyDescent="0.25">
      <c r="B135" s="170" t="s">
        <v>148</v>
      </c>
      <c r="C135" s="171">
        <f t="shared" ref="C135:H135" si="18">C127-SUM(C128:C134)</f>
        <v>1707</v>
      </c>
      <c r="D135" s="171">
        <f t="shared" si="18"/>
        <v>4702</v>
      </c>
      <c r="E135" s="171">
        <f t="shared" si="18"/>
        <v>7785</v>
      </c>
      <c r="F135" s="171">
        <f t="shared" si="18"/>
        <v>5345</v>
      </c>
      <c r="G135" s="171">
        <f t="shared" si="18"/>
        <v>6420</v>
      </c>
      <c r="H135" s="171">
        <f t="shared" si="18"/>
        <v>6897</v>
      </c>
      <c r="I135" s="172">
        <f t="shared" si="17"/>
        <v>7.4299065420560639E-2</v>
      </c>
      <c r="J135" s="172">
        <f>H135/H123</f>
        <v>0.26291312469027561</v>
      </c>
    </row>
    <row r="136" spans="2:10" x14ac:dyDescent="0.25">
      <c r="B136" s="157" t="s">
        <v>55</v>
      </c>
      <c r="C136" s="176"/>
      <c r="D136" s="176"/>
      <c r="E136" s="176"/>
      <c r="F136" s="176"/>
      <c r="G136" s="176"/>
      <c r="H136" s="176"/>
      <c r="I136" s="177"/>
      <c r="J136" s="177"/>
    </row>
    <row r="137" spans="2:10" x14ac:dyDescent="0.25">
      <c r="B137" s="158" t="s">
        <v>71</v>
      </c>
      <c r="C137" s="178">
        <v>6261</v>
      </c>
      <c r="D137" s="178">
        <v>19784</v>
      </c>
      <c r="E137" s="178">
        <v>23285</v>
      </c>
      <c r="F137" s="178">
        <v>24142</v>
      </c>
      <c r="G137" s="178">
        <v>23290</v>
      </c>
      <c r="H137" s="178">
        <v>24074</v>
      </c>
      <c r="I137" s="179">
        <f t="shared" ref="I137:I149" si="19">IFERROR(H137/G137-1,"-")</f>
        <v>3.3662516101331086E-2</v>
      </c>
      <c r="J137" s="179">
        <f>H137/H137</f>
        <v>1</v>
      </c>
    </row>
    <row r="138" spans="2:10" x14ac:dyDescent="0.25">
      <c r="B138" s="161" t="s">
        <v>100</v>
      </c>
      <c r="C138" s="162">
        <v>1855</v>
      </c>
      <c r="D138" s="162">
        <v>2038</v>
      </c>
      <c r="E138" s="162">
        <v>1822</v>
      </c>
      <c r="F138" s="162">
        <v>1883</v>
      </c>
      <c r="G138" s="162">
        <v>1399</v>
      </c>
      <c r="H138" s="162">
        <v>2071</v>
      </c>
      <c r="I138" s="163">
        <f t="shared" si="19"/>
        <v>0.4803431022158684</v>
      </c>
      <c r="J138" s="163">
        <f>H138/H137</f>
        <v>8.6026418542826291E-2</v>
      </c>
    </row>
    <row r="139" spans="2:10" x14ac:dyDescent="0.25">
      <c r="B139" s="165" t="s">
        <v>106</v>
      </c>
      <c r="C139" s="166">
        <v>1567</v>
      </c>
      <c r="D139" s="166">
        <v>1333</v>
      </c>
      <c r="E139" s="166">
        <v>1001</v>
      </c>
      <c r="F139" s="166">
        <v>906</v>
      </c>
      <c r="G139" s="166">
        <v>447</v>
      </c>
      <c r="H139" s="166">
        <v>967</v>
      </c>
      <c r="I139" s="167">
        <f t="shared" si="19"/>
        <v>1.1633109619686799</v>
      </c>
      <c r="J139" s="167">
        <f>H139/H137</f>
        <v>4.0167815900972001E-2</v>
      </c>
    </row>
    <row r="140" spans="2:10" x14ac:dyDescent="0.25">
      <c r="B140" s="165" t="s">
        <v>103</v>
      </c>
      <c r="C140" s="166">
        <v>288</v>
      </c>
      <c r="D140" s="166">
        <v>705</v>
      </c>
      <c r="E140" s="166">
        <v>821</v>
      </c>
      <c r="F140" s="166">
        <v>977</v>
      </c>
      <c r="G140" s="166">
        <v>952</v>
      </c>
      <c r="H140" s="166">
        <v>1104</v>
      </c>
      <c r="I140" s="167">
        <f t="shared" si="19"/>
        <v>0.15966386554621859</v>
      </c>
      <c r="J140" s="167">
        <f>H140/H137</f>
        <v>4.5858602641854283E-2</v>
      </c>
    </row>
    <row r="141" spans="2:10" x14ac:dyDescent="0.25">
      <c r="B141" s="161" t="s">
        <v>110</v>
      </c>
      <c r="C141" s="162">
        <v>4406</v>
      </c>
      <c r="D141" s="162">
        <v>17746</v>
      </c>
      <c r="E141" s="162">
        <v>21463</v>
      </c>
      <c r="F141" s="162">
        <v>22259</v>
      </c>
      <c r="G141" s="162">
        <v>21891</v>
      </c>
      <c r="H141" s="162">
        <v>22003</v>
      </c>
      <c r="I141" s="163">
        <f t="shared" si="19"/>
        <v>5.1162578228496347E-3</v>
      </c>
      <c r="J141" s="163">
        <f>H141/H137</f>
        <v>0.91397358145717367</v>
      </c>
    </row>
    <row r="142" spans="2:10" x14ac:dyDescent="0.25">
      <c r="B142" s="165" t="s">
        <v>113</v>
      </c>
      <c r="C142" s="166">
        <v>1252</v>
      </c>
      <c r="D142" s="166">
        <v>5762</v>
      </c>
      <c r="E142" s="166">
        <v>8219</v>
      </c>
      <c r="F142" s="166">
        <v>8681</v>
      </c>
      <c r="G142" s="166">
        <v>9229</v>
      </c>
      <c r="H142" s="166">
        <v>8448</v>
      </c>
      <c r="I142" s="167">
        <f t="shared" si="19"/>
        <v>-8.4624553039332584E-2</v>
      </c>
      <c r="J142" s="167">
        <f>H142/H137</f>
        <v>0.3509180028246241</v>
      </c>
    </row>
    <row r="143" spans="2:10" x14ac:dyDescent="0.25">
      <c r="B143" s="165" t="s">
        <v>116</v>
      </c>
      <c r="C143" s="166">
        <v>440</v>
      </c>
      <c r="D143" s="166">
        <v>1573</v>
      </c>
      <c r="E143" s="166">
        <v>1685</v>
      </c>
      <c r="F143" s="166">
        <v>1850</v>
      </c>
      <c r="G143" s="166">
        <v>1784</v>
      </c>
      <c r="H143" s="166">
        <v>1986</v>
      </c>
      <c r="I143" s="167">
        <f t="shared" si="19"/>
        <v>0.11322869955156944</v>
      </c>
      <c r="J143" s="167">
        <f>H143/H137</f>
        <v>8.2495638448118302E-2</v>
      </c>
    </row>
    <row r="144" spans="2:10" x14ac:dyDescent="0.25">
      <c r="B144" s="165" t="s">
        <v>119</v>
      </c>
      <c r="C144" s="166">
        <v>767</v>
      </c>
      <c r="D144" s="166">
        <v>1899</v>
      </c>
      <c r="E144" s="166">
        <v>1942</v>
      </c>
      <c r="F144" s="166">
        <v>1825</v>
      </c>
      <c r="G144" s="166">
        <v>1388</v>
      </c>
      <c r="H144" s="166">
        <v>1748</v>
      </c>
      <c r="I144" s="167">
        <f t="shared" si="19"/>
        <v>0.25936599423631135</v>
      </c>
      <c r="J144" s="167">
        <f>H144/H137</f>
        <v>7.2609454182935948E-2</v>
      </c>
    </row>
    <row r="145" spans="2:10" x14ac:dyDescent="0.25">
      <c r="B145" s="165" t="s">
        <v>126</v>
      </c>
      <c r="C145" s="166">
        <v>81</v>
      </c>
      <c r="D145" s="166">
        <v>879</v>
      </c>
      <c r="E145" s="166">
        <v>624</v>
      </c>
      <c r="F145" s="166">
        <v>620</v>
      </c>
      <c r="G145" s="166">
        <v>489</v>
      </c>
      <c r="H145" s="166">
        <v>497</v>
      </c>
      <c r="I145" s="167">
        <f t="shared" si="19"/>
        <v>1.6359918200409052E-2</v>
      </c>
      <c r="J145" s="167">
        <f>H145/H137</f>
        <v>2.0644678906704329E-2</v>
      </c>
    </row>
    <row r="146" spans="2:10" x14ac:dyDescent="0.25">
      <c r="B146" s="165" t="s">
        <v>122</v>
      </c>
      <c r="C146" s="166">
        <v>126</v>
      </c>
      <c r="D146" s="166">
        <v>549</v>
      </c>
      <c r="E146" s="166">
        <v>478</v>
      </c>
      <c r="F146" s="166">
        <v>522</v>
      </c>
      <c r="G146" s="166">
        <v>497</v>
      </c>
      <c r="H146" s="166">
        <v>534</v>
      </c>
      <c r="I146" s="167">
        <f t="shared" si="19"/>
        <v>7.444668008048283E-2</v>
      </c>
      <c r="J146" s="167">
        <f>H146/H137</f>
        <v>2.218160671263604E-2</v>
      </c>
    </row>
    <row r="147" spans="2:10" x14ac:dyDescent="0.25">
      <c r="B147" s="165" t="s">
        <v>131</v>
      </c>
      <c r="C147" s="166">
        <v>6</v>
      </c>
      <c r="D147" s="166">
        <v>493</v>
      </c>
      <c r="E147" s="166">
        <v>556</v>
      </c>
      <c r="F147" s="166">
        <v>560</v>
      </c>
      <c r="G147" s="166">
        <v>676</v>
      </c>
      <c r="H147" s="166">
        <v>441</v>
      </c>
      <c r="I147" s="167">
        <f t="shared" si="19"/>
        <v>-0.34763313609467461</v>
      </c>
      <c r="J147" s="167">
        <f>H147/H137</f>
        <v>1.831851790313201E-2</v>
      </c>
    </row>
    <row r="148" spans="2:10" x14ac:dyDescent="0.25">
      <c r="B148" s="165" t="s">
        <v>134</v>
      </c>
      <c r="C148" s="166">
        <v>12</v>
      </c>
      <c r="D148" s="166">
        <v>375</v>
      </c>
      <c r="E148" s="166">
        <v>585</v>
      </c>
      <c r="F148" s="166">
        <v>569</v>
      </c>
      <c r="G148" s="166">
        <v>484</v>
      </c>
      <c r="H148" s="166">
        <v>411</v>
      </c>
      <c r="I148" s="167">
        <f t="shared" si="19"/>
        <v>-0.15082644628099173</v>
      </c>
      <c r="J148" s="167">
        <f>H148/H137</f>
        <v>1.707236022264684E-2</v>
      </c>
    </row>
    <row r="149" spans="2:10" x14ac:dyDescent="0.25">
      <c r="B149" s="170" t="s">
        <v>148</v>
      </c>
      <c r="C149" s="171">
        <f t="shared" ref="C149:H149" si="20">C141-SUM(C142:C148)</f>
        <v>1722</v>
      </c>
      <c r="D149" s="171">
        <f t="shared" si="20"/>
        <v>6216</v>
      </c>
      <c r="E149" s="171">
        <f t="shared" si="20"/>
        <v>7374</v>
      </c>
      <c r="F149" s="171">
        <f t="shared" si="20"/>
        <v>7632</v>
      </c>
      <c r="G149" s="171">
        <f t="shared" si="20"/>
        <v>7344</v>
      </c>
      <c r="H149" s="171">
        <f t="shared" si="20"/>
        <v>7938</v>
      </c>
      <c r="I149" s="172">
        <f t="shared" si="19"/>
        <v>8.0882352941176405E-2</v>
      </c>
      <c r="J149" s="172">
        <f>H149/H137</f>
        <v>0.32973332225637619</v>
      </c>
    </row>
    <row r="150" spans="2:10" x14ac:dyDescent="0.25">
      <c r="B150" s="157" t="s">
        <v>56</v>
      </c>
      <c r="C150" s="176"/>
      <c r="D150" s="176"/>
      <c r="E150" s="176"/>
      <c r="F150" s="176"/>
      <c r="G150" s="176"/>
      <c r="H150" s="176"/>
      <c r="I150" s="177"/>
      <c r="J150" s="177"/>
    </row>
    <row r="151" spans="2:10" x14ac:dyDescent="0.25">
      <c r="B151" s="158" t="s">
        <v>71</v>
      </c>
      <c r="C151" s="178">
        <v>2510</v>
      </c>
      <c r="D151" s="178">
        <v>8951</v>
      </c>
      <c r="E151" s="178">
        <v>10349</v>
      </c>
      <c r="F151" s="178">
        <v>10850</v>
      </c>
      <c r="G151" s="178">
        <v>10319</v>
      </c>
      <c r="H151" s="178">
        <v>8275</v>
      </c>
      <c r="I151" s="179">
        <f t="shared" ref="I151:I163" si="21">IFERROR(H151/G151-1,"-")</f>
        <v>-0.19808120941951735</v>
      </c>
      <c r="J151" s="179">
        <f>H151/H151</f>
        <v>1</v>
      </c>
    </row>
    <row r="152" spans="2:10" x14ac:dyDescent="0.25">
      <c r="B152" s="161" t="s">
        <v>100</v>
      </c>
      <c r="C152" s="162">
        <v>1581</v>
      </c>
      <c r="D152" s="162">
        <v>3760</v>
      </c>
      <c r="E152" s="162">
        <v>4305</v>
      </c>
      <c r="F152" s="162">
        <v>3866</v>
      </c>
      <c r="G152" s="162">
        <v>3425</v>
      </c>
      <c r="H152" s="162">
        <v>2325</v>
      </c>
      <c r="I152" s="163">
        <f t="shared" si="21"/>
        <v>-0.32116788321167888</v>
      </c>
      <c r="J152" s="163">
        <f>H152/H151</f>
        <v>0.2809667673716012</v>
      </c>
    </row>
    <row r="153" spans="2:10" x14ac:dyDescent="0.25">
      <c r="B153" s="165" t="s">
        <v>106</v>
      </c>
      <c r="C153" s="166">
        <v>1346</v>
      </c>
      <c r="D153" s="166">
        <v>2962</v>
      </c>
      <c r="E153" s="166">
        <v>3065</v>
      </c>
      <c r="F153" s="166">
        <v>2925</v>
      </c>
      <c r="G153" s="166">
        <v>2414</v>
      </c>
      <c r="H153" s="166">
        <v>1162</v>
      </c>
      <c r="I153" s="167">
        <f t="shared" si="21"/>
        <v>-0.51864125932062966</v>
      </c>
      <c r="J153" s="167">
        <f>H153/H151</f>
        <v>0.14042296072507554</v>
      </c>
    </row>
    <row r="154" spans="2:10" x14ac:dyDescent="0.25">
      <c r="B154" s="165" t="s">
        <v>103</v>
      </c>
      <c r="C154" s="166">
        <v>235</v>
      </c>
      <c r="D154" s="166">
        <v>798</v>
      </c>
      <c r="E154" s="166">
        <v>1240</v>
      </c>
      <c r="F154" s="166">
        <v>941</v>
      </c>
      <c r="G154" s="166">
        <v>1011</v>
      </c>
      <c r="H154" s="166">
        <v>1163</v>
      </c>
      <c r="I154" s="167">
        <f t="shared" si="21"/>
        <v>0.15034619188921861</v>
      </c>
      <c r="J154" s="167">
        <f>H154/H151</f>
        <v>0.14054380664652569</v>
      </c>
    </row>
    <row r="155" spans="2:10" x14ac:dyDescent="0.25">
      <c r="B155" s="161" t="s">
        <v>110</v>
      </c>
      <c r="C155" s="162">
        <v>929</v>
      </c>
      <c r="D155" s="162">
        <v>5191</v>
      </c>
      <c r="E155" s="162">
        <v>6044</v>
      </c>
      <c r="F155" s="162">
        <v>6984</v>
      </c>
      <c r="G155" s="162">
        <v>6894</v>
      </c>
      <c r="H155" s="162">
        <v>5950</v>
      </c>
      <c r="I155" s="163">
        <f t="shared" si="21"/>
        <v>-0.13693066434580792</v>
      </c>
      <c r="J155" s="163">
        <f>H155/H151</f>
        <v>0.7190332326283988</v>
      </c>
    </row>
    <row r="156" spans="2:10" x14ac:dyDescent="0.25">
      <c r="B156" s="165" t="s">
        <v>113</v>
      </c>
      <c r="C156" s="166">
        <v>175</v>
      </c>
      <c r="D156" s="166">
        <v>1280</v>
      </c>
      <c r="E156" s="166">
        <v>2190</v>
      </c>
      <c r="F156" s="166">
        <v>1944</v>
      </c>
      <c r="G156" s="166">
        <v>1708</v>
      </c>
      <c r="H156" s="166">
        <v>1525</v>
      </c>
      <c r="I156" s="167">
        <f t="shared" si="21"/>
        <v>-0.1071428571428571</v>
      </c>
      <c r="J156" s="167">
        <f>H156/H151</f>
        <v>0.18429003021148035</v>
      </c>
    </row>
    <row r="157" spans="2:10" x14ac:dyDescent="0.25">
      <c r="B157" s="165" t="s">
        <v>116</v>
      </c>
      <c r="C157" s="166">
        <v>229</v>
      </c>
      <c r="D157" s="166">
        <v>1686</v>
      </c>
      <c r="E157" s="166">
        <v>1249</v>
      </c>
      <c r="F157" s="166">
        <v>1401</v>
      </c>
      <c r="G157" s="166">
        <v>1375</v>
      </c>
      <c r="H157" s="166">
        <v>1352</v>
      </c>
      <c r="I157" s="167">
        <f t="shared" si="21"/>
        <v>-1.6727272727272702E-2</v>
      </c>
      <c r="J157" s="167">
        <f>H157/H151</f>
        <v>0.16338368580060422</v>
      </c>
    </row>
    <row r="158" spans="2:10" x14ac:dyDescent="0.25">
      <c r="B158" s="165" t="s">
        <v>119</v>
      </c>
      <c r="C158" s="166">
        <v>183</v>
      </c>
      <c r="D158" s="166">
        <v>520</v>
      </c>
      <c r="E158" s="166">
        <v>828</v>
      </c>
      <c r="F158" s="166">
        <v>1002</v>
      </c>
      <c r="G158" s="166">
        <v>1268</v>
      </c>
      <c r="H158" s="166">
        <v>942</v>
      </c>
      <c r="I158" s="167">
        <f t="shared" si="21"/>
        <v>-0.25709779179810721</v>
      </c>
      <c r="J158" s="167">
        <f>H158/H151</f>
        <v>0.11383685800604229</v>
      </c>
    </row>
    <row r="159" spans="2:10" x14ac:dyDescent="0.25">
      <c r="B159" s="165" t="s">
        <v>126</v>
      </c>
      <c r="C159" s="166">
        <v>14</v>
      </c>
      <c r="D159" s="166">
        <v>144</v>
      </c>
      <c r="E159" s="166">
        <v>203</v>
      </c>
      <c r="F159" s="166">
        <v>256</v>
      </c>
      <c r="G159" s="166">
        <v>244</v>
      </c>
      <c r="H159" s="166">
        <v>264</v>
      </c>
      <c r="I159" s="167">
        <f t="shared" si="21"/>
        <v>8.1967213114754189E-2</v>
      </c>
      <c r="J159" s="167">
        <f>H159/H151</f>
        <v>3.1903323262839879E-2</v>
      </c>
    </row>
    <row r="160" spans="2:10" x14ac:dyDescent="0.25">
      <c r="B160" s="165" t="s">
        <v>122</v>
      </c>
      <c r="C160" s="166">
        <v>42</v>
      </c>
      <c r="D160" s="166">
        <v>263</v>
      </c>
      <c r="E160" s="166">
        <v>168</v>
      </c>
      <c r="F160" s="166">
        <v>244</v>
      </c>
      <c r="G160" s="166">
        <v>265</v>
      </c>
      <c r="H160" s="166">
        <v>227</v>
      </c>
      <c r="I160" s="167">
        <f t="shared" si="21"/>
        <v>-0.14339622641509431</v>
      </c>
      <c r="J160" s="167">
        <f>H160/H151</f>
        <v>2.7432024169184291E-2</v>
      </c>
    </row>
    <row r="161" spans="2:10" x14ac:dyDescent="0.25">
      <c r="B161" s="165" t="s">
        <v>131</v>
      </c>
      <c r="C161" s="166">
        <v>6</v>
      </c>
      <c r="D161" s="166">
        <v>58</v>
      </c>
      <c r="E161" s="166">
        <v>69</v>
      </c>
      <c r="F161" s="166">
        <v>136</v>
      </c>
      <c r="G161" s="166">
        <v>100</v>
      </c>
      <c r="H161" s="166">
        <v>50</v>
      </c>
      <c r="I161" s="167">
        <f t="shared" si="21"/>
        <v>-0.5</v>
      </c>
      <c r="J161" s="167">
        <f>H161/H151</f>
        <v>6.0422960725075529E-3</v>
      </c>
    </row>
    <row r="162" spans="2:10" x14ac:dyDescent="0.25">
      <c r="B162" s="165" t="s">
        <v>134</v>
      </c>
      <c r="C162" s="166">
        <v>1</v>
      </c>
      <c r="D162" s="166">
        <v>138</v>
      </c>
      <c r="E162" s="166">
        <v>91</v>
      </c>
      <c r="F162" s="166">
        <v>191</v>
      </c>
      <c r="G162" s="166">
        <v>153</v>
      </c>
      <c r="H162" s="166">
        <v>75</v>
      </c>
      <c r="I162" s="167">
        <f t="shared" si="21"/>
        <v>-0.50980392156862742</v>
      </c>
      <c r="J162" s="167">
        <f>H162/H151</f>
        <v>9.0634441087613302E-3</v>
      </c>
    </row>
    <row r="163" spans="2:10" x14ac:dyDescent="0.25">
      <c r="B163" s="170" t="s">
        <v>148</v>
      </c>
      <c r="C163" s="171">
        <f t="shared" ref="C163:H163" si="22">C155-SUM(C156:C162)</f>
        <v>279</v>
      </c>
      <c r="D163" s="171">
        <f t="shared" si="22"/>
        <v>1102</v>
      </c>
      <c r="E163" s="171">
        <f t="shared" si="22"/>
        <v>1246</v>
      </c>
      <c r="F163" s="171">
        <f t="shared" si="22"/>
        <v>1810</v>
      </c>
      <c r="G163" s="171">
        <f t="shared" si="22"/>
        <v>1781</v>
      </c>
      <c r="H163" s="171">
        <f t="shared" si="22"/>
        <v>1515</v>
      </c>
      <c r="I163" s="172">
        <f t="shared" si="21"/>
        <v>-0.1493542953396968</v>
      </c>
      <c r="J163" s="172">
        <f>H163/H151</f>
        <v>0.18308157099697886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58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5F41-82C7-4DDB-9FA6-A10FD16590CE}">
  <sheetPr>
    <tabColor theme="7" tint="0.79998168889431442"/>
    <pageSetUpPr fitToPage="1"/>
  </sheetPr>
  <dimension ref="A1:Y163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146"/>
      <c r="L4" s="146"/>
      <c r="M4" s="146"/>
      <c r="P4" s="145" t="s">
        <v>266</v>
      </c>
      <c r="Q4" s="146"/>
      <c r="R4" s="146"/>
      <c r="S4" s="146"/>
      <c r="T4" s="146"/>
      <c r="U4" s="146"/>
      <c r="V4" s="146"/>
      <c r="W4" s="146"/>
      <c r="X4" s="146"/>
      <c r="Y4" s="146"/>
    </row>
    <row r="5" spans="1:25" ht="6" customHeight="1" x14ac:dyDescent="0.25"/>
    <row r="6" spans="1:25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  <c r="M6" s="314"/>
      <c r="P6" s="147"/>
      <c r="Q6" s="313" t="s">
        <v>46</v>
      </c>
      <c r="R6" s="314"/>
      <c r="S6" s="314"/>
      <c r="T6" s="314"/>
      <c r="U6" s="314"/>
      <c r="V6" s="314"/>
      <c r="W6" s="314"/>
      <c r="X6" s="314"/>
      <c r="Y6" s="314"/>
    </row>
    <row r="7" spans="1:25" s="148" customFormat="1" ht="72" customHeight="1" x14ac:dyDescent="0.25">
      <c r="B7" s="149"/>
      <c r="C7" s="174" t="s">
        <v>267</v>
      </c>
      <c r="D7" s="174" t="s">
        <v>268</v>
      </c>
      <c r="E7" s="174" t="s">
        <v>269</v>
      </c>
      <c r="F7" s="174" t="s">
        <v>270</v>
      </c>
      <c r="G7" s="174" t="s">
        <v>271</v>
      </c>
      <c r="H7" s="174" t="s">
        <v>272</v>
      </c>
      <c r="I7" s="175" t="str">
        <f>CONCATENATE("var. ",RIGHT(H7,2),"/",RIGHT(G7,2))</f>
        <v>var. 25/24</v>
      </c>
      <c r="J7" s="175" t="str">
        <f>CONCATENATE("var. ",RIGHT(H7,2),"/",RIGHT(D7,2))</f>
        <v>var. 25/21</v>
      </c>
      <c r="K7" s="174" t="str">
        <f>CONCATENATE("dif. ",RIGHT(H7,2),"/",RIGHT(G7,2))</f>
        <v>dif. 25/24</v>
      </c>
      <c r="L7" s="174" t="str">
        <f>CONCATENATE("dif. ",RIGHT(H7,2),"/",RIGHT(D7,2))</f>
        <v>dif. 25/21</v>
      </c>
      <c r="M7" s="175" t="str">
        <f>CONCATENATE("Cuota s/ total lugares de residencia ",RIGHT(H7,4))</f>
        <v>Cuota s/ total lugares de residencia 2025</v>
      </c>
      <c r="P7" s="149"/>
      <c r="Q7" s="174" t="s">
        <v>267</v>
      </c>
      <c r="R7" s="174" t="s">
        <v>268</v>
      </c>
      <c r="S7" s="174" t="s">
        <v>269</v>
      </c>
      <c r="T7" s="174" t="s">
        <v>270</v>
      </c>
      <c r="U7" s="174" t="s">
        <v>271</v>
      </c>
      <c r="V7" s="174" t="s">
        <v>272</v>
      </c>
      <c r="W7" s="175" t="str">
        <f>CONCATENATE("var. ",RIGHT(V7,2),"/",RIGHT(U7,2))</f>
        <v>var. 25/24</v>
      </c>
      <c r="X7" s="174" t="str">
        <f>CONCATENATE("dif. ",RIGHT(V7,2),"/",RIGHT(U7,2))</f>
        <v>dif. 25/24</v>
      </c>
      <c r="Y7" s="175" t="str">
        <f>CONCATENATE("Cuota s/ total lugares de residencia ",RIGHT(V7,4))</f>
        <v>Cuota s/ total lugares de residencia 2025</v>
      </c>
    </row>
    <row r="8" spans="1:25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6"/>
      <c r="L8" s="155"/>
      <c r="M8" s="155"/>
      <c r="P8" s="157" t="s">
        <v>47</v>
      </c>
      <c r="Q8" s="155"/>
      <c r="R8" s="155"/>
      <c r="S8" s="155"/>
      <c r="T8" s="155"/>
      <c r="U8" s="155"/>
      <c r="V8" s="156"/>
      <c r="W8" s="156"/>
      <c r="X8" s="156"/>
      <c r="Y8" s="155"/>
    </row>
    <row r="9" spans="1:25" x14ac:dyDescent="0.25">
      <c r="A9" s="1" t="s">
        <v>99</v>
      </c>
      <c r="B9" s="158" t="s">
        <v>71</v>
      </c>
      <c r="C9" s="178">
        <v>1565030</v>
      </c>
      <c r="D9" s="178">
        <v>2335438</v>
      </c>
      <c r="E9" s="178">
        <v>4757683</v>
      </c>
      <c r="F9" s="178">
        <v>5189113</v>
      </c>
      <c r="G9" s="178">
        <v>5483293</v>
      </c>
      <c r="H9" s="178">
        <v>5451268</v>
      </c>
      <c r="I9" s="179">
        <f>IFERROR(H9/G9-1,"-")</f>
        <v>-5.8404684921998795E-3</v>
      </c>
      <c r="J9" s="179">
        <f>IFERROR(H9/D9-1,"-")</f>
        <v>1.3341523089030836</v>
      </c>
      <c r="K9" s="178">
        <f>H9-G9</f>
        <v>-32025</v>
      </c>
      <c r="L9" s="178">
        <f>H9-D9</f>
        <v>3115830</v>
      </c>
      <c r="M9" s="179">
        <f t="shared" ref="M9:M21" si="0">H9/H$9</f>
        <v>1</v>
      </c>
      <c r="P9" s="158" t="s">
        <v>71</v>
      </c>
      <c r="Q9" s="178">
        <v>514095</v>
      </c>
      <c r="R9" s="178">
        <v>881045</v>
      </c>
      <c r="S9" s="178">
        <v>1757049</v>
      </c>
      <c r="T9" s="178">
        <v>1888751</v>
      </c>
      <c r="U9" s="178">
        <v>1938929</v>
      </c>
      <c r="V9" s="178">
        <v>1858237</v>
      </c>
      <c r="W9" s="179">
        <f>IFERROR(V9/U9-1,"-")</f>
        <v>-4.1616789475014349E-2</v>
      </c>
      <c r="X9" s="178">
        <f>V9-U9</f>
        <v>-80692</v>
      </c>
      <c r="Y9" s="179">
        <f t="shared" ref="Y9:Y21" si="1">V9/V$9</f>
        <v>1</v>
      </c>
    </row>
    <row r="10" spans="1:25" x14ac:dyDescent="0.25">
      <c r="A10" s="164" t="s">
        <v>106</v>
      </c>
      <c r="B10" s="161" t="s">
        <v>100</v>
      </c>
      <c r="C10" s="162">
        <v>456675</v>
      </c>
      <c r="D10" s="162">
        <v>800301</v>
      </c>
      <c r="E10" s="162">
        <v>1016781</v>
      </c>
      <c r="F10" s="162">
        <v>1042721</v>
      </c>
      <c r="G10" s="162">
        <v>1059034</v>
      </c>
      <c r="H10" s="162">
        <v>1068407</v>
      </c>
      <c r="I10" s="180">
        <f>IFERROR(H10/G10-1,"-")</f>
        <v>8.8505184913798551E-3</v>
      </c>
      <c r="J10" s="163">
        <f t="shared" ref="J10:J21" si="2">IFERROR(H10/D10-1,"-")</f>
        <v>0.33500645382174965</v>
      </c>
      <c r="K10" s="162">
        <f t="shared" ref="K10:K20" si="3">H10-G10</f>
        <v>9373</v>
      </c>
      <c r="L10" s="162">
        <f t="shared" ref="L10:L21" si="4">H10-D10</f>
        <v>268106</v>
      </c>
      <c r="M10" s="163">
        <f t="shared" si="0"/>
        <v>0.19599238195590457</v>
      </c>
      <c r="P10" s="161" t="s">
        <v>100</v>
      </c>
      <c r="Q10" s="162">
        <v>101575</v>
      </c>
      <c r="R10" s="162">
        <v>247584</v>
      </c>
      <c r="S10" s="162">
        <v>207208</v>
      </c>
      <c r="T10" s="162">
        <v>181700</v>
      </c>
      <c r="U10" s="162">
        <v>161848</v>
      </c>
      <c r="V10" s="162">
        <v>147955</v>
      </c>
      <c r="W10" s="180">
        <f>IFERROR(V10/U10-1,"-")</f>
        <v>-8.5839800306460434E-2</v>
      </c>
      <c r="X10" s="161">
        <f t="shared" ref="X10:X20" si="5">V10-U10</f>
        <v>-13893</v>
      </c>
      <c r="Y10" s="163">
        <f t="shared" si="1"/>
        <v>7.9621167805828855E-2</v>
      </c>
    </row>
    <row r="11" spans="1:25" x14ac:dyDescent="0.25">
      <c r="A11" s="164" t="s">
        <v>103</v>
      </c>
      <c r="B11" s="165" t="s">
        <v>106</v>
      </c>
      <c r="C11" s="166">
        <v>208389</v>
      </c>
      <c r="D11" s="166">
        <v>416048</v>
      </c>
      <c r="E11" s="166">
        <v>423208</v>
      </c>
      <c r="F11" s="166">
        <v>430319</v>
      </c>
      <c r="G11" s="166">
        <v>422024</v>
      </c>
      <c r="H11" s="166">
        <v>424160</v>
      </c>
      <c r="I11" s="181">
        <f>IFERROR(H11/G11-1,"-")</f>
        <v>5.0613235266241396E-3</v>
      </c>
      <c r="J11" s="167">
        <f t="shared" si="2"/>
        <v>1.9497750259585445E-2</v>
      </c>
      <c r="K11" s="166">
        <f t="shared" si="3"/>
        <v>2136</v>
      </c>
      <c r="L11" s="166">
        <f t="shared" si="4"/>
        <v>8112</v>
      </c>
      <c r="M11" s="167">
        <f t="shared" si="0"/>
        <v>7.7809419753349124E-2</v>
      </c>
      <c r="P11" s="165" t="s">
        <v>106</v>
      </c>
      <c r="Q11" s="166">
        <v>58508</v>
      </c>
      <c r="R11" s="166">
        <v>126666</v>
      </c>
      <c r="S11" s="166">
        <v>86811</v>
      </c>
      <c r="T11" s="166">
        <v>75361</v>
      </c>
      <c r="U11" s="166">
        <v>60679</v>
      </c>
      <c r="V11" s="166">
        <v>67419</v>
      </c>
      <c r="W11" s="181">
        <f>IFERROR(V11/U11-1,"-")</f>
        <v>0.11107631964930209</v>
      </c>
      <c r="X11" s="165">
        <f t="shared" si="5"/>
        <v>6740</v>
      </c>
      <c r="Y11" s="167">
        <f>V11/V$9</f>
        <v>3.6281163274652264E-2</v>
      </c>
    </row>
    <row r="12" spans="1:25" x14ac:dyDescent="0.25">
      <c r="A12" s="1"/>
      <c r="B12" s="165" t="s">
        <v>103</v>
      </c>
      <c r="C12" s="166">
        <v>248286</v>
      </c>
      <c r="D12" s="166">
        <v>384253</v>
      </c>
      <c r="E12" s="166">
        <v>593573</v>
      </c>
      <c r="F12" s="166">
        <v>612402</v>
      </c>
      <c r="G12" s="166">
        <v>637010</v>
      </c>
      <c r="H12" s="166">
        <v>644247</v>
      </c>
      <c r="I12" s="181">
        <f>IFERROR(H12/G12-1,"-")</f>
        <v>1.1360889154016451E-2</v>
      </c>
      <c r="J12" s="167">
        <f t="shared" si="2"/>
        <v>0.6766219131665856</v>
      </c>
      <c r="K12" s="166">
        <f t="shared" si="3"/>
        <v>7237</v>
      </c>
      <c r="L12" s="166">
        <f t="shared" si="4"/>
        <v>259994</v>
      </c>
      <c r="M12" s="167">
        <f t="shared" si="0"/>
        <v>0.11818296220255545</v>
      </c>
      <c r="P12" s="165" t="s">
        <v>103</v>
      </c>
      <c r="Q12" s="166">
        <v>43067</v>
      </c>
      <c r="R12" s="166">
        <v>120918</v>
      </c>
      <c r="S12" s="166">
        <v>120397</v>
      </c>
      <c r="T12" s="166">
        <v>106339</v>
      </c>
      <c r="U12" s="166">
        <v>101169</v>
      </c>
      <c r="V12" s="166">
        <v>80536</v>
      </c>
      <c r="W12" s="181">
        <f>IFERROR(V12/U12-1,"-")</f>
        <v>-0.2039458727475808</v>
      </c>
      <c r="X12" s="165">
        <f t="shared" si="5"/>
        <v>-20633</v>
      </c>
      <c r="Y12" s="167">
        <f t="shared" si="1"/>
        <v>4.3340004531176597E-2</v>
      </c>
    </row>
    <row r="13" spans="1:25" s="58" customFormat="1" x14ac:dyDescent="0.25">
      <c r="B13" s="161" t="s">
        <v>110</v>
      </c>
      <c r="C13" s="162">
        <v>1108355</v>
      </c>
      <c r="D13" s="162">
        <v>1535137</v>
      </c>
      <c r="E13" s="162">
        <v>3740902</v>
      </c>
      <c r="F13" s="162">
        <v>4146392</v>
      </c>
      <c r="G13" s="162">
        <v>4424259</v>
      </c>
      <c r="H13" s="162">
        <v>4382861</v>
      </c>
      <c r="I13" s="180">
        <f>IFERROR(H13/G13-1,"-")</f>
        <v>-9.3570471348987105E-3</v>
      </c>
      <c r="J13" s="163">
        <f t="shared" si="2"/>
        <v>1.8550292254046381</v>
      </c>
      <c r="K13" s="162">
        <f t="shared" si="3"/>
        <v>-41398</v>
      </c>
      <c r="L13" s="162">
        <f t="shared" si="4"/>
        <v>2847724</v>
      </c>
      <c r="M13" s="163">
        <f t="shared" si="0"/>
        <v>0.80400761804409537</v>
      </c>
      <c r="P13" s="161" t="s">
        <v>110</v>
      </c>
      <c r="Q13" s="162">
        <v>412520</v>
      </c>
      <c r="R13" s="162">
        <v>633461</v>
      </c>
      <c r="S13" s="162">
        <v>1549841</v>
      </c>
      <c r="T13" s="162">
        <v>1707051</v>
      </c>
      <c r="U13" s="162">
        <v>1777081</v>
      </c>
      <c r="V13" s="162">
        <v>1710282</v>
      </c>
      <c r="W13" s="180">
        <f>IFERROR(V13/U13-1,"-")</f>
        <v>-3.7589170105358116E-2</v>
      </c>
      <c r="X13" s="161">
        <f t="shared" si="5"/>
        <v>-66799</v>
      </c>
      <c r="Y13" s="163">
        <f t="shared" si="1"/>
        <v>0.92037883219417116</v>
      </c>
    </row>
    <row r="14" spans="1:25" s="58" customFormat="1" x14ac:dyDescent="0.25">
      <c r="B14" s="165" t="s">
        <v>113</v>
      </c>
      <c r="C14" s="166">
        <v>436126</v>
      </c>
      <c r="D14" s="166">
        <v>446045</v>
      </c>
      <c r="E14" s="166">
        <v>1722453</v>
      </c>
      <c r="F14" s="166">
        <v>1939573</v>
      </c>
      <c r="G14" s="166">
        <v>2075774</v>
      </c>
      <c r="H14" s="166">
        <v>2057896</v>
      </c>
      <c r="I14" s="181">
        <f t="shared" ref="I14:I21" si="6">IFERROR(H14/G14-1,"-")</f>
        <v>-8.61269097695605E-3</v>
      </c>
      <c r="J14" s="167">
        <f t="shared" si="2"/>
        <v>3.6136510890156819</v>
      </c>
      <c r="K14" s="166">
        <f t="shared" si="3"/>
        <v>-17878</v>
      </c>
      <c r="L14" s="166">
        <f t="shared" si="4"/>
        <v>1611851</v>
      </c>
      <c r="M14" s="167">
        <f t="shared" si="0"/>
        <v>0.37750776516582929</v>
      </c>
      <c r="P14" s="165" t="s">
        <v>113</v>
      </c>
      <c r="Q14" s="166">
        <v>180448</v>
      </c>
      <c r="R14" s="166">
        <v>208305</v>
      </c>
      <c r="S14" s="166">
        <v>783677</v>
      </c>
      <c r="T14" s="166">
        <v>883804</v>
      </c>
      <c r="U14" s="166">
        <v>930359</v>
      </c>
      <c r="V14" s="166">
        <v>904858</v>
      </c>
      <c r="W14" s="181">
        <f t="shared" ref="W14:W21" si="7">IFERROR(V14/U14-1,"-")</f>
        <v>-2.7409849316231694E-2</v>
      </c>
      <c r="X14" s="165">
        <f t="shared" si="5"/>
        <v>-25501</v>
      </c>
      <c r="Y14" s="167">
        <f t="shared" si="1"/>
        <v>0.48694434563513694</v>
      </c>
    </row>
    <row r="15" spans="1:25" x14ac:dyDescent="0.25">
      <c r="A15" s="1"/>
      <c r="B15" s="165" t="s">
        <v>116</v>
      </c>
      <c r="C15" s="166">
        <v>138813</v>
      </c>
      <c r="D15" s="166">
        <v>222501</v>
      </c>
      <c r="E15" s="166">
        <v>385709</v>
      </c>
      <c r="F15" s="166">
        <v>432804</v>
      </c>
      <c r="G15" s="166">
        <v>447422</v>
      </c>
      <c r="H15" s="166">
        <v>442958</v>
      </c>
      <c r="I15" s="181">
        <f t="shared" si="6"/>
        <v>-9.9771580297794982E-3</v>
      </c>
      <c r="J15" s="167">
        <f t="shared" si="2"/>
        <v>0.99081352443359805</v>
      </c>
      <c r="K15" s="166">
        <f t="shared" si="3"/>
        <v>-4464</v>
      </c>
      <c r="L15" s="166">
        <f t="shared" si="4"/>
        <v>220457</v>
      </c>
      <c r="M15" s="167">
        <f t="shared" si="0"/>
        <v>8.125779176514529E-2</v>
      </c>
      <c r="P15" s="165" t="s">
        <v>116</v>
      </c>
      <c r="Q15" s="166">
        <v>52415</v>
      </c>
      <c r="R15" s="166">
        <v>103865</v>
      </c>
      <c r="S15" s="166">
        <v>169299</v>
      </c>
      <c r="T15" s="166">
        <v>182561</v>
      </c>
      <c r="U15" s="166">
        <v>183463</v>
      </c>
      <c r="V15" s="166">
        <v>171611</v>
      </c>
      <c r="W15" s="181">
        <f t="shared" si="7"/>
        <v>-6.4601581790333706E-2</v>
      </c>
      <c r="X15" s="165">
        <f t="shared" si="5"/>
        <v>-11852</v>
      </c>
      <c r="Y15" s="167">
        <f t="shared" si="1"/>
        <v>9.2351513827353557E-2</v>
      </c>
    </row>
    <row r="16" spans="1:25" x14ac:dyDescent="0.25">
      <c r="A16" s="1"/>
      <c r="B16" s="165" t="s">
        <v>119</v>
      </c>
      <c r="C16" s="166">
        <v>58766</v>
      </c>
      <c r="D16" s="166">
        <v>128102</v>
      </c>
      <c r="E16" s="166">
        <v>197280</v>
      </c>
      <c r="F16" s="166">
        <v>215579</v>
      </c>
      <c r="G16" s="166">
        <v>230703</v>
      </c>
      <c r="H16" s="166">
        <v>223159</v>
      </c>
      <c r="I16" s="181">
        <f t="shared" si="6"/>
        <v>-3.2700051581470602E-2</v>
      </c>
      <c r="J16" s="167">
        <f t="shared" si="2"/>
        <v>0.74204149818113696</v>
      </c>
      <c r="K16" s="166">
        <f t="shared" si="3"/>
        <v>-7544</v>
      </c>
      <c r="L16" s="166">
        <f t="shared" si="4"/>
        <v>95057</v>
      </c>
      <c r="M16" s="167">
        <f t="shared" si="0"/>
        <v>4.0937081060773386E-2</v>
      </c>
      <c r="P16" s="165" t="s">
        <v>119</v>
      </c>
      <c r="Q16" s="166">
        <v>19791</v>
      </c>
      <c r="R16" s="166">
        <v>42447</v>
      </c>
      <c r="S16" s="166">
        <v>63176</v>
      </c>
      <c r="T16" s="166">
        <v>65408</v>
      </c>
      <c r="U16" s="166">
        <v>57978</v>
      </c>
      <c r="V16" s="166">
        <v>51981</v>
      </c>
      <c r="W16" s="181">
        <f t="shared" si="7"/>
        <v>-0.10343578598778846</v>
      </c>
      <c r="X16" s="165">
        <f t="shared" si="5"/>
        <v>-5997</v>
      </c>
      <c r="Y16" s="167">
        <f t="shared" si="1"/>
        <v>2.7973288660165522E-2</v>
      </c>
    </row>
    <row r="17" spans="1:25" x14ac:dyDescent="0.25">
      <c r="A17" s="1"/>
      <c r="B17" s="165" t="s">
        <v>126</v>
      </c>
      <c r="C17" s="166">
        <v>39648</v>
      </c>
      <c r="D17" s="166">
        <v>93209</v>
      </c>
      <c r="E17" s="166">
        <v>169583</v>
      </c>
      <c r="F17" s="166">
        <v>165266</v>
      </c>
      <c r="G17" s="166">
        <v>174746</v>
      </c>
      <c r="H17" s="166">
        <v>161550</v>
      </c>
      <c r="I17" s="181">
        <f t="shared" si="6"/>
        <v>-7.551531937783984E-2</v>
      </c>
      <c r="J17" s="167">
        <f t="shared" si="2"/>
        <v>0.73320172944672724</v>
      </c>
      <c r="K17" s="166">
        <f t="shared" si="3"/>
        <v>-13196</v>
      </c>
      <c r="L17" s="166">
        <f t="shared" si="4"/>
        <v>68341</v>
      </c>
      <c r="M17" s="167">
        <f t="shared" si="0"/>
        <v>2.9635306868053452E-2</v>
      </c>
      <c r="P17" s="165" t="s">
        <v>126</v>
      </c>
      <c r="Q17" s="166">
        <v>16156</v>
      </c>
      <c r="R17" s="166">
        <v>41550</v>
      </c>
      <c r="S17" s="166">
        <v>75901</v>
      </c>
      <c r="T17" s="166">
        <v>70876</v>
      </c>
      <c r="U17" s="166">
        <v>71598</v>
      </c>
      <c r="V17" s="166">
        <v>66696</v>
      </c>
      <c r="W17" s="181">
        <f t="shared" si="7"/>
        <v>-6.8465599597754112E-2</v>
      </c>
      <c r="X17" s="165">
        <f t="shared" si="5"/>
        <v>-4902</v>
      </c>
      <c r="Y17" s="167">
        <f t="shared" si="1"/>
        <v>3.5892084809418821E-2</v>
      </c>
    </row>
    <row r="18" spans="1:25" x14ac:dyDescent="0.25">
      <c r="A18" s="1"/>
      <c r="B18" s="165" t="s">
        <v>122</v>
      </c>
      <c r="C18" s="166">
        <v>55530</v>
      </c>
      <c r="D18" s="166">
        <v>93337</v>
      </c>
      <c r="E18" s="166">
        <v>146133</v>
      </c>
      <c r="F18" s="166">
        <v>150942</v>
      </c>
      <c r="G18" s="166">
        <v>157476</v>
      </c>
      <c r="H18" s="166">
        <v>148157</v>
      </c>
      <c r="I18" s="181">
        <f t="shared" si="6"/>
        <v>-5.9177271457237945E-2</v>
      </c>
      <c r="J18" s="167">
        <f t="shared" si="2"/>
        <v>0.58733406901871721</v>
      </c>
      <c r="K18" s="166">
        <f t="shared" si="3"/>
        <v>-9319</v>
      </c>
      <c r="L18" s="166">
        <f t="shared" si="4"/>
        <v>54820</v>
      </c>
      <c r="M18" s="167">
        <f t="shared" si="0"/>
        <v>2.7178447289694801E-2</v>
      </c>
      <c r="P18" s="165" t="s">
        <v>122</v>
      </c>
      <c r="Q18" s="166">
        <v>26662</v>
      </c>
      <c r="R18" s="166">
        <v>51893</v>
      </c>
      <c r="S18" s="166">
        <v>82793</v>
      </c>
      <c r="T18" s="166">
        <v>80269</v>
      </c>
      <c r="U18" s="166">
        <v>81717</v>
      </c>
      <c r="V18" s="166">
        <v>77883</v>
      </c>
      <c r="W18" s="181">
        <f t="shared" si="7"/>
        <v>-4.6918021953816225E-2</v>
      </c>
      <c r="X18" s="165">
        <f t="shared" si="5"/>
        <v>-3834</v>
      </c>
      <c r="Y18" s="167">
        <f t="shared" si="1"/>
        <v>4.1912307203010167E-2</v>
      </c>
    </row>
    <row r="19" spans="1:25" x14ac:dyDescent="0.25">
      <c r="A19" s="164" t="s">
        <v>147</v>
      </c>
      <c r="B19" s="165" t="s">
        <v>131</v>
      </c>
      <c r="C19" s="166">
        <v>28782</v>
      </c>
      <c r="D19" s="166">
        <v>25400</v>
      </c>
      <c r="E19" s="166">
        <v>62340</v>
      </c>
      <c r="F19" s="166">
        <v>67941</v>
      </c>
      <c r="G19" s="166">
        <v>63693</v>
      </c>
      <c r="H19" s="166">
        <v>62498</v>
      </c>
      <c r="I19" s="181">
        <f t="shared" si="6"/>
        <v>-1.8761873361279879E-2</v>
      </c>
      <c r="J19" s="167">
        <f t="shared" si="2"/>
        <v>1.4605511811023622</v>
      </c>
      <c r="K19" s="166">
        <f t="shared" si="3"/>
        <v>-1195</v>
      </c>
      <c r="L19" s="166">
        <f t="shared" si="4"/>
        <v>37098</v>
      </c>
      <c r="M19" s="167">
        <f t="shared" si="0"/>
        <v>1.1464855516184492E-2</v>
      </c>
      <c r="P19" s="165" t="s">
        <v>131</v>
      </c>
      <c r="Q19" s="166">
        <v>11576</v>
      </c>
      <c r="R19" s="166">
        <v>7603</v>
      </c>
      <c r="S19" s="166">
        <v>22864</v>
      </c>
      <c r="T19" s="166">
        <v>24584</v>
      </c>
      <c r="U19" s="166">
        <v>24160</v>
      </c>
      <c r="V19" s="166">
        <v>23072</v>
      </c>
      <c r="W19" s="181">
        <f t="shared" si="7"/>
        <v>-4.503311258278142E-2</v>
      </c>
      <c r="X19" s="165">
        <f t="shared" si="5"/>
        <v>-1088</v>
      </c>
      <c r="Y19" s="167">
        <f t="shared" si="1"/>
        <v>1.2416069640201977E-2</v>
      </c>
    </row>
    <row r="20" spans="1:25" x14ac:dyDescent="0.25">
      <c r="A20" s="169" t="s">
        <v>148</v>
      </c>
      <c r="B20" s="165" t="s">
        <v>134</v>
      </c>
      <c r="C20" s="166">
        <v>42711</v>
      </c>
      <c r="D20" s="166">
        <v>22147</v>
      </c>
      <c r="E20" s="166">
        <v>56752</v>
      </c>
      <c r="F20" s="166">
        <v>70961</v>
      </c>
      <c r="G20" s="166">
        <v>68906</v>
      </c>
      <c r="H20" s="166">
        <v>58343</v>
      </c>
      <c r="I20" s="181">
        <f t="shared" si="6"/>
        <v>-0.15329579427045537</v>
      </c>
      <c r="J20" s="167">
        <f t="shared" si="2"/>
        <v>1.6343522824761818</v>
      </c>
      <c r="K20" s="166">
        <f t="shared" si="3"/>
        <v>-10563</v>
      </c>
      <c r="L20" s="166">
        <f t="shared" si="4"/>
        <v>36196</v>
      </c>
      <c r="M20" s="167">
        <f t="shared" si="0"/>
        <v>1.0702647530813014E-2</v>
      </c>
      <c r="P20" s="165" t="s">
        <v>134</v>
      </c>
      <c r="Q20" s="166">
        <v>13347</v>
      </c>
      <c r="R20" s="166">
        <v>5465</v>
      </c>
      <c r="S20" s="166">
        <v>19705</v>
      </c>
      <c r="T20" s="166">
        <v>25664</v>
      </c>
      <c r="U20" s="166">
        <v>23273</v>
      </c>
      <c r="V20" s="166">
        <v>20293</v>
      </c>
      <c r="W20" s="181">
        <f t="shared" si="7"/>
        <v>-0.12804537446826791</v>
      </c>
      <c r="X20" s="165">
        <f t="shared" si="5"/>
        <v>-2980</v>
      </c>
      <c r="Y20" s="167">
        <f t="shared" si="1"/>
        <v>1.0920566106476192E-2</v>
      </c>
    </row>
    <row r="21" spans="1:25" x14ac:dyDescent="0.25">
      <c r="B21" s="170" t="s">
        <v>148</v>
      </c>
      <c r="C21" s="171">
        <f t="shared" ref="C21" si="8">C13-SUM(C14:C20)</f>
        <v>307979</v>
      </c>
      <c r="D21" s="171">
        <f t="shared" ref="D21:E21" si="9">D13-SUM(D14:D20)</f>
        <v>504396</v>
      </c>
      <c r="E21" s="171">
        <f t="shared" si="9"/>
        <v>1000652</v>
      </c>
      <c r="F21" s="171">
        <f t="shared" ref="F21:H21" si="10">F13-SUM(F14:F20)</f>
        <v>1103326</v>
      </c>
      <c r="G21" s="171">
        <f t="shared" si="10"/>
        <v>1205539</v>
      </c>
      <c r="H21" s="171">
        <f t="shared" si="10"/>
        <v>1228300</v>
      </c>
      <c r="I21" s="182">
        <f t="shared" si="6"/>
        <v>1.8880351444457544E-2</v>
      </c>
      <c r="J21" s="172">
        <f t="shared" si="2"/>
        <v>1.4351898111801047</v>
      </c>
      <c r="K21" s="171">
        <f>H21-G21</f>
        <v>22761</v>
      </c>
      <c r="L21" s="171">
        <f t="shared" si="4"/>
        <v>723904</v>
      </c>
      <c r="M21" s="172">
        <f t="shared" si="0"/>
        <v>0.22532372284760169</v>
      </c>
      <c r="P21" s="170" t="s">
        <v>148</v>
      </c>
      <c r="Q21" s="171">
        <f t="shared" ref="Q21:V21" si="11">Q13-SUM(Q14:Q20)</f>
        <v>92125</v>
      </c>
      <c r="R21" s="171">
        <f t="shared" si="11"/>
        <v>172333</v>
      </c>
      <c r="S21" s="171">
        <f t="shared" si="11"/>
        <v>332426</v>
      </c>
      <c r="T21" s="171">
        <f t="shared" si="11"/>
        <v>373885</v>
      </c>
      <c r="U21" s="171">
        <f t="shared" si="11"/>
        <v>404533</v>
      </c>
      <c r="V21" s="171">
        <f t="shared" si="11"/>
        <v>393888</v>
      </c>
      <c r="W21" s="182">
        <f t="shared" si="7"/>
        <v>-2.6314293271500699E-2</v>
      </c>
      <c r="X21" s="170">
        <f>V21-U21</f>
        <v>-10645</v>
      </c>
      <c r="Y21" s="172">
        <f t="shared" si="1"/>
        <v>0.21196865631240794</v>
      </c>
    </row>
    <row r="22" spans="1:25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6"/>
      <c r="L22" s="155"/>
      <c r="M22" s="155"/>
    </row>
    <row r="23" spans="1:25" x14ac:dyDescent="0.25">
      <c r="B23" s="158" t="s">
        <v>71</v>
      </c>
      <c r="C23" s="178">
        <v>514095</v>
      </c>
      <c r="D23" s="178">
        <v>881045</v>
      </c>
      <c r="E23" s="178">
        <v>1757049</v>
      </c>
      <c r="F23" s="178">
        <v>1888751</v>
      </c>
      <c r="G23" s="178">
        <v>1938929</v>
      </c>
      <c r="H23" s="178">
        <v>1858237</v>
      </c>
      <c r="I23" s="179">
        <f>IFERROR(H23/G23-1,"-")</f>
        <v>-4.1616789475014349E-2</v>
      </c>
      <c r="J23" s="179">
        <f>IFERROR(H23/D23-1,"-")</f>
        <v>1.1091283646124772</v>
      </c>
      <c r="K23" s="178">
        <f>H23-G23</f>
        <v>-80692</v>
      </c>
      <c r="L23" s="178">
        <f>H23-D23</f>
        <v>977192</v>
      </c>
      <c r="M23" s="179">
        <f t="shared" ref="M23:M35" si="12">H23/H$9</f>
        <v>0.34088160772869724</v>
      </c>
    </row>
    <row r="24" spans="1:25" x14ac:dyDescent="0.25">
      <c r="B24" s="161" t="s">
        <v>100</v>
      </c>
      <c r="C24" s="162">
        <v>101575</v>
      </c>
      <c r="D24" s="162">
        <v>247584</v>
      </c>
      <c r="E24" s="162">
        <v>207208</v>
      </c>
      <c r="F24" s="162">
        <v>181700</v>
      </c>
      <c r="G24" s="162">
        <v>161848</v>
      </c>
      <c r="H24" s="162">
        <v>147955</v>
      </c>
      <c r="I24" s="180">
        <f>IFERROR(H24/G24-1,"-")</f>
        <v>-8.5839800306460434E-2</v>
      </c>
      <c r="J24" s="163">
        <f t="shared" ref="J24:J35" si="13">IFERROR(H24/D24-1,"-")</f>
        <v>-0.40240484037740731</v>
      </c>
      <c r="K24" s="162">
        <f t="shared" ref="K24:K34" si="14">H24-G24</f>
        <v>-13893</v>
      </c>
      <c r="L24" s="162">
        <f t="shared" ref="L24:L35" si="15">H24-D24</f>
        <v>-99629</v>
      </c>
      <c r="M24" s="163">
        <f t="shared" si="12"/>
        <v>2.7141391690887331E-2</v>
      </c>
    </row>
    <row r="25" spans="1:25" x14ac:dyDescent="0.25">
      <c r="B25" s="165" t="s">
        <v>12</v>
      </c>
      <c r="C25" s="166">
        <v>58508</v>
      </c>
      <c r="D25" s="166">
        <v>126666</v>
      </c>
      <c r="E25" s="166">
        <v>86811</v>
      </c>
      <c r="F25" s="166">
        <v>75361</v>
      </c>
      <c r="G25" s="166">
        <v>60679</v>
      </c>
      <c r="H25" s="166">
        <v>67419</v>
      </c>
      <c r="I25" s="181">
        <f>IFERROR(H25/G25-1,"-")</f>
        <v>0.11107631964930209</v>
      </c>
      <c r="J25" s="167">
        <f t="shared" si="13"/>
        <v>-0.467741935483871</v>
      </c>
      <c r="K25" s="166">
        <f t="shared" si="14"/>
        <v>6740</v>
      </c>
      <c r="L25" s="166">
        <f t="shared" si="15"/>
        <v>-59247</v>
      </c>
      <c r="M25" s="167">
        <f t="shared" si="12"/>
        <v>1.236758126733083E-2</v>
      </c>
    </row>
    <row r="26" spans="1:25" x14ac:dyDescent="0.25">
      <c r="B26" s="165" t="s">
        <v>103</v>
      </c>
      <c r="C26" s="166">
        <v>43067</v>
      </c>
      <c r="D26" s="166">
        <v>120918</v>
      </c>
      <c r="E26" s="166">
        <v>120397</v>
      </c>
      <c r="F26" s="166">
        <v>106339</v>
      </c>
      <c r="G26" s="166">
        <v>101169</v>
      </c>
      <c r="H26" s="166">
        <v>80536</v>
      </c>
      <c r="I26" s="181">
        <f>IFERROR(H26/G26-1,"-")</f>
        <v>-0.2039458727475808</v>
      </c>
      <c r="J26" s="167">
        <f t="shared" si="13"/>
        <v>-0.33396185844952775</v>
      </c>
      <c r="K26" s="166">
        <f t="shared" si="14"/>
        <v>-20633</v>
      </c>
      <c r="L26" s="166">
        <f t="shared" si="15"/>
        <v>-40382</v>
      </c>
      <c r="M26" s="167">
        <f t="shared" si="12"/>
        <v>1.4773810423556501E-2</v>
      </c>
    </row>
    <row r="27" spans="1:25" x14ac:dyDescent="0.25">
      <c r="B27" s="161" t="s">
        <v>110</v>
      </c>
      <c r="C27" s="162">
        <v>412520</v>
      </c>
      <c r="D27" s="162">
        <v>633461</v>
      </c>
      <c r="E27" s="162">
        <v>1549841</v>
      </c>
      <c r="F27" s="162">
        <v>1707051</v>
      </c>
      <c r="G27" s="162">
        <v>1777081</v>
      </c>
      <c r="H27" s="162">
        <v>1710282</v>
      </c>
      <c r="I27" s="180">
        <f>IFERROR(H27/G27-1,"-")</f>
        <v>-3.7589170105358116E-2</v>
      </c>
      <c r="J27" s="163">
        <f t="shared" si="13"/>
        <v>1.6999010199522937</v>
      </c>
      <c r="K27" s="162">
        <f t="shared" si="14"/>
        <v>-66799</v>
      </c>
      <c r="L27" s="162">
        <f t="shared" si="15"/>
        <v>1076821</v>
      </c>
      <c r="M27" s="163">
        <f t="shared" si="12"/>
        <v>0.31374021603780994</v>
      </c>
    </row>
    <row r="28" spans="1:25" x14ac:dyDescent="0.25">
      <c r="B28" s="165" t="s">
        <v>113</v>
      </c>
      <c r="C28" s="166">
        <v>180448</v>
      </c>
      <c r="D28" s="166">
        <v>208305</v>
      </c>
      <c r="E28" s="166">
        <v>783677</v>
      </c>
      <c r="F28" s="166">
        <v>883804</v>
      </c>
      <c r="G28" s="166">
        <v>930359</v>
      </c>
      <c r="H28" s="166">
        <v>904858</v>
      </c>
      <c r="I28" s="181">
        <f t="shared" ref="I28:I35" si="16">IFERROR(H28/G28-1,"-")</f>
        <v>-2.7409849316231694E-2</v>
      </c>
      <c r="J28" s="167">
        <f t="shared" si="13"/>
        <v>3.3439091716473444</v>
      </c>
      <c r="K28" s="166">
        <f t="shared" si="14"/>
        <v>-25501</v>
      </c>
      <c r="L28" s="166">
        <f t="shared" si="15"/>
        <v>696553</v>
      </c>
      <c r="M28" s="167">
        <f t="shared" si="12"/>
        <v>0.16599037141450393</v>
      </c>
    </row>
    <row r="29" spans="1:25" x14ac:dyDescent="0.25">
      <c r="B29" s="165" t="s">
        <v>116</v>
      </c>
      <c r="C29" s="166">
        <v>52415</v>
      </c>
      <c r="D29" s="166">
        <v>103865</v>
      </c>
      <c r="E29" s="166">
        <v>169299</v>
      </c>
      <c r="F29" s="166">
        <v>182561</v>
      </c>
      <c r="G29" s="166">
        <v>183463</v>
      </c>
      <c r="H29" s="166">
        <v>171611</v>
      </c>
      <c r="I29" s="181">
        <f t="shared" si="16"/>
        <v>-6.4601581790333706E-2</v>
      </c>
      <c r="J29" s="167">
        <f t="shared" si="13"/>
        <v>0.65225051749867613</v>
      </c>
      <c r="K29" s="166">
        <f t="shared" si="14"/>
        <v>-11852</v>
      </c>
      <c r="L29" s="166">
        <f t="shared" si="15"/>
        <v>67746</v>
      </c>
      <c r="M29" s="167">
        <f t="shared" si="12"/>
        <v>3.14809325096473E-2</v>
      </c>
    </row>
    <row r="30" spans="1:25" x14ac:dyDescent="0.25">
      <c r="B30" s="165" t="s">
        <v>119</v>
      </c>
      <c r="C30" s="166">
        <v>19791</v>
      </c>
      <c r="D30" s="166">
        <v>42447</v>
      </c>
      <c r="E30" s="166">
        <v>63176</v>
      </c>
      <c r="F30" s="166">
        <v>65408</v>
      </c>
      <c r="G30" s="166">
        <v>57978</v>
      </c>
      <c r="H30" s="166">
        <v>51981</v>
      </c>
      <c r="I30" s="181">
        <f t="shared" si="16"/>
        <v>-0.10343578598778846</v>
      </c>
      <c r="J30" s="167">
        <f t="shared" si="13"/>
        <v>0.22460951303979071</v>
      </c>
      <c r="K30" s="166">
        <f t="shared" si="14"/>
        <v>-5997</v>
      </c>
      <c r="L30" s="166">
        <f t="shared" si="15"/>
        <v>9534</v>
      </c>
      <c r="M30" s="167">
        <f t="shared" si="12"/>
        <v>9.5355796119361586E-3</v>
      </c>
    </row>
    <row r="31" spans="1:25" x14ac:dyDescent="0.25">
      <c r="B31" s="165" t="s">
        <v>126</v>
      </c>
      <c r="C31" s="166">
        <v>16156</v>
      </c>
      <c r="D31" s="166">
        <v>41550</v>
      </c>
      <c r="E31" s="166">
        <v>75901</v>
      </c>
      <c r="F31" s="166">
        <v>70876</v>
      </c>
      <c r="G31" s="166">
        <v>71598</v>
      </c>
      <c r="H31" s="166">
        <v>66696</v>
      </c>
      <c r="I31" s="181">
        <f t="shared" si="16"/>
        <v>-6.8465599597754112E-2</v>
      </c>
      <c r="J31" s="167">
        <f t="shared" si="13"/>
        <v>0.6051985559566786</v>
      </c>
      <c r="K31" s="166">
        <f t="shared" si="14"/>
        <v>-4902</v>
      </c>
      <c r="L31" s="166">
        <f t="shared" si="15"/>
        <v>25146</v>
      </c>
      <c r="M31" s="167">
        <f t="shared" si="12"/>
        <v>1.223495157456944E-2</v>
      </c>
    </row>
    <row r="32" spans="1:25" x14ac:dyDescent="0.25">
      <c r="B32" s="165" t="s">
        <v>122</v>
      </c>
      <c r="C32" s="166">
        <v>26662</v>
      </c>
      <c r="D32" s="166">
        <v>51893</v>
      </c>
      <c r="E32" s="166">
        <v>82793</v>
      </c>
      <c r="F32" s="166">
        <v>80269</v>
      </c>
      <c r="G32" s="166">
        <v>81717</v>
      </c>
      <c r="H32" s="166">
        <v>77883</v>
      </c>
      <c r="I32" s="181">
        <f t="shared" si="16"/>
        <v>-4.6918021953816225E-2</v>
      </c>
      <c r="J32" s="167">
        <f t="shared" si="13"/>
        <v>0.5008382633495847</v>
      </c>
      <c r="K32" s="166">
        <f t="shared" si="14"/>
        <v>-3834</v>
      </c>
      <c r="L32" s="166">
        <f t="shared" si="15"/>
        <v>25990</v>
      </c>
      <c r="M32" s="167">
        <f t="shared" si="12"/>
        <v>1.4287134662981163E-2</v>
      </c>
    </row>
    <row r="33" spans="2:13" x14ac:dyDescent="0.25">
      <c r="B33" s="165" t="s">
        <v>131</v>
      </c>
      <c r="C33" s="166">
        <v>11576</v>
      </c>
      <c r="D33" s="166">
        <v>7603</v>
      </c>
      <c r="E33" s="166">
        <v>22864</v>
      </c>
      <c r="F33" s="166">
        <v>24584</v>
      </c>
      <c r="G33" s="166">
        <v>24160</v>
      </c>
      <c r="H33" s="166">
        <v>23072</v>
      </c>
      <c r="I33" s="181">
        <f t="shared" si="16"/>
        <v>-4.503311258278142E-2</v>
      </c>
      <c r="J33" s="167">
        <f t="shared" si="13"/>
        <v>2.0345916085755622</v>
      </c>
      <c r="K33" s="166">
        <f t="shared" si="14"/>
        <v>-1088</v>
      </c>
      <c r="L33" s="166">
        <f t="shared" si="15"/>
        <v>15469</v>
      </c>
      <c r="M33" s="167">
        <f t="shared" si="12"/>
        <v>4.2324097806235176E-3</v>
      </c>
    </row>
    <row r="34" spans="2:13" x14ac:dyDescent="0.25">
      <c r="B34" s="165" t="s">
        <v>134</v>
      </c>
      <c r="C34" s="166">
        <v>13347</v>
      </c>
      <c r="D34" s="166">
        <v>5465</v>
      </c>
      <c r="E34" s="166">
        <v>19705</v>
      </c>
      <c r="F34" s="166">
        <v>25664</v>
      </c>
      <c r="G34" s="166">
        <v>23273</v>
      </c>
      <c r="H34" s="166">
        <v>20293</v>
      </c>
      <c r="I34" s="181">
        <f t="shared" si="16"/>
        <v>-0.12804537446826791</v>
      </c>
      <c r="J34" s="167">
        <f t="shared" si="13"/>
        <v>2.7132662397072278</v>
      </c>
      <c r="K34" s="166">
        <f t="shared" si="14"/>
        <v>-2980</v>
      </c>
      <c r="L34" s="166">
        <f t="shared" si="15"/>
        <v>14828</v>
      </c>
      <c r="M34" s="167">
        <f t="shared" si="12"/>
        <v>3.7226201316831239E-3</v>
      </c>
    </row>
    <row r="35" spans="2:13" x14ac:dyDescent="0.25">
      <c r="B35" s="170" t="s">
        <v>148</v>
      </c>
      <c r="C35" s="171">
        <f t="shared" ref="C35" si="17">C27-SUM(C28:C34)</f>
        <v>92125</v>
      </c>
      <c r="D35" s="171">
        <f t="shared" ref="D35:E35" si="18">D27-SUM(D28:D34)</f>
        <v>172333</v>
      </c>
      <c r="E35" s="171">
        <f t="shared" si="18"/>
        <v>332426</v>
      </c>
      <c r="F35" s="171">
        <f t="shared" ref="F35:H35" si="19">F27-SUM(F28:F34)</f>
        <v>373885</v>
      </c>
      <c r="G35" s="171">
        <f t="shared" si="19"/>
        <v>404533</v>
      </c>
      <c r="H35" s="171">
        <f t="shared" si="19"/>
        <v>393888</v>
      </c>
      <c r="I35" s="182">
        <f t="shared" si="16"/>
        <v>-2.6314293271500699E-2</v>
      </c>
      <c r="J35" s="172">
        <f t="shared" si="13"/>
        <v>1.2856214422078187</v>
      </c>
      <c r="K35" s="171">
        <f>H35-G35</f>
        <v>-10645</v>
      </c>
      <c r="L35" s="171">
        <f t="shared" si="15"/>
        <v>221555</v>
      </c>
      <c r="M35" s="172">
        <f t="shared" si="12"/>
        <v>7.2256216351865285E-2</v>
      </c>
    </row>
    <row r="36" spans="2:13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6"/>
      <c r="L36" s="155"/>
      <c r="M36" s="155"/>
    </row>
    <row r="37" spans="2:13" x14ac:dyDescent="0.25">
      <c r="B37" s="158" t="s">
        <v>71</v>
      </c>
      <c r="C37" s="178">
        <v>353830</v>
      </c>
      <c r="D37" s="178">
        <v>492258</v>
      </c>
      <c r="E37" s="178">
        <v>1243535</v>
      </c>
      <c r="F37" s="178">
        <v>1320376</v>
      </c>
      <c r="G37" s="178">
        <v>1387795</v>
      </c>
      <c r="H37" s="178">
        <v>1421549</v>
      </c>
      <c r="I37" s="179">
        <f>IFERROR(H37/G37-1,"-")</f>
        <v>2.4322036035581585E-2</v>
      </c>
      <c r="J37" s="179">
        <f>IFERROR(H37/D37-1,"-")</f>
        <v>1.8878128948640756</v>
      </c>
      <c r="K37" s="178">
        <f>H37-G37</f>
        <v>33754</v>
      </c>
      <c r="L37" s="178">
        <f>H37-D37</f>
        <v>929291</v>
      </c>
      <c r="M37" s="179">
        <f t="shared" ref="M37:M49" si="20">H37/H$9</f>
        <v>0.26077400707505116</v>
      </c>
    </row>
    <row r="38" spans="2:13" x14ac:dyDescent="0.25">
      <c r="B38" s="161" t="s">
        <v>100</v>
      </c>
      <c r="C38" s="162">
        <v>46908</v>
      </c>
      <c r="D38" s="162">
        <v>83468</v>
      </c>
      <c r="E38" s="162">
        <v>123951</v>
      </c>
      <c r="F38" s="162">
        <v>119487</v>
      </c>
      <c r="G38" s="162">
        <v>114632</v>
      </c>
      <c r="H38" s="162">
        <v>118257</v>
      </c>
      <c r="I38" s="180">
        <f>IFERROR(H38/G38-1,"-")</f>
        <v>3.1622932514481228E-2</v>
      </c>
      <c r="J38" s="163">
        <f t="shared" ref="J38:J49" si="21">IFERROR(H38/D38-1,"-")</f>
        <v>0.41679446015239363</v>
      </c>
      <c r="K38" s="162">
        <f t="shared" ref="K38:K48" si="22">H38-G38</f>
        <v>3625</v>
      </c>
      <c r="L38" s="162">
        <f t="shared" ref="L38:L49" si="23">H38-D38</f>
        <v>34789</v>
      </c>
      <c r="M38" s="163">
        <f t="shared" si="20"/>
        <v>2.1693484891955411E-2</v>
      </c>
    </row>
    <row r="39" spans="2:13" x14ac:dyDescent="0.25">
      <c r="B39" s="165" t="s">
        <v>106</v>
      </c>
      <c r="C39" s="166">
        <v>23289</v>
      </c>
      <c r="D39" s="166">
        <v>43482</v>
      </c>
      <c r="E39" s="166">
        <v>48094</v>
      </c>
      <c r="F39" s="166">
        <v>52610</v>
      </c>
      <c r="G39" s="166">
        <v>50222</v>
      </c>
      <c r="H39" s="166">
        <v>51408</v>
      </c>
      <c r="I39" s="181">
        <f>IFERROR(H39/G39-1,"-")</f>
        <v>2.3615148739596137E-2</v>
      </c>
      <c r="J39" s="167">
        <f t="shared" si="21"/>
        <v>0.18228232372016007</v>
      </c>
      <c r="K39" s="166">
        <f t="shared" si="22"/>
        <v>1186</v>
      </c>
      <c r="L39" s="166">
        <f t="shared" si="23"/>
        <v>7926</v>
      </c>
      <c r="M39" s="167">
        <f t="shared" si="20"/>
        <v>9.4304664529426922E-3</v>
      </c>
    </row>
    <row r="40" spans="2:13" x14ac:dyDescent="0.25">
      <c r="B40" s="165" t="s">
        <v>103</v>
      </c>
      <c r="C40" s="166">
        <v>23619</v>
      </c>
      <c r="D40" s="166">
        <v>39986</v>
      </c>
      <c r="E40" s="166">
        <v>75857</v>
      </c>
      <c r="F40" s="166">
        <v>66877</v>
      </c>
      <c r="G40" s="166">
        <v>64410</v>
      </c>
      <c r="H40" s="166">
        <v>66849</v>
      </c>
      <c r="I40" s="181">
        <f>IFERROR(H40/G40-1,"-")</f>
        <v>3.7866790870982658E-2</v>
      </c>
      <c r="J40" s="167">
        <f t="shared" si="21"/>
        <v>0.67181013354674146</v>
      </c>
      <c r="K40" s="166">
        <f t="shared" si="22"/>
        <v>2439</v>
      </c>
      <c r="L40" s="166">
        <f t="shared" si="23"/>
        <v>26863</v>
      </c>
      <c r="M40" s="167">
        <f t="shared" si="20"/>
        <v>1.2263018439012721E-2</v>
      </c>
    </row>
    <row r="41" spans="2:13" x14ac:dyDescent="0.25">
      <c r="B41" s="161" t="s">
        <v>110</v>
      </c>
      <c r="C41" s="162">
        <v>306922</v>
      </c>
      <c r="D41" s="162">
        <v>408790</v>
      </c>
      <c r="E41" s="162">
        <v>1119584</v>
      </c>
      <c r="F41" s="162">
        <v>1200889</v>
      </c>
      <c r="G41" s="162">
        <v>1273163</v>
      </c>
      <c r="H41" s="162">
        <v>1303292</v>
      </c>
      <c r="I41" s="180">
        <f>IFERROR(H41/G41-1,"-")</f>
        <v>2.3664683940705089E-2</v>
      </c>
      <c r="J41" s="163">
        <f t="shared" si="21"/>
        <v>2.1881699650187136</v>
      </c>
      <c r="K41" s="162">
        <f t="shared" si="22"/>
        <v>30129</v>
      </c>
      <c r="L41" s="162">
        <f t="shared" si="23"/>
        <v>894502</v>
      </c>
      <c r="M41" s="163">
        <f t="shared" si="20"/>
        <v>0.23908052218309575</v>
      </c>
    </row>
    <row r="42" spans="2:13" x14ac:dyDescent="0.25">
      <c r="B42" s="165" t="s">
        <v>113</v>
      </c>
      <c r="C42" s="166">
        <v>138827</v>
      </c>
      <c r="D42" s="166">
        <v>142606</v>
      </c>
      <c r="E42" s="166">
        <v>581865</v>
      </c>
      <c r="F42" s="166">
        <v>634686</v>
      </c>
      <c r="G42" s="166">
        <v>683651</v>
      </c>
      <c r="H42" s="166">
        <v>687259</v>
      </c>
      <c r="I42" s="181">
        <f t="shared" ref="I42:I49" si="24">IFERROR(H42/G42-1,"-")</f>
        <v>5.2775465844414615E-3</v>
      </c>
      <c r="J42" s="167">
        <f t="shared" si="21"/>
        <v>3.8192853035636647</v>
      </c>
      <c r="K42" s="166">
        <f t="shared" si="22"/>
        <v>3608</v>
      </c>
      <c r="L42" s="166">
        <f t="shared" si="23"/>
        <v>544653</v>
      </c>
      <c r="M42" s="167">
        <f t="shared" si="20"/>
        <v>0.12607323653872823</v>
      </c>
    </row>
    <row r="43" spans="2:13" x14ac:dyDescent="0.25">
      <c r="B43" s="165" t="s">
        <v>116</v>
      </c>
      <c r="C43" s="166">
        <v>15137</v>
      </c>
      <c r="D43" s="166">
        <v>21846</v>
      </c>
      <c r="E43" s="166">
        <v>39072</v>
      </c>
      <c r="F43" s="166">
        <v>45119</v>
      </c>
      <c r="G43" s="166">
        <v>44501</v>
      </c>
      <c r="H43" s="166">
        <v>50301</v>
      </c>
      <c r="I43" s="181">
        <f t="shared" si="24"/>
        <v>0.13033414979438662</v>
      </c>
      <c r="J43" s="167">
        <f t="shared" si="21"/>
        <v>1.3025267783575942</v>
      </c>
      <c r="K43" s="166">
        <f t="shared" si="22"/>
        <v>5800</v>
      </c>
      <c r="L43" s="166">
        <f t="shared" si="23"/>
        <v>28455</v>
      </c>
      <c r="M43" s="167">
        <f t="shared" si="20"/>
        <v>9.2273944337354172E-3</v>
      </c>
    </row>
    <row r="44" spans="2:13" x14ac:dyDescent="0.25">
      <c r="B44" s="165" t="s">
        <v>119</v>
      </c>
      <c r="C44" s="166">
        <v>9417</v>
      </c>
      <c r="D44" s="166">
        <v>19919</v>
      </c>
      <c r="E44" s="166">
        <v>27268</v>
      </c>
      <c r="F44" s="166">
        <v>28878</v>
      </c>
      <c r="G44" s="166">
        <v>29098</v>
      </c>
      <c r="H44" s="166">
        <v>32407</v>
      </c>
      <c r="I44" s="181">
        <f t="shared" si="24"/>
        <v>0.11371915595573578</v>
      </c>
      <c r="J44" s="167">
        <f t="shared" si="21"/>
        <v>0.62693910336864311</v>
      </c>
      <c r="K44" s="166">
        <f t="shared" si="22"/>
        <v>3309</v>
      </c>
      <c r="L44" s="166">
        <f t="shared" si="23"/>
        <v>12488</v>
      </c>
      <c r="M44" s="167">
        <f t="shared" si="20"/>
        <v>5.9448553987806142E-3</v>
      </c>
    </row>
    <row r="45" spans="2:13" x14ac:dyDescent="0.25">
      <c r="B45" s="165" t="s">
        <v>126</v>
      </c>
      <c r="C45" s="166">
        <v>13619</v>
      </c>
      <c r="D45" s="166">
        <v>30677</v>
      </c>
      <c r="E45" s="166">
        <v>57015</v>
      </c>
      <c r="F45" s="166">
        <v>55474</v>
      </c>
      <c r="G45" s="166">
        <v>57898</v>
      </c>
      <c r="H45" s="166">
        <v>53524</v>
      </c>
      <c r="I45" s="181">
        <f t="shared" si="24"/>
        <v>-7.5546651006943244E-2</v>
      </c>
      <c r="J45" s="167">
        <f t="shared" si="21"/>
        <v>0.74475991785376672</v>
      </c>
      <c r="K45" s="166">
        <f t="shared" si="22"/>
        <v>-4374</v>
      </c>
      <c r="L45" s="166">
        <f t="shared" si="23"/>
        <v>22847</v>
      </c>
      <c r="M45" s="167">
        <f t="shared" si="20"/>
        <v>9.8186330226288643E-3</v>
      </c>
    </row>
    <row r="46" spans="2:13" x14ac:dyDescent="0.25">
      <c r="B46" s="165" t="s">
        <v>122</v>
      </c>
      <c r="C46" s="166">
        <v>14577</v>
      </c>
      <c r="D46" s="166">
        <v>22807</v>
      </c>
      <c r="E46" s="166">
        <v>38767</v>
      </c>
      <c r="F46" s="166">
        <v>44183</v>
      </c>
      <c r="G46" s="166">
        <v>44633</v>
      </c>
      <c r="H46" s="166">
        <v>41189</v>
      </c>
      <c r="I46" s="181">
        <f t="shared" si="24"/>
        <v>-7.7162637510362342E-2</v>
      </c>
      <c r="J46" s="167">
        <f t="shared" si="21"/>
        <v>0.80598061998509229</v>
      </c>
      <c r="K46" s="166">
        <f t="shared" si="22"/>
        <v>-3444</v>
      </c>
      <c r="L46" s="166">
        <f t="shared" si="23"/>
        <v>18382</v>
      </c>
      <c r="M46" s="167">
        <f t="shared" si="20"/>
        <v>7.5558567291132998E-3</v>
      </c>
    </row>
    <row r="47" spans="2:13" x14ac:dyDescent="0.25">
      <c r="B47" s="165" t="s">
        <v>131</v>
      </c>
      <c r="C47" s="166">
        <v>9714</v>
      </c>
      <c r="D47" s="166">
        <v>10533</v>
      </c>
      <c r="E47" s="166">
        <v>22457</v>
      </c>
      <c r="F47" s="166">
        <v>23504</v>
      </c>
      <c r="G47" s="166">
        <v>22219</v>
      </c>
      <c r="H47" s="166">
        <v>22481</v>
      </c>
      <c r="I47" s="181">
        <f t="shared" si="24"/>
        <v>1.1791709797920769E-2</v>
      </c>
      <c r="J47" s="167">
        <f t="shared" si="21"/>
        <v>1.1343396942941233</v>
      </c>
      <c r="K47" s="166">
        <f t="shared" si="22"/>
        <v>262</v>
      </c>
      <c r="L47" s="166">
        <f t="shared" si="23"/>
        <v>11948</v>
      </c>
      <c r="M47" s="167">
        <f t="shared" si="20"/>
        <v>4.1239946375778991E-3</v>
      </c>
    </row>
    <row r="48" spans="2:13" x14ac:dyDescent="0.25">
      <c r="B48" s="165" t="s">
        <v>134</v>
      </c>
      <c r="C48" s="166">
        <v>16718</v>
      </c>
      <c r="D48" s="166">
        <v>10472</v>
      </c>
      <c r="E48" s="166">
        <v>22560</v>
      </c>
      <c r="F48" s="166">
        <v>26526</v>
      </c>
      <c r="G48" s="166">
        <v>24735</v>
      </c>
      <c r="H48" s="166">
        <v>20288</v>
      </c>
      <c r="I48" s="181">
        <f t="shared" si="24"/>
        <v>-0.17978572872447951</v>
      </c>
      <c r="J48" s="167">
        <f t="shared" si="21"/>
        <v>0.93735676088617259</v>
      </c>
      <c r="K48" s="166">
        <f t="shared" si="22"/>
        <v>-4447</v>
      </c>
      <c r="L48" s="166">
        <f t="shared" si="23"/>
        <v>9816</v>
      </c>
      <c r="M48" s="167">
        <f t="shared" si="20"/>
        <v>3.72170291389086E-3</v>
      </c>
    </row>
    <row r="49" spans="2:13" x14ac:dyDescent="0.25">
      <c r="B49" s="170" t="s">
        <v>148</v>
      </c>
      <c r="C49" s="171">
        <f t="shared" ref="C49" si="25">C41-SUM(C42:C48)</f>
        <v>88913</v>
      </c>
      <c r="D49" s="171">
        <f t="shared" ref="D49:E49" si="26">D41-SUM(D42:D48)</f>
        <v>149930</v>
      </c>
      <c r="E49" s="171">
        <f t="shared" si="26"/>
        <v>330580</v>
      </c>
      <c r="F49" s="171">
        <f t="shared" ref="F49:H49" si="27">F41-SUM(F42:F48)</f>
        <v>342519</v>
      </c>
      <c r="G49" s="171">
        <f t="shared" si="27"/>
        <v>366428</v>
      </c>
      <c r="H49" s="171">
        <f t="shared" si="27"/>
        <v>395843</v>
      </c>
      <c r="I49" s="182">
        <f t="shared" si="24"/>
        <v>8.0274978986321965E-2</v>
      </c>
      <c r="J49" s="172">
        <f t="shared" si="21"/>
        <v>1.6401854198626027</v>
      </c>
      <c r="K49" s="171">
        <f>H49-G49</f>
        <v>29415</v>
      </c>
      <c r="L49" s="171">
        <f t="shared" si="23"/>
        <v>245913</v>
      </c>
      <c r="M49" s="172">
        <f t="shared" si="20"/>
        <v>7.2614848508640556E-2</v>
      </c>
    </row>
    <row r="50" spans="2:13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6"/>
      <c r="L50" s="155"/>
      <c r="M50" s="155"/>
    </row>
    <row r="51" spans="2:13" x14ac:dyDescent="0.25">
      <c r="B51" s="158" t="s">
        <v>71</v>
      </c>
      <c r="C51" s="178">
        <v>12549</v>
      </c>
      <c r="D51" s="178">
        <v>20161</v>
      </c>
      <c r="E51" s="178">
        <v>37751</v>
      </c>
      <c r="F51" s="178">
        <v>51211</v>
      </c>
      <c r="G51" s="178">
        <v>45051</v>
      </c>
      <c r="H51" s="178">
        <v>44435</v>
      </c>
      <c r="I51" s="179">
        <f>IFERROR(H51/G51-1,"-")</f>
        <v>-1.3673392377527738E-2</v>
      </c>
      <c r="J51" s="179">
        <f>IFERROR(H51/D51-1,"-")</f>
        <v>1.2040077377114229</v>
      </c>
      <c r="K51" s="178">
        <f>H51-G51</f>
        <v>-616</v>
      </c>
      <c r="L51" s="178">
        <f>H51-D51</f>
        <v>24274</v>
      </c>
      <c r="M51" s="179">
        <f t="shared" ref="M51:M63" si="28">H51/H$9</f>
        <v>8.1513145198511619E-3</v>
      </c>
    </row>
    <row r="52" spans="2:13" x14ac:dyDescent="0.25">
      <c r="B52" s="161" t="s">
        <v>100</v>
      </c>
      <c r="C52" s="162">
        <v>2335</v>
      </c>
      <c r="D52" s="162">
        <v>4950</v>
      </c>
      <c r="E52" s="162">
        <v>6762</v>
      </c>
      <c r="F52" s="162">
        <v>20295</v>
      </c>
      <c r="G52" s="162">
        <v>11990</v>
      </c>
      <c r="H52" s="162">
        <v>10059</v>
      </c>
      <c r="I52" s="180">
        <f>IFERROR(H52/G52-1,"-")</f>
        <v>-0.16105087572977483</v>
      </c>
      <c r="J52" s="163">
        <f t="shared" ref="J52:J63" si="29">IFERROR(H52/D52-1,"-")</f>
        <v>1.0321212121212122</v>
      </c>
      <c r="K52" s="162">
        <f t="shared" ref="K52:K62" si="30">H52-G52</f>
        <v>-1931</v>
      </c>
      <c r="L52" s="162">
        <f t="shared" ref="L52:L63" si="31">H52-D52</f>
        <v>5109</v>
      </c>
      <c r="M52" s="163">
        <f t="shared" si="28"/>
        <v>1.8452587544769401E-3</v>
      </c>
    </row>
    <row r="53" spans="2:13" x14ac:dyDescent="0.25">
      <c r="B53" s="165" t="s">
        <v>106</v>
      </c>
      <c r="C53" s="166">
        <v>1654</v>
      </c>
      <c r="D53" s="166">
        <v>2415</v>
      </c>
      <c r="E53" s="166">
        <v>3515</v>
      </c>
      <c r="F53" s="166">
        <v>14856</v>
      </c>
      <c r="G53" s="166">
        <v>7765</v>
      </c>
      <c r="H53" s="166">
        <v>5908</v>
      </c>
      <c r="I53" s="181">
        <f>IFERROR(H53/G53-1,"-")</f>
        <v>-0.23915003219575015</v>
      </c>
      <c r="J53" s="167">
        <f t="shared" si="29"/>
        <v>1.4463768115942028</v>
      </c>
      <c r="K53" s="166">
        <f t="shared" si="30"/>
        <v>-1857</v>
      </c>
      <c r="L53" s="166">
        <f t="shared" si="31"/>
        <v>3493</v>
      </c>
      <c r="M53" s="167">
        <f t="shared" si="28"/>
        <v>1.0837845433392744E-3</v>
      </c>
    </row>
    <row r="54" spans="2:13" x14ac:dyDescent="0.25">
      <c r="B54" s="165" t="s">
        <v>103</v>
      </c>
      <c r="C54" s="166">
        <v>681</v>
      </c>
      <c r="D54" s="166">
        <v>2535</v>
      </c>
      <c r="E54" s="166">
        <v>3247</v>
      </c>
      <c r="F54" s="166">
        <v>5439</v>
      </c>
      <c r="G54" s="166">
        <v>4225</v>
      </c>
      <c r="H54" s="166">
        <v>4151</v>
      </c>
      <c r="I54" s="181">
        <f>IFERROR(H54/G54-1,"-")</f>
        <v>-1.7514792899408271E-2</v>
      </c>
      <c r="J54" s="167">
        <f t="shared" si="29"/>
        <v>0.63747534516765292</v>
      </c>
      <c r="K54" s="166">
        <f t="shared" si="30"/>
        <v>-74</v>
      </c>
      <c r="L54" s="166">
        <f t="shared" si="31"/>
        <v>1616</v>
      </c>
      <c r="M54" s="167">
        <f t="shared" si="28"/>
        <v>7.6147421113766556E-4</v>
      </c>
    </row>
    <row r="55" spans="2:13" x14ac:dyDescent="0.25">
      <c r="B55" s="161" t="s">
        <v>110</v>
      </c>
      <c r="C55" s="162">
        <v>10214</v>
      </c>
      <c r="D55" s="162">
        <v>15211</v>
      </c>
      <c r="E55" s="162">
        <v>30989</v>
      </c>
      <c r="F55" s="162">
        <v>30916</v>
      </c>
      <c r="G55" s="162">
        <v>33061</v>
      </c>
      <c r="H55" s="162">
        <v>34376</v>
      </c>
      <c r="I55" s="180">
        <f>IFERROR(H55/G55-1,"-")</f>
        <v>3.9774961434923428E-2</v>
      </c>
      <c r="J55" s="163">
        <f t="shared" si="29"/>
        <v>1.2599434619683123</v>
      </c>
      <c r="K55" s="162">
        <f t="shared" si="30"/>
        <v>1315</v>
      </c>
      <c r="L55" s="162">
        <f t="shared" si="31"/>
        <v>19165</v>
      </c>
      <c r="M55" s="163">
        <f t="shared" si="28"/>
        <v>6.3060557653742211E-3</v>
      </c>
    </row>
    <row r="56" spans="2:13" x14ac:dyDescent="0.25">
      <c r="B56" s="165" t="s">
        <v>113</v>
      </c>
      <c r="C56" s="166">
        <v>3043</v>
      </c>
      <c r="D56" s="166">
        <v>3030</v>
      </c>
      <c r="E56" s="166">
        <v>10352</v>
      </c>
      <c r="F56" s="166">
        <v>9308</v>
      </c>
      <c r="G56" s="166">
        <v>11059</v>
      </c>
      <c r="H56" s="166">
        <v>11732</v>
      </c>
      <c r="I56" s="181">
        <f t="shared" ref="I56:I63" si="32">IFERROR(H56/G56-1,"-")</f>
        <v>6.0855411881725274E-2</v>
      </c>
      <c r="J56" s="167">
        <f t="shared" si="29"/>
        <v>2.8719471947194721</v>
      </c>
      <c r="K56" s="166">
        <f t="shared" si="30"/>
        <v>673</v>
      </c>
      <c r="L56" s="166">
        <f t="shared" si="31"/>
        <v>8702</v>
      </c>
      <c r="M56" s="167">
        <f t="shared" si="28"/>
        <v>2.152159827768512E-3</v>
      </c>
    </row>
    <row r="57" spans="2:13" x14ac:dyDescent="0.25">
      <c r="B57" s="165" t="s">
        <v>116</v>
      </c>
      <c r="C57" s="166">
        <v>2862</v>
      </c>
      <c r="D57" s="166">
        <v>5150</v>
      </c>
      <c r="E57" s="166">
        <v>6811</v>
      </c>
      <c r="F57" s="166">
        <v>6211</v>
      </c>
      <c r="G57" s="166">
        <v>6329</v>
      </c>
      <c r="H57" s="166">
        <v>6972</v>
      </c>
      <c r="I57" s="181">
        <f t="shared" si="32"/>
        <v>0.10159582872491701</v>
      </c>
      <c r="J57" s="167">
        <f t="shared" si="29"/>
        <v>0.35378640776699033</v>
      </c>
      <c r="K57" s="166">
        <f t="shared" si="30"/>
        <v>643</v>
      </c>
      <c r="L57" s="166">
        <f t="shared" si="31"/>
        <v>1822</v>
      </c>
      <c r="M57" s="167">
        <f t="shared" si="28"/>
        <v>1.2789684895330774E-3</v>
      </c>
    </row>
    <row r="58" spans="2:13" x14ac:dyDescent="0.25">
      <c r="B58" s="165" t="s">
        <v>119</v>
      </c>
      <c r="C58" s="166">
        <v>529</v>
      </c>
      <c r="D58" s="166">
        <v>1642</v>
      </c>
      <c r="E58" s="166">
        <v>2746</v>
      </c>
      <c r="F58" s="166">
        <v>2942</v>
      </c>
      <c r="G58" s="166">
        <v>2495</v>
      </c>
      <c r="H58" s="166">
        <v>2789</v>
      </c>
      <c r="I58" s="181">
        <f t="shared" si="32"/>
        <v>0.11783567134268536</v>
      </c>
      <c r="J58" s="167">
        <f t="shared" si="29"/>
        <v>0.69853836784409262</v>
      </c>
      <c r="K58" s="166">
        <f t="shared" si="30"/>
        <v>294</v>
      </c>
      <c r="L58" s="166">
        <f t="shared" si="31"/>
        <v>1147</v>
      </c>
      <c r="M58" s="167">
        <f t="shared" si="28"/>
        <v>5.1162408452492159E-4</v>
      </c>
    </row>
    <row r="59" spans="2:13" x14ac:dyDescent="0.25">
      <c r="B59" s="165" t="s">
        <v>126</v>
      </c>
      <c r="C59" s="166">
        <v>272</v>
      </c>
      <c r="D59" s="166">
        <v>377</v>
      </c>
      <c r="E59" s="166">
        <v>868</v>
      </c>
      <c r="F59" s="166">
        <v>832</v>
      </c>
      <c r="G59" s="166">
        <v>1068</v>
      </c>
      <c r="H59" s="166">
        <v>1139</v>
      </c>
      <c r="I59" s="181">
        <f t="shared" si="32"/>
        <v>6.6479400749063666E-2</v>
      </c>
      <c r="J59" s="167">
        <f t="shared" si="29"/>
        <v>2.0212201591511936</v>
      </c>
      <c r="K59" s="166">
        <f t="shared" si="30"/>
        <v>71</v>
      </c>
      <c r="L59" s="166">
        <f t="shared" si="31"/>
        <v>762</v>
      </c>
      <c r="M59" s="167">
        <f t="shared" si="28"/>
        <v>2.0894221307776465E-4</v>
      </c>
    </row>
    <row r="60" spans="2:13" x14ac:dyDescent="0.25">
      <c r="B60" s="165" t="s">
        <v>122</v>
      </c>
      <c r="C60" s="166">
        <v>227</v>
      </c>
      <c r="D60" s="166">
        <v>476</v>
      </c>
      <c r="E60" s="166">
        <v>657</v>
      </c>
      <c r="F60" s="166">
        <v>709</v>
      </c>
      <c r="G60" s="166">
        <v>744</v>
      </c>
      <c r="H60" s="166">
        <v>922</v>
      </c>
      <c r="I60" s="181">
        <f t="shared" si="32"/>
        <v>0.239247311827957</v>
      </c>
      <c r="J60" s="167">
        <f t="shared" si="29"/>
        <v>0.93697478991596639</v>
      </c>
      <c r="K60" s="166">
        <f t="shared" si="30"/>
        <v>178</v>
      </c>
      <c r="L60" s="166">
        <f t="shared" si="31"/>
        <v>446</v>
      </c>
      <c r="M60" s="167">
        <f t="shared" si="28"/>
        <v>1.691349608935022E-4</v>
      </c>
    </row>
    <row r="61" spans="2:13" x14ac:dyDescent="0.25">
      <c r="B61" s="165" t="s">
        <v>131</v>
      </c>
      <c r="C61" s="166">
        <v>136</v>
      </c>
      <c r="D61" s="166">
        <v>98</v>
      </c>
      <c r="E61" s="166">
        <v>136</v>
      </c>
      <c r="F61" s="166">
        <v>243</v>
      </c>
      <c r="G61" s="166">
        <v>145</v>
      </c>
      <c r="H61" s="166">
        <v>208</v>
      </c>
      <c r="I61" s="181">
        <f t="shared" si="32"/>
        <v>0.43448275862068964</v>
      </c>
      <c r="J61" s="167">
        <f t="shared" si="29"/>
        <v>1.1224489795918369</v>
      </c>
      <c r="K61" s="166">
        <f t="shared" si="30"/>
        <v>63</v>
      </c>
      <c r="L61" s="166">
        <f t="shared" si="31"/>
        <v>110</v>
      </c>
      <c r="M61" s="167">
        <f t="shared" si="28"/>
        <v>3.8156260158187052E-5</v>
      </c>
    </row>
    <row r="62" spans="2:13" x14ac:dyDescent="0.25">
      <c r="B62" s="165" t="s">
        <v>134</v>
      </c>
      <c r="C62" s="166">
        <v>215</v>
      </c>
      <c r="D62" s="166">
        <v>91</v>
      </c>
      <c r="E62" s="166">
        <v>153</v>
      </c>
      <c r="F62" s="166">
        <v>195</v>
      </c>
      <c r="G62" s="166">
        <v>160</v>
      </c>
      <c r="H62" s="166">
        <v>480</v>
      </c>
      <c r="I62" s="181">
        <f t="shared" si="32"/>
        <v>2</v>
      </c>
      <c r="J62" s="167">
        <f t="shared" si="29"/>
        <v>4.2747252747252746</v>
      </c>
      <c r="K62" s="166">
        <f t="shared" si="30"/>
        <v>320</v>
      </c>
      <c r="L62" s="166">
        <f t="shared" si="31"/>
        <v>389</v>
      </c>
      <c r="M62" s="167">
        <f t="shared" si="28"/>
        <v>8.8052908057354736E-5</v>
      </c>
    </row>
    <row r="63" spans="2:13" x14ac:dyDescent="0.25">
      <c r="B63" s="170" t="s">
        <v>148</v>
      </c>
      <c r="C63" s="171">
        <f t="shared" ref="C63" si="33">C55-SUM(C56:C62)</f>
        <v>2930</v>
      </c>
      <c r="D63" s="171">
        <f t="shared" ref="D63:E63" si="34">D55-SUM(D56:D62)</f>
        <v>4347</v>
      </c>
      <c r="E63" s="171">
        <f t="shared" si="34"/>
        <v>9266</v>
      </c>
      <c r="F63" s="171">
        <f t="shared" ref="F63:H63" si="35">F55-SUM(F56:F62)</f>
        <v>10476</v>
      </c>
      <c r="G63" s="171">
        <f t="shared" si="35"/>
        <v>11061</v>
      </c>
      <c r="H63" s="171">
        <f t="shared" si="35"/>
        <v>10134</v>
      </c>
      <c r="I63" s="182">
        <f t="shared" si="32"/>
        <v>-8.3807973962571225E-2</v>
      </c>
      <c r="J63" s="172">
        <f t="shared" si="29"/>
        <v>1.331262939958592</v>
      </c>
      <c r="K63" s="171">
        <f>H63-G63</f>
        <v>-927</v>
      </c>
      <c r="L63" s="171">
        <f t="shared" si="31"/>
        <v>5787</v>
      </c>
      <c r="M63" s="172">
        <f t="shared" si="28"/>
        <v>1.8590170213609017E-3</v>
      </c>
    </row>
    <row r="64" spans="2:13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6"/>
      <c r="L64" s="155"/>
      <c r="M64" s="155"/>
    </row>
    <row r="65" spans="2:13" x14ac:dyDescent="0.25">
      <c r="B65" s="158" t="s">
        <v>71</v>
      </c>
      <c r="C65" s="178">
        <v>52633</v>
      </c>
      <c r="D65" s="178">
        <v>70304</v>
      </c>
      <c r="E65" s="178">
        <v>161080</v>
      </c>
      <c r="F65" s="178">
        <v>173648</v>
      </c>
      <c r="G65" s="178">
        <v>231856</v>
      </c>
      <c r="H65" s="178">
        <v>188676</v>
      </c>
      <c r="I65" s="179">
        <f>IFERROR(H65/G65-1,"-")</f>
        <v>-0.1862362845904354</v>
      </c>
      <c r="J65" s="179">
        <f>IFERROR(H65/D65-1,"-")</f>
        <v>1.6837164314974964</v>
      </c>
      <c r="K65" s="178">
        <f>H65-G65</f>
        <v>-43180</v>
      </c>
      <c r="L65" s="178">
        <f>H65-D65</f>
        <v>118372</v>
      </c>
      <c r="M65" s="179">
        <f t="shared" ref="M65:M77" si="36">H65/H$9</f>
        <v>3.461139683464471E-2</v>
      </c>
    </row>
    <row r="66" spans="2:13" x14ac:dyDescent="0.25">
      <c r="B66" s="161" t="s">
        <v>100</v>
      </c>
      <c r="C66" s="162">
        <v>22233</v>
      </c>
      <c r="D66" s="162">
        <v>26311</v>
      </c>
      <c r="E66" s="162">
        <v>32375</v>
      </c>
      <c r="F66" s="162">
        <v>43847</v>
      </c>
      <c r="G66" s="162">
        <v>61312</v>
      </c>
      <c r="H66" s="162">
        <v>42953</v>
      </c>
      <c r="I66" s="180">
        <f>IFERROR(H66/G66-1,"-")</f>
        <v>-0.29943567327766174</v>
      </c>
      <c r="J66" s="163">
        <f t="shared" ref="J66:J77" si="37">IFERROR(H66/D66-1,"-")</f>
        <v>0.63251111702329821</v>
      </c>
      <c r="K66" s="162">
        <f t="shared" ref="K66:K76" si="38">H66-G66</f>
        <v>-18359</v>
      </c>
      <c r="L66" s="162">
        <f t="shared" ref="L66:L77" si="39">H66-D66</f>
        <v>16642</v>
      </c>
      <c r="M66" s="163">
        <f t="shared" si="36"/>
        <v>7.8794511662240788E-3</v>
      </c>
    </row>
    <row r="67" spans="2:13" x14ac:dyDescent="0.25">
      <c r="B67" s="165" t="s">
        <v>106</v>
      </c>
      <c r="C67" s="166">
        <v>8022</v>
      </c>
      <c r="D67" s="166">
        <v>21567</v>
      </c>
      <c r="E67" s="166">
        <v>23338</v>
      </c>
      <c r="F67" s="166">
        <v>29399</v>
      </c>
      <c r="G67" s="166">
        <v>37562</v>
      </c>
      <c r="H67" s="166">
        <v>16499</v>
      </c>
      <c r="I67" s="181">
        <f>IFERROR(H67/G67-1,"-")</f>
        <v>-0.56075288855758476</v>
      </c>
      <c r="J67" s="167">
        <f t="shared" si="37"/>
        <v>-0.23498864005193121</v>
      </c>
      <c r="K67" s="166">
        <f t="shared" si="38"/>
        <v>-21063</v>
      </c>
      <c r="L67" s="166">
        <f t="shared" si="39"/>
        <v>-5068</v>
      </c>
      <c r="M67" s="167">
        <f t="shared" si="36"/>
        <v>3.0266352709131159E-3</v>
      </c>
    </row>
    <row r="68" spans="2:13" x14ac:dyDescent="0.25">
      <c r="B68" s="165" t="s">
        <v>103</v>
      </c>
      <c r="C68" s="166">
        <v>14211</v>
      </c>
      <c r="D68" s="166">
        <v>4744</v>
      </c>
      <c r="E68" s="166">
        <v>9037</v>
      </c>
      <c r="F68" s="166">
        <v>14448</v>
      </c>
      <c r="G68" s="166">
        <v>23750</v>
      </c>
      <c r="H68" s="166">
        <v>26454</v>
      </c>
      <c r="I68" s="181">
        <f>IFERROR(H68/G68-1,"-")</f>
        <v>0.11385263157894743</v>
      </c>
      <c r="J68" s="167">
        <f t="shared" si="37"/>
        <v>4.5763069139966275</v>
      </c>
      <c r="K68" s="166">
        <f t="shared" si="38"/>
        <v>2704</v>
      </c>
      <c r="L68" s="166">
        <f t="shared" si="39"/>
        <v>21710</v>
      </c>
      <c r="M68" s="167">
        <f t="shared" si="36"/>
        <v>4.8528158953109624E-3</v>
      </c>
    </row>
    <row r="69" spans="2:13" x14ac:dyDescent="0.25">
      <c r="B69" s="161" t="s">
        <v>110</v>
      </c>
      <c r="C69" s="162">
        <v>30400</v>
      </c>
      <c r="D69" s="162">
        <v>43993</v>
      </c>
      <c r="E69" s="162">
        <v>128705</v>
      </c>
      <c r="F69" s="162">
        <v>129801</v>
      </c>
      <c r="G69" s="162">
        <v>170544</v>
      </c>
      <c r="H69" s="162">
        <v>145723</v>
      </c>
      <c r="I69" s="180">
        <f>IFERROR(H69/G69-1,"-")</f>
        <v>-0.14554015386058727</v>
      </c>
      <c r="J69" s="163">
        <f t="shared" si="37"/>
        <v>2.3124133384856682</v>
      </c>
      <c r="K69" s="162">
        <f t="shared" si="38"/>
        <v>-24821</v>
      </c>
      <c r="L69" s="162">
        <f t="shared" si="39"/>
        <v>101730</v>
      </c>
      <c r="M69" s="163">
        <f t="shared" si="36"/>
        <v>2.6731945668420631E-2</v>
      </c>
    </row>
    <row r="70" spans="2:13" x14ac:dyDescent="0.25">
      <c r="B70" s="165" t="s">
        <v>113</v>
      </c>
      <c r="C70" s="166">
        <v>13618</v>
      </c>
      <c r="D70" s="166">
        <v>12264</v>
      </c>
      <c r="E70" s="166">
        <v>56081</v>
      </c>
      <c r="F70" s="166">
        <v>49878</v>
      </c>
      <c r="G70" s="166">
        <v>73242</v>
      </c>
      <c r="H70" s="166">
        <v>73188</v>
      </c>
      <c r="I70" s="181">
        <f t="shared" ref="I70:I77" si="40">IFERROR(H70/G70-1,"-")</f>
        <v>-7.3728188744159873E-4</v>
      </c>
      <c r="J70" s="167">
        <f t="shared" si="37"/>
        <v>4.9677103718199609</v>
      </c>
      <c r="K70" s="166">
        <f t="shared" si="38"/>
        <v>-54</v>
      </c>
      <c r="L70" s="166">
        <f t="shared" si="39"/>
        <v>60924</v>
      </c>
      <c r="M70" s="167">
        <f t="shared" si="36"/>
        <v>1.3425867156045162E-2</v>
      </c>
    </row>
    <row r="71" spans="2:13" x14ac:dyDescent="0.25">
      <c r="B71" s="165" t="s">
        <v>116</v>
      </c>
      <c r="C71" s="166">
        <v>3293</v>
      </c>
      <c r="D71" s="166">
        <v>3586</v>
      </c>
      <c r="E71" s="166">
        <v>7748</v>
      </c>
      <c r="F71" s="166">
        <v>11641</v>
      </c>
      <c r="G71" s="166">
        <v>10731</v>
      </c>
      <c r="H71" s="166">
        <v>10632</v>
      </c>
      <c r="I71" s="181">
        <f t="shared" si="40"/>
        <v>-9.2256080514397931E-3</v>
      </c>
      <c r="J71" s="167">
        <f t="shared" si="37"/>
        <v>1.9648633575013945</v>
      </c>
      <c r="K71" s="166">
        <f t="shared" si="38"/>
        <v>-99</v>
      </c>
      <c r="L71" s="166">
        <f t="shared" si="39"/>
        <v>7046</v>
      </c>
      <c r="M71" s="167">
        <f t="shared" si="36"/>
        <v>1.9503719134704072E-3</v>
      </c>
    </row>
    <row r="72" spans="2:13" x14ac:dyDescent="0.25">
      <c r="B72" s="165" t="s">
        <v>119</v>
      </c>
      <c r="C72" s="166">
        <v>3415</v>
      </c>
      <c r="D72" s="166">
        <v>6294</v>
      </c>
      <c r="E72" s="166">
        <v>18047</v>
      </c>
      <c r="F72" s="166">
        <v>14569</v>
      </c>
      <c r="G72" s="166">
        <v>19123</v>
      </c>
      <c r="H72" s="166">
        <v>9824</v>
      </c>
      <c r="I72" s="181">
        <f t="shared" si="40"/>
        <v>-0.48627307430842437</v>
      </c>
      <c r="J72" s="167">
        <f t="shared" si="37"/>
        <v>0.56085160470289175</v>
      </c>
      <c r="K72" s="166">
        <f t="shared" si="38"/>
        <v>-9299</v>
      </c>
      <c r="L72" s="166">
        <f t="shared" si="39"/>
        <v>3530</v>
      </c>
      <c r="M72" s="167">
        <f t="shared" si="36"/>
        <v>1.8021495182405267E-3</v>
      </c>
    </row>
    <row r="73" spans="2:13" x14ac:dyDescent="0.25">
      <c r="B73" s="165" t="s">
        <v>126</v>
      </c>
      <c r="C73" s="166">
        <v>468</v>
      </c>
      <c r="D73" s="166">
        <v>3888</v>
      </c>
      <c r="E73" s="166">
        <v>3396</v>
      </c>
      <c r="F73" s="166">
        <v>3919</v>
      </c>
      <c r="G73" s="166">
        <v>6454</v>
      </c>
      <c r="H73" s="166">
        <v>5695</v>
      </c>
      <c r="I73" s="181">
        <f t="shared" si="40"/>
        <v>-0.1176014874496436</v>
      </c>
      <c r="J73" s="167">
        <f t="shared" si="37"/>
        <v>0.46476337448559679</v>
      </c>
      <c r="K73" s="166">
        <f t="shared" si="38"/>
        <v>-759</v>
      </c>
      <c r="L73" s="166">
        <f t="shared" si="39"/>
        <v>1807</v>
      </c>
      <c r="M73" s="167">
        <f t="shared" si="36"/>
        <v>1.0447110653888233E-3</v>
      </c>
    </row>
    <row r="74" spans="2:13" x14ac:dyDescent="0.25">
      <c r="B74" s="165" t="s">
        <v>122</v>
      </c>
      <c r="C74" s="166">
        <v>1224</v>
      </c>
      <c r="D74" s="166">
        <v>1635</v>
      </c>
      <c r="E74" s="166">
        <v>3248</v>
      </c>
      <c r="F74" s="166">
        <v>2240</v>
      </c>
      <c r="G74" s="166">
        <v>4219</v>
      </c>
      <c r="H74" s="166">
        <v>3080</v>
      </c>
      <c r="I74" s="181">
        <f t="shared" si="40"/>
        <v>-0.26996918701114003</v>
      </c>
      <c r="J74" s="167">
        <f t="shared" si="37"/>
        <v>0.88379204892966357</v>
      </c>
      <c r="K74" s="166">
        <f t="shared" si="38"/>
        <v>-1139</v>
      </c>
      <c r="L74" s="166">
        <f t="shared" si="39"/>
        <v>1445</v>
      </c>
      <c r="M74" s="167">
        <f t="shared" si="36"/>
        <v>5.650061600346928E-4</v>
      </c>
    </row>
    <row r="75" spans="2:13" x14ac:dyDescent="0.25">
      <c r="B75" s="165" t="s">
        <v>131</v>
      </c>
      <c r="C75" s="166">
        <v>683</v>
      </c>
      <c r="D75" s="166">
        <v>1848</v>
      </c>
      <c r="E75" s="166">
        <v>2875</v>
      </c>
      <c r="F75" s="166">
        <v>3767</v>
      </c>
      <c r="G75" s="166">
        <v>3186</v>
      </c>
      <c r="H75" s="166">
        <v>2152</v>
      </c>
      <c r="I75" s="181">
        <f t="shared" si="40"/>
        <v>-0.32454488386691771</v>
      </c>
      <c r="J75" s="167">
        <f t="shared" si="37"/>
        <v>0.16450216450216448</v>
      </c>
      <c r="K75" s="166">
        <f t="shared" si="38"/>
        <v>-1034</v>
      </c>
      <c r="L75" s="166">
        <f t="shared" si="39"/>
        <v>304</v>
      </c>
      <c r="M75" s="167">
        <f t="shared" si="36"/>
        <v>3.9477053779047368E-4</v>
      </c>
    </row>
    <row r="76" spans="2:13" x14ac:dyDescent="0.25">
      <c r="B76" s="165" t="s">
        <v>134</v>
      </c>
      <c r="C76" s="166">
        <v>925</v>
      </c>
      <c r="D76" s="166">
        <v>363</v>
      </c>
      <c r="E76" s="166">
        <v>967</v>
      </c>
      <c r="F76" s="166">
        <v>1109</v>
      </c>
      <c r="G76" s="166">
        <v>3135</v>
      </c>
      <c r="H76" s="166">
        <v>3206</v>
      </c>
      <c r="I76" s="181">
        <f t="shared" si="40"/>
        <v>2.2647527910685916E-2</v>
      </c>
      <c r="J76" s="167">
        <f t="shared" si="37"/>
        <v>7.8319559228650135</v>
      </c>
      <c r="K76" s="166">
        <f t="shared" si="38"/>
        <v>71</v>
      </c>
      <c r="L76" s="166">
        <f t="shared" si="39"/>
        <v>2843</v>
      </c>
      <c r="M76" s="167">
        <f t="shared" si="36"/>
        <v>5.8812004839974843E-4</v>
      </c>
    </row>
    <row r="77" spans="2:13" x14ac:dyDescent="0.25">
      <c r="B77" s="170" t="s">
        <v>148</v>
      </c>
      <c r="C77" s="171">
        <f t="shared" ref="C77" si="41">C69-SUM(C70:C76)</f>
        <v>6774</v>
      </c>
      <c r="D77" s="171">
        <f t="shared" ref="D77:E77" si="42">D69-SUM(D70:D76)</f>
        <v>14115</v>
      </c>
      <c r="E77" s="171">
        <f t="shared" si="42"/>
        <v>36343</v>
      </c>
      <c r="F77" s="171">
        <f t="shared" ref="F77:H77" si="43">F69-SUM(F70:F76)</f>
        <v>42678</v>
      </c>
      <c r="G77" s="171">
        <f t="shared" si="43"/>
        <v>50454</v>
      </c>
      <c r="H77" s="171">
        <f t="shared" si="43"/>
        <v>37946</v>
      </c>
      <c r="I77" s="182">
        <f t="shared" si="40"/>
        <v>-0.2479089864034566</v>
      </c>
      <c r="J77" s="172">
        <f t="shared" si="37"/>
        <v>1.6883457314913213</v>
      </c>
      <c r="K77" s="171">
        <f>H77-G77</f>
        <v>-12508</v>
      </c>
      <c r="L77" s="171">
        <f t="shared" si="39"/>
        <v>23831</v>
      </c>
      <c r="M77" s="172">
        <f t="shared" si="36"/>
        <v>6.9609492690507974E-3</v>
      </c>
    </row>
    <row r="78" spans="2:13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6"/>
      <c r="L78" s="155"/>
      <c r="M78" s="155"/>
    </row>
    <row r="79" spans="2:13" x14ac:dyDescent="0.25">
      <c r="B79" s="158" t="s">
        <v>71</v>
      </c>
      <c r="C79" s="178">
        <v>211451</v>
      </c>
      <c r="D79" s="178">
        <v>354204</v>
      </c>
      <c r="E79" s="178">
        <v>710225</v>
      </c>
      <c r="F79" s="178">
        <v>800263</v>
      </c>
      <c r="G79" s="178">
        <v>915958</v>
      </c>
      <c r="H79" s="178">
        <v>937396</v>
      </c>
      <c r="I79" s="179">
        <f>IFERROR(H79/G79-1,"-")</f>
        <v>2.3405003286176784E-2</v>
      </c>
      <c r="J79" s="179">
        <f>IFERROR(H79/D79-1,"-")</f>
        <v>1.6464862056893765</v>
      </c>
      <c r="K79" s="178">
        <f>H79-G79</f>
        <v>21438</v>
      </c>
      <c r="L79" s="178">
        <f>H79-D79</f>
        <v>583192</v>
      </c>
      <c r="M79" s="179">
        <f t="shared" ref="M79:M91" si="44">H79/H$9</f>
        <v>0.17195925791944186</v>
      </c>
    </row>
    <row r="80" spans="2:13" x14ac:dyDescent="0.25">
      <c r="B80" s="161" t="s">
        <v>100</v>
      </c>
      <c r="C80" s="162">
        <v>94044</v>
      </c>
      <c r="D80" s="162">
        <v>181693</v>
      </c>
      <c r="E80" s="162">
        <v>342343</v>
      </c>
      <c r="F80" s="162">
        <v>343297</v>
      </c>
      <c r="G80" s="162">
        <v>382439</v>
      </c>
      <c r="H80" s="162">
        <v>398420</v>
      </c>
      <c r="I80" s="180">
        <f>IFERROR(H80/G80-1,"-")</f>
        <v>4.1787056236419318E-2</v>
      </c>
      <c r="J80" s="163">
        <f t="shared" ref="J80:J91" si="45">IFERROR(H80/D80-1,"-")</f>
        <v>1.1928197564022831</v>
      </c>
      <c r="K80" s="162">
        <f t="shared" ref="K80:K90" si="46">H80-G80</f>
        <v>15981</v>
      </c>
      <c r="L80" s="162">
        <f t="shared" ref="L80:L91" si="47">H80-D80</f>
        <v>216727</v>
      </c>
      <c r="M80" s="163">
        <f t="shared" si="44"/>
        <v>7.3087582558773484E-2</v>
      </c>
    </row>
    <row r="81" spans="2:13" x14ac:dyDescent="0.25">
      <c r="B81" s="165" t="s">
        <v>106</v>
      </c>
      <c r="C81" s="166">
        <v>25393</v>
      </c>
      <c r="D81" s="166">
        <v>66989</v>
      </c>
      <c r="E81" s="166">
        <v>97391</v>
      </c>
      <c r="F81" s="166">
        <v>92865</v>
      </c>
      <c r="G81" s="166">
        <v>106402</v>
      </c>
      <c r="H81" s="166">
        <v>104050</v>
      </c>
      <c r="I81" s="181">
        <f>IFERROR(H81/G81-1,"-")</f>
        <v>-2.2104847653239612E-2</v>
      </c>
      <c r="J81" s="167">
        <f t="shared" si="45"/>
        <v>0.55324008419292725</v>
      </c>
      <c r="K81" s="166">
        <f t="shared" si="46"/>
        <v>-2352</v>
      </c>
      <c r="L81" s="166">
        <f t="shared" si="47"/>
        <v>37061</v>
      </c>
      <c r="M81" s="167">
        <f t="shared" si="44"/>
        <v>1.9087302257016166E-2</v>
      </c>
    </row>
    <row r="82" spans="2:13" x14ac:dyDescent="0.25">
      <c r="B82" s="165" t="s">
        <v>103</v>
      </c>
      <c r="C82" s="166">
        <v>68651</v>
      </c>
      <c r="D82" s="166">
        <v>114704</v>
      </c>
      <c r="E82" s="166">
        <v>244952</v>
      </c>
      <c r="F82" s="166">
        <v>250432</v>
      </c>
      <c r="G82" s="166">
        <v>276037</v>
      </c>
      <c r="H82" s="166">
        <v>294370</v>
      </c>
      <c r="I82" s="181">
        <f>IFERROR(H82/G82-1,"-")</f>
        <v>6.6415009582048823E-2</v>
      </c>
      <c r="J82" s="167">
        <f t="shared" si="45"/>
        <v>1.5663446784767752</v>
      </c>
      <c r="K82" s="166">
        <f t="shared" si="46"/>
        <v>18333</v>
      </c>
      <c r="L82" s="166">
        <f t="shared" si="47"/>
        <v>179666</v>
      </c>
      <c r="M82" s="167">
        <f t="shared" si="44"/>
        <v>5.4000280301757318E-2</v>
      </c>
    </row>
    <row r="83" spans="2:13" x14ac:dyDescent="0.25">
      <c r="B83" s="161" t="s">
        <v>110</v>
      </c>
      <c r="C83" s="162">
        <v>117407</v>
      </c>
      <c r="D83" s="162">
        <v>172511</v>
      </c>
      <c r="E83" s="162">
        <v>367882</v>
      </c>
      <c r="F83" s="162">
        <v>456966</v>
      </c>
      <c r="G83" s="162">
        <v>533519</v>
      </c>
      <c r="H83" s="162">
        <v>538976</v>
      </c>
      <c r="I83" s="180">
        <f>IFERROR(H83/G83-1,"-")</f>
        <v>1.0228314268095451E-2</v>
      </c>
      <c r="J83" s="163">
        <f t="shared" si="45"/>
        <v>2.1242993200433595</v>
      </c>
      <c r="K83" s="162">
        <f t="shared" si="46"/>
        <v>5457</v>
      </c>
      <c r="L83" s="162">
        <f t="shared" si="47"/>
        <v>366465</v>
      </c>
      <c r="M83" s="163">
        <f t="shared" si="44"/>
        <v>9.8871675360668376E-2</v>
      </c>
    </row>
    <row r="84" spans="2:13" x14ac:dyDescent="0.25">
      <c r="B84" s="165" t="s">
        <v>113</v>
      </c>
      <c r="C84" s="166">
        <v>19977</v>
      </c>
      <c r="D84" s="166">
        <v>16695</v>
      </c>
      <c r="E84" s="166">
        <v>71554</v>
      </c>
      <c r="F84" s="166">
        <v>94350</v>
      </c>
      <c r="G84" s="166">
        <v>110535</v>
      </c>
      <c r="H84" s="166">
        <v>115762</v>
      </c>
      <c r="I84" s="181">
        <f t="shared" ref="I84:I91" si="48">IFERROR(H84/G84-1,"-")</f>
        <v>4.7288189261319946E-2</v>
      </c>
      <c r="J84" s="167">
        <f t="shared" si="45"/>
        <v>5.9339323150643901</v>
      </c>
      <c r="K84" s="166">
        <f t="shared" si="46"/>
        <v>5227</v>
      </c>
      <c r="L84" s="166">
        <f t="shared" si="47"/>
        <v>99067</v>
      </c>
      <c r="M84" s="167">
        <f t="shared" si="44"/>
        <v>2.1235793213615621E-2</v>
      </c>
    </row>
    <row r="85" spans="2:13" x14ac:dyDescent="0.25">
      <c r="B85" s="165" t="s">
        <v>116</v>
      </c>
      <c r="C85" s="166">
        <v>38015</v>
      </c>
      <c r="D85" s="166">
        <v>53227</v>
      </c>
      <c r="E85" s="166">
        <v>113120</v>
      </c>
      <c r="F85" s="166">
        <v>127790</v>
      </c>
      <c r="G85" s="166">
        <v>142028</v>
      </c>
      <c r="H85" s="166">
        <v>139475</v>
      </c>
      <c r="I85" s="181">
        <f t="shared" si="48"/>
        <v>-1.7975328808404023E-2</v>
      </c>
      <c r="J85" s="167">
        <f t="shared" si="45"/>
        <v>1.620380633888816</v>
      </c>
      <c r="K85" s="166">
        <f t="shared" si="46"/>
        <v>-2553</v>
      </c>
      <c r="L85" s="166">
        <f t="shared" si="47"/>
        <v>86248</v>
      </c>
      <c r="M85" s="167">
        <f t="shared" si="44"/>
        <v>2.5585790315207399E-2</v>
      </c>
    </row>
    <row r="86" spans="2:13" x14ac:dyDescent="0.25">
      <c r="B86" s="165" t="s">
        <v>119</v>
      </c>
      <c r="C86" s="166">
        <v>8127</v>
      </c>
      <c r="D86" s="166">
        <v>19927</v>
      </c>
      <c r="E86" s="166">
        <v>30758</v>
      </c>
      <c r="F86" s="166">
        <v>42427</v>
      </c>
      <c r="G86" s="166">
        <v>58007</v>
      </c>
      <c r="H86" s="166">
        <v>57115</v>
      </c>
      <c r="I86" s="181">
        <f t="shared" si="48"/>
        <v>-1.5377454445153149E-2</v>
      </c>
      <c r="J86" s="167">
        <f t="shared" si="45"/>
        <v>1.8662116726050084</v>
      </c>
      <c r="K86" s="166">
        <f t="shared" si="46"/>
        <v>-892</v>
      </c>
      <c r="L86" s="166">
        <f t="shared" si="47"/>
        <v>37188</v>
      </c>
      <c r="M86" s="167">
        <f t="shared" si="44"/>
        <v>1.0477378841032949E-2</v>
      </c>
    </row>
    <row r="87" spans="2:13" x14ac:dyDescent="0.25">
      <c r="B87" s="165" t="s">
        <v>126</v>
      </c>
      <c r="C87" s="166">
        <v>1893</v>
      </c>
      <c r="D87" s="166">
        <v>5996</v>
      </c>
      <c r="E87" s="166">
        <v>10713</v>
      </c>
      <c r="F87" s="166">
        <v>13075</v>
      </c>
      <c r="G87" s="166">
        <v>18571</v>
      </c>
      <c r="H87" s="166">
        <v>15989</v>
      </c>
      <c r="I87" s="181">
        <f t="shared" si="48"/>
        <v>-0.13903397770717785</v>
      </c>
      <c r="J87" s="167">
        <f t="shared" si="45"/>
        <v>1.6666110740493663</v>
      </c>
      <c r="K87" s="166">
        <f t="shared" si="46"/>
        <v>-2582</v>
      </c>
      <c r="L87" s="166">
        <f t="shared" si="47"/>
        <v>9993</v>
      </c>
      <c r="M87" s="167">
        <f t="shared" si="44"/>
        <v>2.9330790561021766E-3</v>
      </c>
    </row>
    <row r="88" spans="2:13" x14ac:dyDescent="0.25">
      <c r="B88" s="165" t="s">
        <v>122</v>
      </c>
      <c r="C88" s="166">
        <v>2041</v>
      </c>
      <c r="D88" s="166">
        <v>5201</v>
      </c>
      <c r="E88" s="166">
        <v>5872</v>
      </c>
      <c r="F88" s="166">
        <v>7046</v>
      </c>
      <c r="G88" s="166">
        <v>8921</v>
      </c>
      <c r="H88" s="166">
        <v>9558</v>
      </c>
      <c r="I88" s="181">
        <f t="shared" si="48"/>
        <v>7.1404551059298216E-2</v>
      </c>
      <c r="J88" s="167">
        <f t="shared" si="45"/>
        <v>0.83772351470870987</v>
      </c>
      <c r="K88" s="166">
        <f t="shared" si="46"/>
        <v>637</v>
      </c>
      <c r="L88" s="166">
        <f t="shared" si="47"/>
        <v>4357</v>
      </c>
      <c r="M88" s="167">
        <f t="shared" si="44"/>
        <v>1.753353531692076E-3</v>
      </c>
    </row>
    <row r="89" spans="2:13" x14ac:dyDescent="0.25">
      <c r="B89" s="165" t="s">
        <v>131</v>
      </c>
      <c r="C89" s="166">
        <v>3044</v>
      </c>
      <c r="D89" s="166">
        <v>2575</v>
      </c>
      <c r="E89" s="166">
        <v>7581</v>
      </c>
      <c r="F89" s="166">
        <v>8522</v>
      </c>
      <c r="G89" s="166">
        <v>7390</v>
      </c>
      <c r="H89" s="166">
        <v>7981</v>
      </c>
      <c r="I89" s="181">
        <f t="shared" si="48"/>
        <v>7.9972936400541261E-2</v>
      </c>
      <c r="J89" s="167">
        <f t="shared" si="45"/>
        <v>2.0994174757281554</v>
      </c>
      <c r="K89" s="166">
        <f t="shared" si="46"/>
        <v>591</v>
      </c>
      <c r="L89" s="166">
        <f t="shared" si="47"/>
        <v>5406</v>
      </c>
      <c r="M89" s="167">
        <f t="shared" si="44"/>
        <v>1.4640630400119751E-3</v>
      </c>
    </row>
    <row r="90" spans="2:13" x14ac:dyDescent="0.25">
      <c r="B90" s="165" t="s">
        <v>134</v>
      </c>
      <c r="C90" s="166">
        <v>4830</v>
      </c>
      <c r="D90" s="166">
        <v>2819</v>
      </c>
      <c r="E90" s="166">
        <v>7599</v>
      </c>
      <c r="F90" s="166">
        <v>9971</v>
      </c>
      <c r="G90" s="166">
        <v>9581</v>
      </c>
      <c r="H90" s="166">
        <v>7579</v>
      </c>
      <c r="I90" s="181">
        <f t="shared" si="48"/>
        <v>-0.20895522388059706</v>
      </c>
      <c r="J90" s="167">
        <f t="shared" si="45"/>
        <v>1.6885420361830437</v>
      </c>
      <c r="K90" s="166">
        <f t="shared" si="46"/>
        <v>-2002</v>
      </c>
      <c r="L90" s="166">
        <f t="shared" si="47"/>
        <v>4760</v>
      </c>
      <c r="M90" s="167">
        <f t="shared" si="44"/>
        <v>1.3903187295139406E-3</v>
      </c>
    </row>
    <row r="91" spans="2:13" x14ac:dyDescent="0.25">
      <c r="B91" s="170" t="s">
        <v>148</v>
      </c>
      <c r="C91" s="171">
        <f t="shared" ref="C91" si="49">C83-SUM(C84:C90)</f>
        <v>39480</v>
      </c>
      <c r="D91" s="171">
        <f t="shared" ref="D91:E91" si="50">D83-SUM(D84:D90)</f>
        <v>66071</v>
      </c>
      <c r="E91" s="171">
        <f t="shared" si="50"/>
        <v>120685</v>
      </c>
      <c r="F91" s="171">
        <f t="shared" ref="F91:H91" si="51">F83-SUM(F84:F90)</f>
        <v>153785</v>
      </c>
      <c r="G91" s="171">
        <f t="shared" si="51"/>
        <v>178486</v>
      </c>
      <c r="H91" s="171">
        <f t="shared" si="51"/>
        <v>185517</v>
      </c>
      <c r="I91" s="182">
        <f t="shared" si="48"/>
        <v>3.93924453458534E-2</v>
      </c>
      <c r="J91" s="172">
        <f t="shared" si="45"/>
        <v>1.8078430779010457</v>
      </c>
      <c r="K91" s="171">
        <f>H91-G91</f>
        <v>7031</v>
      </c>
      <c r="L91" s="171">
        <f t="shared" si="47"/>
        <v>119446</v>
      </c>
      <c r="M91" s="172">
        <f t="shared" si="44"/>
        <v>3.4031898633492243E-2</v>
      </c>
    </row>
    <row r="92" spans="2:13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6"/>
      <c r="L92" s="155"/>
      <c r="M92" s="155"/>
    </row>
    <row r="93" spans="2:13" x14ac:dyDescent="0.25">
      <c r="B93" s="158" t="s">
        <v>71</v>
      </c>
      <c r="C93" s="178">
        <v>22616</v>
      </c>
      <c r="D93" s="178">
        <v>33444</v>
      </c>
      <c r="E93" s="178">
        <v>51485</v>
      </c>
      <c r="F93" s="178">
        <v>58157</v>
      </c>
      <c r="G93" s="178">
        <v>57388</v>
      </c>
      <c r="H93" s="178">
        <v>56585</v>
      </c>
      <c r="I93" s="179">
        <f>IFERROR(H93/G93-1,"-")</f>
        <v>-1.3992472293859359E-2</v>
      </c>
      <c r="J93" s="179">
        <f>IFERROR(H93/D93-1,"-")</f>
        <v>0.69193278315990914</v>
      </c>
      <c r="K93" s="178">
        <f>H93-G93</f>
        <v>-803</v>
      </c>
      <c r="L93" s="178">
        <f>H93-D93</f>
        <v>23141</v>
      </c>
      <c r="M93" s="179">
        <f t="shared" ref="M93:M105" si="52">H93/H$9</f>
        <v>1.0380153755052952E-2</v>
      </c>
    </row>
    <row r="94" spans="2:13" x14ac:dyDescent="0.25">
      <c r="B94" s="161" t="s">
        <v>100</v>
      </c>
      <c r="C94" s="162">
        <v>14777</v>
      </c>
      <c r="D94" s="162">
        <v>21732</v>
      </c>
      <c r="E94" s="162">
        <v>33809</v>
      </c>
      <c r="F94" s="162">
        <v>37722</v>
      </c>
      <c r="G94" s="162">
        <v>35821</v>
      </c>
      <c r="H94" s="162">
        <v>35565</v>
      </c>
      <c r="I94" s="180">
        <f>IFERROR(H94/G94-1,"-")</f>
        <v>-7.146645822282971E-3</v>
      </c>
      <c r="J94" s="163">
        <f t="shared" ref="J94:J105" si="53">IFERROR(H94/D94-1,"-")</f>
        <v>0.63652678078409708</v>
      </c>
      <c r="K94" s="162">
        <f t="shared" ref="K94:K104" si="54">H94-G94</f>
        <v>-256</v>
      </c>
      <c r="L94" s="162">
        <f t="shared" ref="L94:L105" si="55">H94-D94</f>
        <v>13833</v>
      </c>
      <c r="M94" s="163">
        <f t="shared" si="52"/>
        <v>6.5241701563746269E-3</v>
      </c>
    </row>
    <row r="95" spans="2:13" x14ac:dyDescent="0.25">
      <c r="B95" s="165" t="s">
        <v>106</v>
      </c>
      <c r="C95" s="166">
        <v>8025</v>
      </c>
      <c r="D95" s="166">
        <v>11001</v>
      </c>
      <c r="E95" s="166">
        <v>16289</v>
      </c>
      <c r="F95" s="166">
        <v>12024</v>
      </c>
      <c r="G95" s="166">
        <v>11877</v>
      </c>
      <c r="H95" s="166">
        <v>13687</v>
      </c>
      <c r="I95" s="181">
        <f>IFERROR(H95/G95-1,"-")</f>
        <v>0.15239538604024583</v>
      </c>
      <c r="J95" s="167">
        <f t="shared" si="53"/>
        <v>0.24415962185255879</v>
      </c>
      <c r="K95" s="166">
        <f t="shared" si="54"/>
        <v>1810</v>
      </c>
      <c r="L95" s="166">
        <f t="shared" si="55"/>
        <v>2686</v>
      </c>
      <c r="M95" s="167">
        <f t="shared" si="52"/>
        <v>2.5107919845437795E-3</v>
      </c>
    </row>
    <row r="96" spans="2:13" x14ac:dyDescent="0.25">
      <c r="B96" s="165" t="s">
        <v>103</v>
      </c>
      <c r="C96" s="166">
        <v>6752</v>
      </c>
      <c r="D96" s="166">
        <v>10731</v>
      </c>
      <c r="E96" s="166">
        <v>17520</v>
      </c>
      <c r="F96" s="166">
        <v>25698</v>
      </c>
      <c r="G96" s="166">
        <v>23944</v>
      </c>
      <c r="H96" s="166">
        <v>21878</v>
      </c>
      <c r="I96" s="181">
        <f>IFERROR(H96/G96-1,"-")</f>
        <v>-8.6284664216505158E-2</v>
      </c>
      <c r="J96" s="167">
        <f t="shared" si="53"/>
        <v>1.0387661914080701</v>
      </c>
      <c r="K96" s="166">
        <f t="shared" si="54"/>
        <v>-2066</v>
      </c>
      <c r="L96" s="166">
        <f t="shared" si="55"/>
        <v>11147</v>
      </c>
      <c r="M96" s="167">
        <f t="shared" si="52"/>
        <v>4.013378171830847E-3</v>
      </c>
    </row>
    <row r="97" spans="2:13" x14ac:dyDescent="0.25">
      <c r="B97" s="161" t="s">
        <v>110</v>
      </c>
      <c r="C97" s="162">
        <v>7839</v>
      </c>
      <c r="D97" s="162">
        <v>11712</v>
      </c>
      <c r="E97" s="162">
        <v>17676</v>
      </c>
      <c r="F97" s="162">
        <v>20435</v>
      </c>
      <c r="G97" s="162">
        <v>21567</v>
      </c>
      <c r="H97" s="162">
        <v>21020</v>
      </c>
      <c r="I97" s="180">
        <f>IFERROR(H97/G97-1,"-")</f>
        <v>-2.5362822831177301E-2</v>
      </c>
      <c r="J97" s="163">
        <f t="shared" si="53"/>
        <v>0.79474043715846987</v>
      </c>
      <c r="K97" s="162">
        <f t="shared" si="54"/>
        <v>-547</v>
      </c>
      <c r="L97" s="162">
        <f t="shared" si="55"/>
        <v>9308</v>
      </c>
      <c r="M97" s="163">
        <f t="shared" si="52"/>
        <v>3.855983598678326E-3</v>
      </c>
    </row>
    <row r="98" spans="2:13" x14ac:dyDescent="0.25">
      <c r="B98" s="165" t="s">
        <v>113</v>
      </c>
      <c r="C98" s="166">
        <v>1262</v>
      </c>
      <c r="D98" s="166">
        <v>921</v>
      </c>
      <c r="E98" s="166">
        <v>2403</v>
      </c>
      <c r="F98" s="166">
        <v>2795</v>
      </c>
      <c r="G98" s="166">
        <v>3030</v>
      </c>
      <c r="H98" s="166">
        <v>2551</v>
      </c>
      <c r="I98" s="181">
        <f t="shared" ref="I98:I105" si="56">IFERROR(H98/G98-1,"-")</f>
        <v>-0.15808580858085808</v>
      </c>
      <c r="J98" s="167">
        <f t="shared" si="53"/>
        <v>1.769815418023887</v>
      </c>
      <c r="K98" s="166">
        <f t="shared" si="54"/>
        <v>-479</v>
      </c>
      <c r="L98" s="166">
        <f t="shared" si="55"/>
        <v>1630</v>
      </c>
      <c r="M98" s="167">
        <f t="shared" si="52"/>
        <v>4.6796451761314985E-4</v>
      </c>
    </row>
    <row r="99" spans="2:13" x14ac:dyDescent="0.25">
      <c r="B99" s="165" t="s">
        <v>116</v>
      </c>
      <c r="C99" s="166">
        <v>1429</v>
      </c>
      <c r="D99" s="166">
        <v>2395</v>
      </c>
      <c r="E99" s="166">
        <v>3482</v>
      </c>
      <c r="F99" s="166">
        <v>3814</v>
      </c>
      <c r="G99" s="166">
        <v>4234</v>
      </c>
      <c r="H99" s="166">
        <v>3931</v>
      </c>
      <c r="I99" s="181">
        <f t="shared" si="56"/>
        <v>-7.1563533301842175E-2</v>
      </c>
      <c r="J99" s="167">
        <f t="shared" si="53"/>
        <v>0.64133611691022963</v>
      </c>
      <c r="K99" s="166">
        <f t="shared" si="54"/>
        <v>-303</v>
      </c>
      <c r="L99" s="166">
        <f t="shared" si="55"/>
        <v>1536</v>
      </c>
      <c r="M99" s="167">
        <f t="shared" si="52"/>
        <v>7.2111662827804466E-4</v>
      </c>
    </row>
    <row r="100" spans="2:13" x14ac:dyDescent="0.25">
      <c r="B100" s="165" t="s">
        <v>119</v>
      </c>
      <c r="C100" s="166">
        <v>1899</v>
      </c>
      <c r="D100" s="166">
        <v>3541</v>
      </c>
      <c r="E100" s="166">
        <v>3412</v>
      </c>
      <c r="F100" s="166">
        <v>3885</v>
      </c>
      <c r="G100" s="166">
        <v>3685</v>
      </c>
      <c r="H100" s="166">
        <v>3701</v>
      </c>
      <c r="I100" s="181">
        <f t="shared" si="56"/>
        <v>4.3419267299864561E-3</v>
      </c>
      <c r="J100" s="167">
        <f t="shared" si="53"/>
        <v>4.5184975995481436E-2</v>
      </c>
      <c r="K100" s="166">
        <f t="shared" si="54"/>
        <v>16</v>
      </c>
      <c r="L100" s="166">
        <f t="shared" si="55"/>
        <v>160</v>
      </c>
      <c r="M100" s="167">
        <f t="shared" si="52"/>
        <v>6.7892460983389553E-4</v>
      </c>
    </row>
    <row r="101" spans="2:13" x14ac:dyDescent="0.25">
      <c r="B101" s="165" t="s">
        <v>126</v>
      </c>
      <c r="C101" s="166">
        <v>316</v>
      </c>
      <c r="D101" s="166">
        <v>432</v>
      </c>
      <c r="E101" s="166">
        <v>1172</v>
      </c>
      <c r="F101" s="166">
        <v>938</v>
      </c>
      <c r="G101" s="166">
        <v>933</v>
      </c>
      <c r="H101" s="166">
        <v>900</v>
      </c>
      <c r="I101" s="181">
        <f t="shared" si="56"/>
        <v>-3.5369774919614128E-2</v>
      </c>
      <c r="J101" s="167">
        <f t="shared" si="53"/>
        <v>1.0833333333333335</v>
      </c>
      <c r="K101" s="166">
        <f t="shared" si="54"/>
        <v>-33</v>
      </c>
      <c r="L101" s="166">
        <f t="shared" si="55"/>
        <v>468</v>
      </c>
      <c r="M101" s="167">
        <f t="shared" si="52"/>
        <v>1.6509920260754011E-4</v>
      </c>
    </row>
    <row r="102" spans="2:13" x14ac:dyDescent="0.25">
      <c r="B102" s="165" t="s">
        <v>122</v>
      </c>
      <c r="C102" s="166">
        <v>327</v>
      </c>
      <c r="D102" s="166">
        <v>507</v>
      </c>
      <c r="E102" s="166">
        <v>682</v>
      </c>
      <c r="F102" s="166">
        <v>650</v>
      </c>
      <c r="G102" s="166">
        <v>903</v>
      </c>
      <c r="H102" s="166">
        <v>839</v>
      </c>
      <c r="I102" s="181">
        <f t="shared" si="56"/>
        <v>-7.0874861572535974E-2</v>
      </c>
      <c r="J102" s="167">
        <f t="shared" si="53"/>
        <v>0.65483234714003946</v>
      </c>
      <c r="K102" s="166">
        <f t="shared" si="54"/>
        <v>-64</v>
      </c>
      <c r="L102" s="166">
        <f t="shared" si="55"/>
        <v>332</v>
      </c>
      <c r="M102" s="167">
        <f t="shared" si="52"/>
        <v>1.5390914554191796E-4</v>
      </c>
    </row>
    <row r="103" spans="2:13" x14ac:dyDescent="0.25">
      <c r="B103" s="165" t="s">
        <v>131</v>
      </c>
      <c r="C103" s="166">
        <v>120</v>
      </c>
      <c r="D103" s="166">
        <v>105</v>
      </c>
      <c r="E103" s="166">
        <v>270</v>
      </c>
      <c r="F103" s="166">
        <v>153</v>
      </c>
      <c r="G103" s="166">
        <v>230</v>
      </c>
      <c r="H103" s="166">
        <v>185</v>
      </c>
      <c r="I103" s="181">
        <f t="shared" si="56"/>
        <v>-0.19565217391304346</v>
      </c>
      <c r="J103" s="167">
        <f t="shared" si="53"/>
        <v>0.76190476190476186</v>
      </c>
      <c r="K103" s="166">
        <f t="shared" si="54"/>
        <v>-45</v>
      </c>
      <c r="L103" s="166">
        <f t="shared" si="55"/>
        <v>80</v>
      </c>
      <c r="M103" s="167">
        <f t="shared" si="52"/>
        <v>3.3937058313772136E-5</v>
      </c>
    </row>
    <row r="104" spans="2:13" x14ac:dyDescent="0.25">
      <c r="B104" s="165" t="s">
        <v>134</v>
      </c>
      <c r="C104" s="166">
        <v>87</v>
      </c>
      <c r="D104" s="166">
        <v>96</v>
      </c>
      <c r="E104" s="166">
        <v>168</v>
      </c>
      <c r="F104" s="166">
        <v>270</v>
      </c>
      <c r="G104" s="166">
        <v>384</v>
      </c>
      <c r="H104" s="166">
        <v>239</v>
      </c>
      <c r="I104" s="181">
        <f t="shared" si="56"/>
        <v>-0.37760416666666663</v>
      </c>
      <c r="J104" s="167">
        <f t="shared" si="53"/>
        <v>1.4895833333333335</v>
      </c>
      <c r="K104" s="166">
        <f t="shared" si="54"/>
        <v>-145</v>
      </c>
      <c r="L104" s="166">
        <f t="shared" si="55"/>
        <v>143</v>
      </c>
      <c r="M104" s="167">
        <f t="shared" si="52"/>
        <v>4.3843010470224541E-5</v>
      </c>
    </row>
    <row r="105" spans="2:13" x14ac:dyDescent="0.25">
      <c r="B105" s="170" t="s">
        <v>148</v>
      </c>
      <c r="C105" s="171">
        <f t="shared" ref="C105" si="57">C97-SUM(C98:C104)</f>
        <v>2399</v>
      </c>
      <c r="D105" s="171">
        <f t="shared" ref="D105:E105" si="58">D97-SUM(D98:D104)</f>
        <v>3715</v>
      </c>
      <c r="E105" s="171">
        <f t="shared" si="58"/>
        <v>6087</v>
      </c>
      <c r="F105" s="171">
        <f t="shared" ref="F105:H105" si="59">F97-SUM(F98:F104)</f>
        <v>7930</v>
      </c>
      <c r="G105" s="171">
        <f t="shared" si="59"/>
        <v>8168</v>
      </c>
      <c r="H105" s="171">
        <f t="shared" si="59"/>
        <v>8674</v>
      </c>
      <c r="I105" s="182">
        <f t="shared" si="56"/>
        <v>6.1949069539666946E-2</v>
      </c>
      <c r="J105" s="172">
        <f t="shared" si="53"/>
        <v>1.3348586810228804</v>
      </c>
      <c r="K105" s="171">
        <f>H105-G105</f>
        <v>506</v>
      </c>
      <c r="L105" s="171">
        <f t="shared" si="55"/>
        <v>4959</v>
      </c>
      <c r="M105" s="172">
        <f t="shared" si="52"/>
        <v>1.5911894260197811E-3</v>
      </c>
    </row>
    <row r="106" spans="2:13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6"/>
      <c r="L106" s="155"/>
      <c r="M106" s="155"/>
    </row>
    <row r="107" spans="2:13" x14ac:dyDescent="0.25">
      <c r="B107" s="158" t="s">
        <v>71</v>
      </c>
      <c r="C107" s="178">
        <v>76081</v>
      </c>
      <c r="D107" s="178">
        <v>107459</v>
      </c>
      <c r="E107" s="178">
        <v>198873</v>
      </c>
      <c r="F107" s="178">
        <v>252588</v>
      </c>
      <c r="G107" s="178">
        <v>239146</v>
      </c>
      <c r="H107" s="178">
        <v>250668</v>
      </c>
      <c r="I107" s="179">
        <f>IFERROR(H107/G107-1,"-")</f>
        <v>4.8179773025682993E-2</v>
      </c>
      <c r="J107" s="179">
        <f>IFERROR(H107/D107-1,"-")</f>
        <v>1.3326850240556865</v>
      </c>
      <c r="K107" s="178">
        <f>H107-G107</f>
        <v>11522</v>
      </c>
      <c r="L107" s="178">
        <f>H107-D107</f>
        <v>143209</v>
      </c>
      <c r="M107" s="179">
        <f t="shared" ref="M107:M119" si="60">H107/H$9</f>
        <v>4.5983429910252074E-2</v>
      </c>
    </row>
    <row r="108" spans="2:13" x14ac:dyDescent="0.25">
      <c r="B108" s="161" t="s">
        <v>100</v>
      </c>
      <c r="C108" s="162">
        <v>30342</v>
      </c>
      <c r="D108" s="162">
        <v>44398</v>
      </c>
      <c r="E108" s="162">
        <v>48630</v>
      </c>
      <c r="F108" s="162">
        <v>55684</v>
      </c>
      <c r="G108" s="162">
        <v>49807</v>
      </c>
      <c r="H108" s="162">
        <v>52122</v>
      </c>
      <c r="I108" s="180">
        <f>IFERROR(H108/G108-1,"-")</f>
        <v>4.647941052462512E-2</v>
      </c>
      <c r="J108" s="163">
        <f t="shared" ref="J108:J119" si="61">IFERROR(H108/D108-1,"-")</f>
        <v>0.17397180053155537</v>
      </c>
      <c r="K108" s="162">
        <f t="shared" ref="K108:K118" si="62">H108-G108</f>
        <v>2315</v>
      </c>
      <c r="L108" s="162">
        <f t="shared" ref="L108:L119" si="63">H108-D108</f>
        <v>7724</v>
      </c>
      <c r="M108" s="163">
        <f t="shared" si="60"/>
        <v>9.5614451536780061E-3</v>
      </c>
    </row>
    <row r="109" spans="2:13" x14ac:dyDescent="0.25">
      <c r="B109" s="165" t="s">
        <v>106</v>
      </c>
      <c r="C109" s="166">
        <v>4832</v>
      </c>
      <c r="D109" s="166">
        <v>24120</v>
      </c>
      <c r="E109" s="166">
        <v>16359</v>
      </c>
      <c r="F109" s="166">
        <v>19520</v>
      </c>
      <c r="G109" s="166">
        <v>16099</v>
      </c>
      <c r="H109" s="166">
        <v>20486</v>
      </c>
      <c r="I109" s="181">
        <f>IFERROR(H109/G109-1,"-")</f>
        <v>0.2725013976023356</v>
      </c>
      <c r="J109" s="167">
        <f t="shared" si="61"/>
        <v>-0.1506633499170813</v>
      </c>
      <c r="K109" s="166">
        <f t="shared" si="62"/>
        <v>4387</v>
      </c>
      <c r="L109" s="166">
        <f t="shared" si="63"/>
        <v>-3634</v>
      </c>
      <c r="M109" s="167">
        <f t="shared" si="60"/>
        <v>3.7580247384645187E-3</v>
      </c>
    </row>
    <row r="110" spans="2:13" x14ac:dyDescent="0.25">
      <c r="B110" s="165" t="s">
        <v>103</v>
      </c>
      <c r="C110" s="166">
        <v>25510</v>
      </c>
      <c r="D110" s="166">
        <v>20278</v>
      </c>
      <c r="E110" s="166">
        <v>32271</v>
      </c>
      <c r="F110" s="166">
        <v>36164</v>
      </c>
      <c r="G110" s="166">
        <v>33708</v>
      </c>
      <c r="H110" s="166">
        <v>31636</v>
      </c>
      <c r="I110" s="181">
        <f>IFERROR(H110/G110-1,"-")</f>
        <v>-6.146908745698354E-2</v>
      </c>
      <c r="J110" s="167">
        <f t="shared" si="61"/>
        <v>0.56011440970509918</v>
      </c>
      <c r="K110" s="166">
        <f t="shared" si="62"/>
        <v>-2072</v>
      </c>
      <c r="L110" s="166">
        <f t="shared" si="63"/>
        <v>11358</v>
      </c>
      <c r="M110" s="167">
        <f t="shared" si="60"/>
        <v>5.8034204152134878E-3</v>
      </c>
    </row>
    <row r="111" spans="2:13" x14ac:dyDescent="0.25">
      <c r="B111" s="161" t="s">
        <v>110</v>
      </c>
      <c r="C111" s="162">
        <v>45739</v>
      </c>
      <c r="D111" s="162">
        <v>63061</v>
      </c>
      <c r="E111" s="162">
        <v>150243</v>
      </c>
      <c r="F111" s="162">
        <v>196904</v>
      </c>
      <c r="G111" s="162">
        <v>189339</v>
      </c>
      <c r="H111" s="162">
        <v>198546</v>
      </c>
      <c r="I111" s="180">
        <f>IFERROR(H111/G111-1,"-")</f>
        <v>4.8627065739229591E-2</v>
      </c>
      <c r="J111" s="163">
        <f t="shared" si="61"/>
        <v>2.1484752858343508</v>
      </c>
      <c r="K111" s="162">
        <f t="shared" si="62"/>
        <v>9207</v>
      </c>
      <c r="L111" s="162">
        <f t="shared" si="63"/>
        <v>135485</v>
      </c>
      <c r="M111" s="163">
        <f t="shared" si="60"/>
        <v>3.6421984756574065E-2</v>
      </c>
    </row>
    <row r="112" spans="2:13" x14ac:dyDescent="0.25">
      <c r="B112" s="165" t="s">
        <v>113</v>
      </c>
      <c r="C112" s="166">
        <v>25534</v>
      </c>
      <c r="D112" s="166">
        <v>26812</v>
      </c>
      <c r="E112" s="166">
        <v>90804</v>
      </c>
      <c r="F112" s="166">
        <v>128108</v>
      </c>
      <c r="G112" s="166">
        <v>116734</v>
      </c>
      <c r="H112" s="166">
        <v>118438</v>
      </c>
      <c r="I112" s="181">
        <f t="shared" ref="I112:I119" si="64">IFERROR(H112/G112-1,"-")</f>
        <v>1.4597289564308502E-2</v>
      </c>
      <c r="J112" s="167">
        <f t="shared" si="61"/>
        <v>3.4173504401014467</v>
      </c>
      <c r="K112" s="166">
        <f t="shared" si="62"/>
        <v>1704</v>
      </c>
      <c r="L112" s="166">
        <f t="shared" si="63"/>
        <v>91626</v>
      </c>
      <c r="M112" s="167">
        <f t="shared" si="60"/>
        <v>2.1726688176035375E-2</v>
      </c>
    </row>
    <row r="113" spans="2:13" x14ac:dyDescent="0.25">
      <c r="B113" s="165" t="s">
        <v>116</v>
      </c>
      <c r="C113" s="166">
        <v>3175</v>
      </c>
      <c r="D113" s="166">
        <v>7197</v>
      </c>
      <c r="E113" s="166">
        <v>6944</v>
      </c>
      <c r="F113" s="166">
        <v>8880</v>
      </c>
      <c r="G113" s="166">
        <v>8516</v>
      </c>
      <c r="H113" s="166">
        <v>9837</v>
      </c>
      <c r="I113" s="181">
        <f t="shared" si="64"/>
        <v>0.15511977454203851</v>
      </c>
      <c r="J113" s="167">
        <f t="shared" si="61"/>
        <v>0.36681950812838693</v>
      </c>
      <c r="K113" s="166">
        <f t="shared" si="62"/>
        <v>1321</v>
      </c>
      <c r="L113" s="166">
        <f t="shared" si="63"/>
        <v>2640</v>
      </c>
      <c r="M113" s="167">
        <f t="shared" si="60"/>
        <v>1.8045342845004135E-3</v>
      </c>
    </row>
    <row r="114" spans="2:13" x14ac:dyDescent="0.25">
      <c r="B114" s="165" t="s">
        <v>119</v>
      </c>
      <c r="C114" s="166">
        <v>2482</v>
      </c>
      <c r="D114" s="166">
        <v>6746</v>
      </c>
      <c r="E114" s="166">
        <v>9830</v>
      </c>
      <c r="F114" s="166">
        <v>13414</v>
      </c>
      <c r="G114" s="166">
        <v>14245</v>
      </c>
      <c r="H114" s="166">
        <v>15602</v>
      </c>
      <c r="I114" s="181">
        <f t="shared" si="64"/>
        <v>9.5261495261495188E-2</v>
      </c>
      <c r="J114" s="167">
        <f t="shared" si="61"/>
        <v>1.312777942484435</v>
      </c>
      <c r="K114" s="166">
        <f t="shared" si="62"/>
        <v>1357</v>
      </c>
      <c r="L114" s="166">
        <f t="shared" si="63"/>
        <v>8856</v>
      </c>
      <c r="M114" s="167">
        <f t="shared" si="60"/>
        <v>2.8620863989809345E-3</v>
      </c>
    </row>
    <row r="115" spans="2:13" x14ac:dyDescent="0.25">
      <c r="B115" s="165" t="s">
        <v>126</v>
      </c>
      <c r="C115" s="166">
        <v>1262</v>
      </c>
      <c r="D115" s="166">
        <v>3663</v>
      </c>
      <c r="E115" s="166">
        <v>6290</v>
      </c>
      <c r="F115" s="166">
        <v>6514</v>
      </c>
      <c r="G115" s="166">
        <v>6482</v>
      </c>
      <c r="H115" s="166">
        <v>6405</v>
      </c>
      <c r="I115" s="181">
        <f t="shared" si="64"/>
        <v>-1.1879049676025932E-2</v>
      </c>
      <c r="J115" s="167">
        <f t="shared" si="61"/>
        <v>0.74856674856674865</v>
      </c>
      <c r="K115" s="166">
        <f t="shared" si="62"/>
        <v>-77</v>
      </c>
      <c r="L115" s="166">
        <f t="shared" si="63"/>
        <v>2742</v>
      </c>
      <c r="M115" s="167">
        <f t="shared" si="60"/>
        <v>1.1749559918903271E-3</v>
      </c>
    </row>
    <row r="116" spans="2:13" x14ac:dyDescent="0.25">
      <c r="B116" s="165" t="s">
        <v>122</v>
      </c>
      <c r="C116" s="166">
        <v>2813</v>
      </c>
      <c r="D116" s="166">
        <v>4368</v>
      </c>
      <c r="E116" s="166">
        <v>4750</v>
      </c>
      <c r="F116" s="166">
        <v>5340</v>
      </c>
      <c r="G116" s="166">
        <v>5146</v>
      </c>
      <c r="H116" s="166">
        <v>4828</v>
      </c>
      <c r="I116" s="181">
        <f t="shared" si="64"/>
        <v>-6.1795569374271331E-2</v>
      </c>
      <c r="J116" s="167">
        <f t="shared" si="61"/>
        <v>0.10531135531135538</v>
      </c>
      <c r="K116" s="166">
        <f t="shared" si="62"/>
        <v>-318</v>
      </c>
      <c r="L116" s="166">
        <f t="shared" si="63"/>
        <v>460</v>
      </c>
      <c r="M116" s="167">
        <f t="shared" si="60"/>
        <v>8.8566550021022632E-4</v>
      </c>
    </row>
    <row r="117" spans="2:13" x14ac:dyDescent="0.25">
      <c r="B117" s="165" t="s">
        <v>131</v>
      </c>
      <c r="C117" s="166">
        <v>406</v>
      </c>
      <c r="D117" s="166">
        <v>369</v>
      </c>
      <c r="E117" s="166">
        <v>1261</v>
      </c>
      <c r="F117" s="166">
        <v>1457</v>
      </c>
      <c r="G117" s="166">
        <v>1177</v>
      </c>
      <c r="H117" s="166">
        <v>1362</v>
      </c>
      <c r="I117" s="181">
        <f t="shared" si="64"/>
        <v>0.15717926932880211</v>
      </c>
      <c r="J117" s="167">
        <f t="shared" si="61"/>
        <v>2.6910569105691056</v>
      </c>
      <c r="K117" s="166">
        <f t="shared" si="62"/>
        <v>185</v>
      </c>
      <c r="L117" s="166">
        <f t="shared" si="63"/>
        <v>993</v>
      </c>
      <c r="M117" s="167">
        <f t="shared" si="60"/>
        <v>2.4985012661274403E-4</v>
      </c>
    </row>
    <row r="118" spans="2:13" x14ac:dyDescent="0.25">
      <c r="B118" s="165" t="s">
        <v>134</v>
      </c>
      <c r="C118" s="166">
        <v>932</v>
      </c>
      <c r="D118" s="166">
        <v>521</v>
      </c>
      <c r="E118" s="166">
        <v>980</v>
      </c>
      <c r="F118" s="166">
        <v>944</v>
      </c>
      <c r="G118" s="166">
        <v>1508</v>
      </c>
      <c r="H118" s="166">
        <v>1010</v>
      </c>
      <c r="I118" s="181">
        <f t="shared" si="64"/>
        <v>-0.33023872679045096</v>
      </c>
      <c r="J118" s="167">
        <f t="shared" si="61"/>
        <v>0.93857965451055669</v>
      </c>
      <c r="K118" s="166">
        <f t="shared" si="62"/>
        <v>-498</v>
      </c>
      <c r="L118" s="166">
        <f t="shared" si="63"/>
        <v>489</v>
      </c>
      <c r="M118" s="167">
        <f t="shared" si="60"/>
        <v>1.8527799403735058E-4</v>
      </c>
    </row>
    <row r="119" spans="2:13" x14ac:dyDescent="0.25">
      <c r="B119" s="170" t="s">
        <v>148</v>
      </c>
      <c r="C119" s="171">
        <f t="shared" ref="C119" si="65">C111-SUM(C112:C118)</f>
        <v>9135</v>
      </c>
      <c r="D119" s="171">
        <f t="shared" ref="D119:E119" si="66">D111-SUM(D112:D118)</f>
        <v>13385</v>
      </c>
      <c r="E119" s="171">
        <f t="shared" si="66"/>
        <v>29384</v>
      </c>
      <c r="F119" s="171">
        <f t="shared" ref="F119:H119" si="67">F111-SUM(F112:F118)</f>
        <v>32247</v>
      </c>
      <c r="G119" s="171">
        <f t="shared" si="67"/>
        <v>35531</v>
      </c>
      <c r="H119" s="171">
        <f t="shared" si="67"/>
        <v>41064</v>
      </c>
      <c r="I119" s="182">
        <f t="shared" si="64"/>
        <v>0.15572317131518965</v>
      </c>
      <c r="J119" s="172">
        <f t="shared" si="61"/>
        <v>2.0679118416137467</v>
      </c>
      <c r="K119" s="171">
        <f>H119-G119</f>
        <v>5533</v>
      </c>
      <c r="L119" s="171">
        <f t="shared" si="63"/>
        <v>27679</v>
      </c>
      <c r="M119" s="172">
        <f t="shared" si="60"/>
        <v>7.5329262843066968E-3</v>
      </c>
    </row>
    <row r="120" spans="2:13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6"/>
      <c r="L120" s="155"/>
      <c r="M120" s="155"/>
    </row>
    <row r="121" spans="2:13" x14ac:dyDescent="0.25">
      <c r="B121" s="158" t="s">
        <v>71</v>
      </c>
      <c r="C121" s="178">
        <v>91416</v>
      </c>
      <c r="D121" s="178">
        <v>164258</v>
      </c>
      <c r="E121" s="178">
        <v>229131</v>
      </c>
      <c r="F121" s="178">
        <v>240044</v>
      </c>
      <c r="G121" s="178">
        <v>250407</v>
      </c>
      <c r="H121" s="178">
        <v>282601</v>
      </c>
      <c r="I121" s="179">
        <f>IFERROR(H121/G121-1,"-")</f>
        <v>0.12856669342310711</v>
      </c>
      <c r="J121" s="179">
        <f>IFERROR(H121/D121-1,"-")</f>
        <v>0.72047023584848224</v>
      </c>
      <c r="K121" s="178">
        <f>H121-G121</f>
        <v>32194</v>
      </c>
      <c r="L121" s="178">
        <f>H121-D121</f>
        <v>118343</v>
      </c>
      <c r="M121" s="179">
        <f t="shared" ref="M121:M133" si="68">H121/H$9</f>
        <v>5.184133306232605E-2</v>
      </c>
    </row>
    <row r="122" spans="2:13" x14ac:dyDescent="0.25">
      <c r="B122" s="161" t="s">
        <v>100</v>
      </c>
      <c r="C122" s="162">
        <v>52879</v>
      </c>
      <c r="D122" s="162">
        <v>104557</v>
      </c>
      <c r="E122" s="162">
        <v>134886</v>
      </c>
      <c r="F122" s="162">
        <v>147214</v>
      </c>
      <c r="G122" s="162">
        <v>155988</v>
      </c>
      <c r="H122" s="162">
        <v>178403</v>
      </c>
      <c r="I122" s="180">
        <f>IFERROR(H122/G122-1,"-")</f>
        <v>0.14369695104751656</v>
      </c>
      <c r="J122" s="163">
        <f t="shared" ref="J122:J133" si="69">IFERROR(H122/D122-1,"-")</f>
        <v>0.7062750461470777</v>
      </c>
      <c r="K122" s="162">
        <f t="shared" ref="K122:K132" si="70">H122-G122</f>
        <v>22415</v>
      </c>
      <c r="L122" s="162">
        <f t="shared" ref="L122:L133" si="71">H122-D122</f>
        <v>73846</v>
      </c>
      <c r="M122" s="163">
        <f t="shared" si="68"/>
        <v>3.2726881158658863E-2</v>
      </c>
    </row>
    <row r="123" spans="2:13" x14ac:dyDescent="0.25">
      <c r="B123" s="165" t="s">
        <v>106</v>
      </c>
      <c r="C123" s="166">
        <v>24076</v>
      </c>
      <c r="D123" s="166">
        <v>53247</v>
      </c>
      <c r="E123" s="166">
        <v>69865</v>
      </c>
      <c r="F123" s="166">
        <v>67025</v>
      </c>
      <c r="G123" s="166">
        <v>75188</v>
      </c>
      <c r="H123" s="166">
        <v>93462</v>
      </c>
      <c r="I123" s="181">
        <f>IFERROR(H123/G123-1,"-")</f>
        <v>0.24304410278235888</v>
      </c>
      <c r="J123" s="167">
        <f t="shared" si="69"/>
        <v>0.75525381711645734</v>
      </c>
      <c r="K123" s="166">
        <f t="shared" si="70"/>
        <v>18274</v>
      </c>
      <c r="L123" s="166">
        <f t="shared" si="71"/>
        <v>40215</v>
      </c>
      <c r="M123" s="167">
        <f t="shared" si="68"/>
        <v>1.7145001860117682E-2</v>
      </c>
    </row>
    <row r="124" spans="2:13" x14ac:dyDescent="0.25">
      <c r="B124" s="165" t="s">
        <v>103</v>
      </c>
      <c r="C124" s="166">
        <v>28803</v>
      </c>
      <c r="D124" s="166">
        <v>51310</v>
      </c>
      <c r="E124" s="166">
        <v>65021</v>
      </c>
      <c r="F124" s="166">
        <v>80189</v>
      </c>
      <c r="G124" s="166">
        <v>80800</v>
      </c>
      <c r="H124" s="166">
        <v>84941</v>
      </c>
      <c r="I124" s="181">
        <f>IFERROR(H124/G124-1,"-")</f>
        <v>5.1250000000000018E-2</v>
      </c>
      <c r="J124" s="167">
        <f t="shared" si="69"/>
        <v>0.65544728123172868</v>
      </c>
      <c r="K124" s="166">
        <f t="shared" si="70"/>
        <v>4141</v>
      </c>
      <c r="L124" s="166">
        <f t="shared" si="71"/>
        <v>33631</v>
      </c>
      <c r="M124" s="167">
        <f t="shared" si="68"/>
        <v>1.5581879298541183E-2</v>
      </c>
    </row>
    <row r="125" spans="2:13" x14ac:dyDescent="0.25">
      <c r="B125" s="161" t="s">
        <v>110</v>
      </c>
      <c r="C125" s="162">
        <v>38537</v>
      </c>
      <c r="D125" s="162">
        <v>59701</v>
      </c>
      <c r="E125" s="162">
        <v>94245</v>
      </c>
      <c r="F125" s="162">
        <v>92830</v>
      </c>
      <c r="G125" s="162">
        <v>94419</v>
      </c>
      <c r="H125" s="162">
        <v>104198</v>
      </c>
      <c r="I125" s="180">
        <f>IFERROR(H125/G125-1,"-")</f>
        <v>0.10357025598661296</v>
      </c>
      <c r="J125" s="163">
        <f t="shared" si="69"/>
        <v>0.74533089897991656</v>
      </c>
      <c r="K125" s="162">
        <f t="shared" si="70"/>
        <v>9779</v>
      </c>
      <c r="L125" s="162">
        <f t="shared" si="71"/>
        <v>44497</v>
      </c>
      <c r="M125" s="163">
        <f t="shared" si="68"/>
        <v>1.9114451903667184E-2</v>
      </c>
    </row>
    <row r="126" spans="2:13" x14ac:dyDescent="0.25">
      <c r="B126" s="165" t="s">
        <v>113</v>
      </c>
      <c r="C126" s="166">
        <v>3706</v>
      </c>
      <c r="D126" s="166">
        <v>3336</v>
      </c>
      <c r="E126" s="166">
        <v>9917</v>
      </c>
      <c r="F126" s="166">
        <v>11654</v>
      </c>
      <c r="G126" s="166">
        <v>10678</v>
      </c>
      <c r="H126" s="166">
        <v>10456</v>
      </c>
      <c r="I126" s="181">
        <f t="shared" ref="I126:I133" si="72">IFERROR(H126/G126-1,"-")</f>
        <v>-2.0790410189174047E-2</v>
      </c>
      <c r="J126" s="167">
        <f t="shared" si="69"/>
        <v>2.1342925659472423</v>
      </c>
      <c r="K126" s="166">
        <f t="shared" si="70"/>
        <v>-222</v>
      </c>
      <c r="L126" s="166">
        <f t="shared" si="71"/>
        <v>7120</v>
      </c>
      <c r="M126" s="167">
        <f t="shared" si="68"/>
        <v>1.9180858471827104E-3</v>
      </c>
    </row>
    <row r="127" spans="2:13" x14ac:dyDescent="0.25">
      <c r="B127" s="165" t="s">
        <v>116</v>
      </c>
      <c r="C127" s="166">
        <v>3876</v>
      </c>
      <c r="D127" s="166">
        <v>7314</v>
      </c>
      <c r="E127" s="166">
        <v>11261</v>
      </c>
      <c r="F127" s="166">
        <v>13315</v>
      </c>
      <c r="G127" s="166">
        <v>13141</v>
      </c>
      <c r="H127" s="166">
        <v>15417</v>
      </c>
      <c r="I127" s="181">
        <f t="shared" si="72"/>
        <v>0.17319838672855936</v>
      </c>
      <c r="J127" s="167">
        <f t="shared" si="69"/>
        <v>1.1078753076292043</v>
      </c>
      <c r="K127" s="166">
        <f t="shared" si="70"/>
        <v>2276</v>
      </c>
      <c r="L127" s="166">
        <f t="shared" si="71"/>
        <v>8103</v>
      </c>
      <c r="M127" s="167">
        <f t="shared" si="68"/>
        <v>2.8281493406671623E-3</v>
      </c>
    </row>
    <row r="128" spans="2:13" x14ac:dyDescent="0.25">
      <c r="B128" s="165" t="s">
        <v>119</v>
      </c>
      <c r="C128" s="166">
        <v>2774</v>
      </c>
      <c r="D128" s="166">
        <v>7134</v>
      </c>
      <c r="E128" s="166">
        <v>8524</v>
      </c>
      <c r="F128" s="166">
        <v>8780</v>
      </c>
      <c r="G128" s="166">
        <v>8587</v>
      </c>
      <c r="H128" s="166">
        <v>9534</v>
      </c>
      <c r="I128" s="181">
        <f t="shared" si="72"/>
        <v>0.11028298590893204</v>
      </c>
      <c r="J128" s="167">
        <f t="shared" si="69"/>
        <v>0.33641715727502097</v>
      </c>
      <c r="K128" s="166">
        <f t="shared" si="70"/>
        <v>947</v>
      </c>
      <c r="L128" s="166">
        <f t="shared" si="71"/>
        <v>2400</v>
      </c>
      <c r="M128" s="167">
        <f t="shared" si="68"/>
        <v>1.7489508862892082E-3</v>
      </c>
    </row>
    <row r="129" spans="2:13" x14ac:dyDescent="0.25">
      <c r="B129" s="165" t="s">
        <v>126</v>
      </c>
      <c r="C129" s="166">
        <v>715</v>
      </c>
      <c r="D129" s="166">
        <v>1333</v>
      </c>
      <c r="E129" s="166">
        <v>2573</v>
      </c>
      <c r="F129" s="166">
        <v>2637</v>
      </c>
      <c r="G129" s="166">
        <v>2356</v>
      </c>
      <c r="H129" s="166">
        <v>2766</v>
      </c>
      <c r="I129" s="181">
        <f t="shared" si="72"/>
        <v>0.17402376910016981</v>
      </c>
      <c r="J129" s="167">
        <f t="shared" si="69"/>
        <v>1.075018754688672</v>
      </c>
      <c r="K129" s="166">
        <f t="shared" si="70"/>
        <v>410</v>
      </c>
      <c r="L129" s="166">
        <f t="shared" si="71"/>
        <v>1433</v>
      </c>
      <c r="M129" s="167">
        <f t="shared" si="68"/>
        <v>5.0740488268050663E-4</v>
      </c>
    </row>
    <row r="130" spans="2:13" x14ac:dyDescent="0.25">
      <c r="B130" s="165" t="s">
        <v>122</v>
      </c>
      <c r="C130" s="166">
        <v>756</v>
      </c>
      <c r="D130" s="166">
        <v>1357</v>
      </c>
      <c r="E130" s="166">
        <v>1836</v>
      </c>
      <c r="F130" s="166">
        <v>1935</v>
      </c>
      <c r="G130" s="166">
        <v>2097</v>
      </c>
      <c r="H130" s="166">
        <v>2540</v>
      </c>
      <c r="I130" s="181">
        <f t="shared" si="72"/>
        <v>0.21125417262756319</v>
      </c>
      <c r="J130" s="167">
        <f t="shared" si="69"/>
        <v>0.87177597641857041</v>
      </c>
      <c r="K130" s="166">
        <f t="shared" si="70"/>
        <v>443</v>
      </c>
      <c r="L130" s="166">
        <f t="shared" si="71"/>
        <v>1183</v>
      </c>
      <c r="M130" s="167">
        <f t="shared" si="68"/>
        <v>4.6594663847016878E-4</v>
      </c>
    </row>
    <row r="131" spans="2:13" x14ac:dyDescent="0.25">
      <c r="B131" s="165" t="s">
        <v>131</v>
      </c>
      <c r="C131" s="166">
        <v>671</v>
      </c>
      <c r="D131" s="166">
        <v>555</v>
      </c>
      <c r="E131" s="166">
        <v>1075</v>
      </c>
      <c r="F131" s="166">
        <v>1342</v>
      </c>
      <c r="G131" s="166">
        <v>1334</v>
      </c>
      <c r="H131" s="166">
        <v>1128</v>
      </c>
      <c r="I131" s="181">
        <f t="shared" si="72"/>
        <v>-0.15442278860569714</v>
      </c>
      <c r="J131" s="167">
        <f t="shared" si="69"/>
        <v>1.0324324324324325</v>
      </c>
      <c r="K131" s="166">
        <f t="shared" si="70"/>
        <v>-206</v>
      </c>
      <c r="L131" s="166">
        <f t="shared" si="71"/>
        <v>573</v>
      </c>
      <c r="M131" s="167">
        <f t="shared" si="68"/>
        <v>2.0692433393478362E-4</v>
      </c>
    </row>
    <row r="132" spans="2:13" x14ac:dyDescent="0.25">
      <c r="B132" s="165" t="s">
        <v>134</v>
      </c>
      <c r="C132" s="166">
        <v>1081</v>
      </c>
      <c r="D132" s="166">
        <v>919</v>
      </c>
      <c r="E132" s="166">
        <v>1885</v>
      </c>
      <c r="F132" s="166">
        <v>2455</v>
      </c>
      <c r="G132" s="166">
        <v>2502</v>
      </c>
      <c r="H132" s="166">
        <v>2367</v>
      </c>
      <c r="I132" s="181">
        <f t="shared" si="72"/>
        <v>-5.3956834532374098E-2</v>
      </c>
      <c r="J132" s="167">
        <f t="shared" si="69"/>
        <v>1.5756256800870512</v>
      </c>
      <c r="K132" s="166">
        <f t="shared" si="70"/>
        <v>-135</v>
      </c>
      <c r="L132" s="166">
        <f t="shared" si="71"/>
        <v>1448</v>
      </c>
      <c r="M132" s="167">
        <f t="shared" si="68"/>
        <v>4.3421090285783052E-4</v>
      </c>
    </row>
    <row r="133" spans="2:13" x14ac:dyDescent="0.25">
      <c r="B133" s="170" t="s">
        <v>148</v>
      </c>
      <c r="C133" s="171">
        <f t="shared" ref="C133" si="73">C125-SUM(C126:C132)</f>
        <v>24958</v>
      </c>
      <c r="D133" s="171">
        <f t="shared" ref="D133:E133" si="74">D125-SUM(D126:D132)</f>
        <v>37753</v>
      </c>
      <c r="E133" s="171">
        <f t="shared" si="74"/>
        <v>57174</v>
      </c>
      <c r="F133" s="171">
        <f t="shared" ref="F133:H133" si="75">F125-SUM(F126:F132)</f>
        <v>50712</v>
      </c>
      <c r="G133" s="171">
        <f t="shared" si="75"/>
        <v>53724</v>
      </c>
      <c r="H133" s="171">
        <f t="shared" si="75"/>
        <v>59990</v>
      </c>
      <c r="I133" s="182">
        <f t="shared" si="72"/>
        <v>0.11663316208770746</v>
      </c>
      <c r="J133" s="172">
        <f t="shared" si="69"/>
        <v>0.58901279368527004</v>
      </c>
      <c r="K133" s="171">
        <f>H133-G133</f>
        <v>6266</v>
      </c>
      <c r="L133" s="171">
        <f t="shared" si="71"/>
        <v>22237</v>
      </c>
      <c r="M133" s="172">
        <f t="shared" si="68"/>
        <v>1.1004779071584814E-2</v>
      </c>
    </row>
    <row r="134" spans="2:13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6"/>
      <c r="L134" s="155"/>
      <c r="M134" s="155"/>
    </row>
    <row r="135" spans="2:13" x14ac:dyDescent="0.25">
      <c r="B135" s="158" t="s">
        <v>71</v>
      </c>
      <c r="C135" s="178">
        <v>89173</v>
      </c>
      <c r="D135" s="178">
        <v>140346</v>
      </c>
      <c r="E135" s="178">
        <v>257117</v>
      </c>
      <c r="F135" s="178">
        <v>280769</v>
      </c>
      <c r="G135" s="178">
        <v>288350</v>
      </c>
      <c r="H135" s="178">
        <v>287664</v>
      </c>
      <c r="I135" s="179">
        <f>IFERROR(H135/G135-1,"-")</f>
        <v>-2.3790532339170722E-3</v>
      </c>
      <c r="J135" s="179">
        <f>IFERROR(H135/D135-1,"-")</f>
        <v>1.0496772262836132</v>
      </c>
      <c r="K135" s="178">
        <f>H135-G135</f>
        <v>-686</v>
      </c>
      <c r="L135" s="178">
        <f>H135-D135</f>
        <v>147318</v>
      </c>
      <c r="M135" s="179">
        <f t="shared" ref="M135:M147" si="76">H135/H$9</f>
        <v>5.277010779877269E-2</v>
      </c>
    </row>
    <row r="136" spans="2:13" x14ac:dyDescent="0.25">
      <c r="B136" s="161" t="s">
        <v>100</v>
      </c>
      <c r="C136" s="162">
        <v>21825</v>
      </c>
      <c r="D136" s="162">
        <v>45216</v>
      </c>
      <c r="E136" s="162">
        <v>29061</v>
      </c>
      <c r="F136" s="162">
        <v>33671</v>
      </c>
      <c r="G136" s="162">
        <v>29209</v>
      </c>
      <c r="H136" s="162">
        <v>32990</v>
      </c>
      <c r="I136" s="180">
        <f>IFERROR(H136/G136-1,"-")</f>
        <v>0.12944640350576875</v>
      </c>
      <c r="J136" s="163">
        <f t="shared" ref="J136:J147" si="77">IFERROR(H136/D136-1,"-")</f>
        <v>-0.27039101203113947</v>
      </c>
      <c r="K136" s="162">
        <f t="shared" ref="K136:K146" si="78">H136-G136</f>
        <v>3781</v>
      </c>
      <c r="L136" s="162">
        <f t="shared" ref="L136:L147" si="79">H136-D136</f>
        <v>-12226</v>
      </c>
      <c r="M136" s="163">
        <f t="shared" si="76"/>
        <v>6.0518029933586091E-3</v>
      </c>
    </row>
    <row r="137" spans="2:13" x14ac:dyDescent="0.25">
      <c r="B137" s="165" t="s">
        <v>106</v>
      </c>
      <c r="C137" s="166">
        <v>16209</v>
      </c>
      <c r="D137" s="166">
        <v>34195</v>
      </c>
      <c r="E137" s="166">
        <v>19943</v>
      </c>
      <c r="F137" s="166">
        <v>22352</v>
      </c>
      <c r="G137" s="166">
        <v>18376</v>
      </c>
      <c r="H137" s="166">
        <v>19606</v>
      </c>
      <c r="I137" s="181">
        <f>IFERROR(H137/G137-1,"-")</f>
        <v>6.693513278188945E-2</v>
      </c>
      <c r="J137" s="167">
        <f t="shared" si="77"/>
        <v>-0.42664132183067704</v>
      </c>
      <c r="K137" s="166">
        <f t="shared" si="78"/>
        <v>1230</v>
      </c>
      <c r="L137" s="166">
        <f t="shared" si="79"/>
        <v>-14589</v>
      </c>
      <c r="M137" s="167">
        <f t="shared" si="76"/>
        <v>3.5965944070260351E-3</v>
      </c>
    </row>
    <row r="138" spans="2:13" x14ac:dyDescent="0.25">
      <c r="B138" s="165" t="s">
        <v>103</v>
      </c>
      <c r="C138" s="166">
        <v>5616</v>
      </c>
      <c r="D138" s="166">
        <v>11021</v>
      </c>
      <c r="E138" s="166">
        <v>9118</v>
      </c>
      <c r="F138" s="166">
        <v>11319</v>
      </c>
      <c r="G138" s="166">
        <v>10833</v>
      </c>
      <c r="H138" s="166">
        <v>13384</v>
      </c>
      <c r="I138" s="181">
        <f>IFERROR(H138/G138-1,"-")</f>
        <v>0.23548416874365374</v>
      </c>
      <c r="J138" s="167">
        <f t="shared" si="77"/>
        <v>0.21440885582070601</v>
      </c>
      <c r="K138" s="166">
        <f t="shared" si="78"/>
        <v>2551</v>
      </c>
      <c r="L138" s="166">
        <f t="shared" si="79"/>
        <v>2363</v>
      </c>
      <c r="M138" s="167">
        <f t="shared" si="76"/>
        <v>2.4552085863325745E-3</v>
      </c>
    </row>
    <row r="139" spans="2:13" x14ac:dyDescent="0.25">
      <c r="B139" s="161" t="s">
        <v>110</v>
      </c>
      <c r="C139" s="162">
        <v>67348</v>
      </c>
      <c r="D139" s="162">
        <v>95130</v>
      </c>
      <c r="E139" s="162">
        <v>228056</v>
      </c>
      <c r="F139" s="162">
        <v>247098</v>
      </c>
      <c r="G139" s="162">
        <v>259141</v>
      </c>
      <c r="H139" s="162">
        <v>254674</v>
      </c>
      <c r="I139" s="180">
        <f>IFERROR(H139/G139-1,"-")</f>
        <v>-1.7237720005711221E-2</v>
      </c>
      <c r="J139" s="163">
        <f t="shared" si="77"/>
        <v>1.6771155261221486</v>
      </c>
      <c r="K139" s="162">
        <f t="shared" si="78"/>
        <v>-4467</v>
      </c>
      <c r="L139" s="162">
        <f t="shared" si="79"/>
        <v>159544</v>
      </c>
      <c r="M139" s="163">
        <f t="shared" si="76"/>
        <v>4.6718304805414078E-2</v>
      </c>
    </row>
    <row r="140" spans="2:13" x14ac:dyDescent="0.25">
      <c r="B140" s="165" t="s">
        <v>113</v>
      </c>
      <c r="C140" s="166">
        <v>25577</v>
      </c>
      <c r="D140" s="166">
        <v>26467</v>
      </c>
      <c r="E140" s="166">
        <v>96562</v>
      </c>
      <c r="F140" s="166">
        <v>105994</v>
      </c>
      <c r="G140" s="166">
        <v>116401</v>
      </c>
      <c r="H140" s="166">
        <v>115809</v>
      </c>
      <c r="I140" s="181">
        <f t="shared" ref="I140:I147" si="80">IFERROR(H140/G140-1,"-")</f>
        <v>-5.0858669599058715E-3</v>
      </c>
      <c r="J140" s="167">
        <f t="shared" si="77"/>
        <v>3.3755998035289227</v>
      </c>
      <c r="K140" s="166">
        <f t="shared" si="78"/>
        <v>-592</v>
      </c>
      <c r="L140" s="166">
        <f t="shared" si="79"/>
        <v>89342</v>
      </c>
      <c r="M140" s="167">
        <f t="shared" si="76"/>
        <v>2.1244415060862904E-2</v>
      </c>
    </row>
    <row r="141" spans="2:13" x14ac:dyDescent="0.25">
      <c r="B141" s="165" t="s">
        <v>116</v>
      </c>
      <c r="C141" s="166">
        <v>5557</v>
      </c>
      <c r="D141" s="166">
        <v>9298</v>
      </c>
      <c r="E141" s="166">
        <v>16587</v>
      </c>
      <c r="F141" s="166">
        <v>20868</v>
      </c>
      <c r="G141" s="166">
        <v>21452</v>
      </c>
      <c r="H141" s="166">
        <v>21670</v>
      </c>
      <c r="I141" s="181">
        <f t="shared" si="80"/>
        <v>1.0162222636584062E-2</v>
      </c>
      <c r="J141" s="167">
        <f t="shared" si="77"/>
        <v>1.3306087330608731</v>
      </c>
      <c r="K141" s="166">
        <f t="shared" si="78"/>
        <v>218</v>
      </c>
      <c r="L141" s="166">
        <f t="shared" si="79"/>
        <v>12372</v>
      </c>
      <c r="M141" s="167">
        <f t="shared" si="76"/>
        <v>3.9752219116726602E-3</v>
      </c>
    </row>
    <row r="142" spans="2:13" x14ac:dyDescent="0.25">
      <c r="B142" s="165" t="s">
        <v>119</v>
      </c>
      <c r="C142" s="166">
        <v>6364</v>
      </c>
      <c r="D142" s="166">
        <v>15246</v>
      </c>
      <c r="E142" s="166">
        <v>26940</v>
      </c>
      <c r="F142" s="166">
        <v>25146</v>
      </c>
      <c r="G142" s="166">
        <v>24606</v>
      </c>
      <c r="H142" s="166">
        <v>23656</v>
      </c>
      <c r="I142" s="181">
        <f t="shared" si="80"/>
        <v>-3.8608469478988883E-2</v>
      </c>
      <c r="J142" s="167">
        <f t="shared" si="77"/>
        <v>0.55162009707464255</v>
      </c>
      <c r="K142" s="166">
        <f t="shared" si="78"/>
        <v>-950</v>
      </c>
      <c r="L142" s="166">
        <f t="shared" si="79"/>
        <v>8410</v>
      </c>
      <c r="M142" s="167">
        <f t="shared" si="76"/>
        <v>4.3395408187599654E-3</v>
      </c>
    </row>
    <row r="143" spans="2:13" x14ac:dyDescent="0.25">
      <c r="B143" s="165" t="s">
        <v>126</v>
      </c>
      <c r="C143" s="166">
        <v>1150</v>
      </c>
      <c r="D143" s="166">
        <v>4366</v>
      </c>
      <c r="E143" s="166">
        <v>9965</v>
      </c>
      <c r="F143" s="166">
        <v>8970</v>
      </c>
      <c r="G143" s="166">
        <v>6557</v>
      </c>
      <c r="H143" s="166">
        <v>5888</v>
      </c>
      <c r="I143" s="181">
        <f t="shared" si="80"/>
        <v>-0.10202836663108128</v>
      </c>
      <c r="J143" s="167">
        <f t="shared" si="77"/>
        <v>0.34860284012826392</v>
      </c>
      <c r="K143" s="166">
        <f t="shared" si="78"/>
        <v>-669</v>
      </c>
      <c r="L143" s="166">
        <f t="shared" si="79"/>
        <v>1522</v>
      </c>
      <c r="M143" s="167">
        <f t="shared" si="76"/>
        <v>1.0801156721702179E-3</v>
      </c>
    </row>
    <row r="144" spans="2:13" x14ac:dyDescent="0.25">
      <c r="B144" s="165" t="s">
        <v>122</v>
      </c>
      <c r="C144" s="166">
        <v>1849</v>
      </c>
      <c r="D144" s="166">
        <v>3344</v>
      </c>
      <c r="E144" s="166">
        <v>4569</v>
      </c>
      <c r="F144" s="166">
        <v>5508</v>
      </c>
      <c r="G144" s="166">
        <v>5591</v>
      </c>
      <c r="H144" s="166">
        <v>4631</v>
      </c>
      <c r="I144" s="181">
        <f t="shared" si="80"/>
        <v>-0.17170452512967271</v>
      </c>
      <c r="J144" s="167">
        <f t="shared" si="77"/>
        <v>0.38486842105263164</v>
      </c>
      <c r="K144" s="166">
        <f t="shared" si="78"/>
        <v>-960</v>
      </c>
      <c r="L144" s="166">
        <f t="shared" si="79"/>
        <v>1287</v>
      </c>
      <c r="M144" s="167">
        <f t="shared" si="76"/>
        <v>8.4952711919502027E-4</v>
      </c>
    </row>
    <row r="145" spans="2:13" x14ac:dyDescent="0.25">
      <c r="B145" s="165" t="s">
        <v>131</v>
      </c>
      <c r="C145" s="166">
        <v>1974</v>
      </c>
      <c r="D145" s="166">
        <v>1422</v>
      </c>
      <c r="E145" s="166">
        <v>3324</v>
      </c>
      <c r="F145" s="166">
        <v>3693</v>
      </c>
      <c r="G145" s="166">
        <v>3368</v>
      </c>
      <c r="H145" s="166">
        <v>3484</v>
      </c>
      <c r="I145" s="181">
        <f t="shared" si="80"/>
        <v>3.444180522565321E-2</v>
      </c>
      <c r="J145" s="167">
        <f t="shared" si="77"/>
        <v>1.450070323488045</v>
      </c>
      <c r="K145" s="166">
        <f t="shared" si="78"/>
        <v>116</v>
      </c>
      <c r="L145" s="166">
        <f t="shared" si="79"/>
        <v>2062</v>
      </c>
      <c r="M145" s="167">
        <f t="shared" si="76"/>
        <v>6.3911735764963303E-4</v>
      </c>
    </row>
    <row r="146" spans="2:13" x14ac:dyDescent="0.25">
      <c r="B146" s="165" t="s">
        <v>134</v>
      </c>
      <c r="C146" s="166">
        <v>4040</v>
      </c>
      <c r="D146" s="166">
        <v>947</v>
      </c>
      <c r="E146" s="166">
        <v>2079</v>
      </c>
      <c r="F146" s="166">
        <v>2886</v>
      </c>
      <c r="G146" s="166">
        <v>2832</v>
      </c>
      <c r="H146" s="166">
        <v>2253</v>
      </c>
      <c r="I146" s="181">
        <f t="shared" si="80"/>
        <v>-0.20444915254237284</v>
      </c>
      <c r="J146" s="167">
        <f t="shared" si="77"/>
        <v>1.3790918690601899</v>
      </c>
      <c r="K146" s="166">
        <f t="shared" si="78"/>
        <v>-579</v>
      </c>
      <c r="L146" s="166">
        <f t="shared" si="79"/>
        <v>1306</v>
      </c>
      <c r="M146" s="167">
        <f t="shared" si="76"/>
        <v>4.1329833719420874E-4</v>
      </c>
    </row>
    <row r="147" spans="2:13" x14ac:dyDescent="0.25">
      <c r="B147" s="170" t="s">
        <v>148</v>
      </c>
      <c r="C147" s="171">
        <f t="shared" ref="C147" si="81">C139-SUM(C140:C146)</f>
        <v>20837</v>
      </c>
      <c r="D147" s="171">
        <f t="shared" ref="D147:E147" si="82">D139-SUM(D140:D146)</f>
        <v>34040</v>
      </c>
      <c r="E147" s="171">
        <f t="shared" si="82"/>
        <v>68030</v>
      </c>
      <c r="F147" s="171">
        <f t="shared" ref="F147:H147" si="83">F139-SUM(F140:F146)</f>
        <v>74033</v>
      </c>
      <c r="G147" s="171">
        <f t="shared" si="83"/>
        <v>78334</v>
      </c>
      <c r="H147" s="171">
        <f t="shared" si="83"/>
        <v>77283</v>
      </c>
      <c r="I147" s="182">
        <f t="shared" si="80"/>
        <v>-1.3416907090152419E-2</v>
      </c>
      <c r="J147" s="172">
        <f t="shared" si="77"/>
        <v>1.270358401880141</v>
      </c>
      <c r="K147" s="171">
        <f>H147-G147</f>
        <v>-1051</v>
      </c>
      <c r="L147" s="171">
        <f t="shared" si="79"/>
        <v>43243</v>
      </c>
      <c r="M147" s="172">
        <f t="shared" si="76"/>
        <v>1.4177068527909471E-2</v>
      </c>
    </row>
    <row r="148" spans="2:13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6"/>
      <c r="L148" s="155"/>
      <c r="M148" s="155"/>
    </row>
    <row r="149" spans="2:13" x14ac:dyDescent="0.25">
      <c r="B149" s="158" t="s">
        <v>71</v>
      </c>
      <c r="C149" s="178">
        <v>39372</v>
      </c>
      <c r="D149" s="178">
        <v>71959</v>
      </c>
      <c r="E149" s="178">
        <v>111437</v>
      </c>
      <c r="F149" s="178">
        <v>123306</v>
      </c>
      <c r="G149" s="178">
        <v>128413</v>
      </c>
      <c r="H149" s="178">
        <v>123457</v>
      </c>
      <c r="I149" s="179">
        <f>IFERROR(H149/G149-1,"-")</f>
        <v>-3.8594223326298693E-2</v>
      </c>
      <c r="J149" s="179">
        <f>IFERROR(H149/D149-1,"-")</f>
        <v>0.71565752720299058</v>
      </c>
      <c r="K149" s="178">
        <f>H149-G149</f>
        <v>-4956</v>
      </c>
      <c r="L149" s="178">
        <f>H149-D149</f>
        <v>51498</v>
      </c>
      <c r="M149" s="179">
        <f t="shared" ref="M149:M161" si="84">H149/H$9</f>
        <v>2.2647391395910089E-2</v>
      </c>
    </row>
    <row r="150" spans="2:13" x14ac:dyDescent="0.25">
      <c r="B150" s="161" t="s">
        <v>100</v>
      </c>
      <c r="C150" s="162">
        <v>19465</v>
      </c>
      <c r="D150" s="162">
        <v>40392</v>
      </c>
      <c r="E150" s="162">
        <v>57756</v>
      </c>
      <c r="F150" s="162">
        <v>59804</v>
      </c>
      <c r="G150" s="162">
        <v>55988</v>
      </c>
      <c r="H150" s="162">
        <v>51683</v>
      </c>
      <c r="I150" s="180">
        <f>IFERROR(H150/G150-1,"-")</f>
        <v>-7.689147674501684E-2</v>
      </c>
      <c r="J150" s="163">
        <f t="shared" ref="J150:J161" si="85">IFERROR(H150/D150-1,"-")</f>
        <v>0.27953555159437515</v>
      </c>
      <c r="K150" s="162">
        <f t="shared" ref="K150:K160" si="86">H150-G150</f>
        <v>-4305</v>
      </c>
      <c r="L150" s="162">
        <f t="shared" ref="L150:L161" si="87">H150-D150</f>
        <v>11291</v>
      </c>
      <c r="M150" s="163">
        <f t="shared" si="84"/>
        <v>9.4809134315172183E-3</v>
      </c>
    </row>
    <row r="151" spans="2:13" x14ac:dyDescent="0.25">
      <c r="B151" s="165" t="s">
        <v>106</v>
      </c>
      <c r="C151" s="166">
        <v>12209</v>
      </c>
      <c r="D151" s="166">
        <v>32366</v>
      </c>
      <c r="E151" s="166">
        <v>41603</v>
      </c>
      <c r="F151" s="166">
        <v>44307</v>
      </c>
      <c r="G151" s="166">
        <v>37854</v>
      </c>
      <c r="H151" s="166">
        <v>31635</v>
      </c>
      <c r="I151" s="181">
        <f>IFERROR(H151/G151-1,"-")</f>
        <v>-0.16428911079410369</v>
      </c>
      <c r="J151" s="167">
        <f t="shared" si="85"/>
        <v>-2.2585429154050596E-2</v>
      </c>
      <c r="K151" s="166">
        <f t="shared" si="86"/>
        <v>-6219</v>
      </c>
      <c r="L151" s="166">
        <f t="shared" si="87"/>
        <v>-731</v>
      </c>
      <c r="M151" s="167">
        <f t="shared" si="84"/>
        <v>5.8032369716550349E-3</v>
      </c>
    </row>
    <row r="152" spans="2:13" x14ac:dyDescent="0.25">
      <c r="B152" s="165" t="s">
        <v>103</v>
      </c>
      <c r="C152" s="166">
        <v>7256</v>
      </c>
      <c r="D152" s="166">
        <v>8026</v>
      </c>
      <c r="E152" s="166">
        <v>16153</v>
      </c>
      <c r="F152" s="166">
        <v>15497</v>
      </c>
      <c r="G152" s="166">
        <v>18134</v>
      </c>
      <c r="H152" s="166">
        <v>20048</v>
      </c>
      <c r="I152" s="181">
        <f>IFERROR(H152/G152-1,"-")</f>
        <v>0.10554759016212634</v>
      </c>
      <c r="J152" s="167">
        <f t="shared" si="85"/>
        <v>1.4978818838773984</v>
      </c>
      <c r="K152" s="166">
        <f t="shared" si="86"/>
        <v>1914</v>
      </c>
      <c r="L152" s="166">
        <f t="shared" si="87"/>
        <v>12022</v>
      </c>
      <c r="M152" s="167">
        <f t="shared" si="84"/>
        <v>3.6776764598621826E-3</v>
      </c>
    </row>
    <row r="153" spans="2:13" x14ac:dyDescent="0.25">
      <c r="B153" s="161" t="s">
        <v>110</v>
      </c>
      <c r="C153" s="162">
        <v>19907</v>
      </c>
      <c r="D153" s="162">
        <v>31567</v>
      </c>
      <c r="E153" s="162">
        <v>53681</v>
      </c>
      <c r="F153" s="162">
        <v>63502</v>
      </c>
      <c r="G153" s="162">
        <v>72425</v>
      </c>
      <c r="H153" s="162">
        <v>71774</v>
      </c>
      <c r="I153" s="180">
        <f>IFERROR(H153/G153-1,"-")</f>
        <v>-8.9886089057645835E-3</v>
      </c>
      <c r="J153" s="163">
        <f t="shared" si="85"/>
        <v>1.2737035511768617</v>
      </c>
      <c r="K153" s="162">
        <f t="shared" si="86"/>
        <v>-651</v>
      </c>
      <c r="L153" s="162">
        <f t="shared" si="87"/>
        <v>40207</v>
      </c>
      <c r="M153" s="163">
        <f t="shared" si="84"/>
        <v>1.3166477964392872E-2</v>
      </c>
    </row>
    <row r="154" spans="2:13" x14ac:dyDescent="0.25">
      <c r="B154" s="165" t="s">
        <v>113</v>
      </c>
      <c r="C154" s="166">
        <v>5535</v>
      </c>
      <c r="D154" s="166">
        <v>5609</v>
      </c>
      <c r="E154" s="166">
        <v>19238</v>
      </c>
      <c r="F154" s="166">
        <v>18996</v>
      </c>
      <c r="G154" s="166">
        <v>20085</v>
      </c>
      <c r="H154" s="166">
        <v>17843</v>
      </c>
      <c r="I154" s="181">
        <f t="shared" ref="I154:I161" si="88">IFERROR(H154/G154-1,"-")</f>
        <v>-0.11162559123724169</v>
      </c>
      <c r="J154" s="167">
        <f t="shared" si="85"/>
        <v>2.1811374576573366</v>
      </c>
      <c r="K154" s="166">
        <f t="shared" si="86"/>
        <v>-2242</v>
      </c>
      <c r="L154" s="166">
        <f t="shared" si="87"/>
        <v>12234</v>
      </c>
      <c r="M154" s="167">
        <f t="shared" si="84"/>
        <v>3.2731834134737091E-3</v>
      </c>
    </row>
    <row r="155" spans="2:13" x14ac:dyDescent="0.25">
      <c r="B155" s="165" t="s">
        <v>116</v>
      </c>
      <c r="C155" s="166">
        <v>4949</v>
      </c>
      <c r="D155" s="166">
        <v>8623</v>
      </c>
      <c r="E155" s="166">
        <v>11385</v>
      </c>
      <c r="F155" s="166">
        <v>12605</v>
      </c>
      <c r="G155" s="166">
        <v>13027</v>
      </c>
      <c r="H155" s="166">
        <v>13112</v>
      </c>
      <c r="I155" s="181">
        <f t="shared" si="88"/>
        <v>6.5249098027173602E-3</v>
      </c>
      <c r="J155" s="167">
        <f t="shared" si="85"/>
        <v>0.52058448335845986</v>
      </c>
      <c r="K155" s="166">
        <f t="shared" si="86"/>
        <v>85</v>
      </c>
      <c r="L155" s="166">
        <f t="shared" si="87"/>
        <v>4489</v>
      </c>
      <c r="M155" s="167">
        <f t="shared" si="84"/>
        <v>2.4053119384334068E-3</v>
      </c>
    </row>
    <row r="156" spans="2:13" x14ac:dyDescent="0.25">
      <c r="B156" s="165" t="s">
        <v>119</v>
      </c>
      <c r="C156" s="166">
        <v>2264</v>
      </c>
      <c r="D156" s="166">
        <v>5206</v>
      </c>
      <c r="E156" s="166">
        <v>6579</v>
      </c>
      <c r="F156" s="166">
        <v>10130</v>
      </c>
      <c r="G156" s="166">
        <v>12879</v>
      </c>
      <c r="H156" s="166">
        <v>16550</v>
      </c>
      <c r="I156" s="181">
        <f t="shared" si="88"/>
        <v>0.28503765820327676</v>
      </c>
      <c r="J156" s="167">
        <f t="shared" si="85"/>
        <v>2.1790242028428737</v>
      </c>
      <c r="K156" s="166">
        <f t="shared" si="86"/>
        <v>3671</v>
      </c>
      <c r="L156" s="166">
        <f t="shared" si="87"/>
        <v>11344</v>
      </c>
      <c r="M156" s="167">
        <f t="shared" si="84"/>
        <v>3.0359908923942099E-3</v>
      </c>
    </row>
    <row r="157" spans="2:13" x14ac:dyDescent="0.25">
      <c r="B157" s="165" t="s">
        <v>126</v>
      </c>
      <c r="C157" s="166">
        <v>592</v>
      </c>
      <c r="D157" s="166">
        <v>927</v>
      </c>
      <c r="E157" s="166">
        <v>1690</v>
      </c>
      <c r="F157" s="166">
        <v>2031</v>
      </c>
      <c r="G157" s="166">
        <v>2829</v>
      </c>
      <c r="H157" s="166">
        <v>2548</v>
      </c>
      <c r="I157" s="181">
        <f t="shared" si="88"/>
        <v>-9.9328384588193708E-2</v>
      </c>
      <c r="J157" s="167">
        <f t="shared" si="85"/>
        <v>1.7486515641855447</v>
      </c>
      <c r="K157" s="166">
        <f t="shared" si="86"/>
        <v>-281</v>
      </c>
      <c r="L157" s="166">
        <f t="shared" si="87"/>
        <v>1621</v>
      </c>
      <c r="M157" s="167">
        <f t="shared" si="84"/>
        <v>4.6741418693779134E-4</v>
      </c>
    </row>
    <row r="158" spans="2:13" x14ac:dyDescent="0.25">
      <c r="B158" s="165" t="s">
        <v>122</v>
      </c>
      <c r="C158" s="166">
        <v>1199</v>
      </c>
      <c r="D158" s="166">
        <v>1749</v>
      </c>
      <c r="E158" s="166">
        <v>2959</v>
      </c>
      <c r="F158" s="166">
        <v>3062</v>
      </c>
      <c r="G158" s="166">
        <v>3505</v>
      </c>
      <c r="H158" s="166">
        <v>2687</v>
      </c>
      <c r="I158" s="181">
        <f t="shared" si="88"/>
        <v>-0.23338088445078464</v>
      </c>
      <c r="J158" s="167">
        <f t="shared" si="85"/>
        <v>0.53630646083476274</v>
      </c>
      <c r="K158" s="166">
        <f t="shared" si="86"/>
        <v>-818</v>
      </c>
      <c r="L158" s="166">
        <f t="shared" si="87"/>
        <v>938</v>
      </c>
      <c r="M158" s="167">
        <f t="shared" si="84"/>
        <v>4.9291284156273364E-4</v>
      </c>
    </row>
    <row r="159" spans="2:13" x14ac:dyDescent="0.25">
      <c r="B159" s="165" t="s">
        <v>131</v>
      </c>
      <c r="C159" s="166">
        <v>352</v>
      </c>
      <c r="D159" s="166">
        <v>292</v>
      </c>
      <c r="E159" s="166">
        <v>497</v>
      </c>
      <c r="F159" s="166">
        <v>676</v>
      </c>
      <c r="G159" s="166">
        <v>484</v>
      </c>
      <c r="H159" s="166">
        <v>445</v>
      </c>
      <c r="I159" s="181">
        <f t="shared" si="88"/>
        <v>-8.0578512396694224E-2</v>
      </c>
      <c r="J159" s="167">
        <f t="shared" si="85"/>
        <v>0.52397260273972601</v>
      </c>
      <c r="K159" s="166">
        <f t="shared" si="86"/>
        <v>-39</v>
      </c>
      <c r="L159" s="166">
        <f t="shared" si="87"/>
        <v>153</v>
      </c>
      <c r="M159" s="167">
        <f t="shared" si="84"/>
        <v>8.1632383511505953E-5</v>
      </c>
    </row>
    <row r="160" spans="2:13" x14ac:dyDescent="0.25">
      <c r="B160" s="165" t="s">
        <v>134</v>
      </c>
      <c r="C160" s="166">
        <v>438</v>
      </c>
      <c r="D160" s="166">
        <v>454</v>
      </c>
      <c r="E160" s="166">
        <v>656</v>
      </c>
      <c r="F160" s="166">
        <v>941</v>
      </c>
      <c r="G160" s="166">
        <v>796</v>
      </c>
      <c r="H160" s="166">
        <v>628</v>
      </c>
      <c r="I160" s="181">
        <f t="shared" si="88"/>
        <v>-0.21105527638190957</v>
      </c>
      <c r="J160" s="167">
        <f t="shared" si="85"/>
        <v>0.38325991189427322</v>
      </c>
      <c r="K160" s="166">
        <f t="shared" si="86"/>
        <v>-168</v>
      </c>
      <c r="L160" s="166">
        <f t="shared" si="87"/>
        <v>174</v>
      </c>
      <c r="M160" s="167">
        <f t="shared" si="84"/>
        <v>1.1520255470837244E-4</v>
      </c>
    </row>
    <row r="161" spans="2:13" x14ac:dyDescent="0.25">
      <c r="B161" s="170" t="s">
        <v>148</v>
      </c>
      <c r="C161" s="171">
        <f t="shared" ref="C161" si="89">C153-SUM(C154:C160)</f>
        <v>4578</v>
      </c>
      <c r="D161" s="171">
        <f t="shared" ref="D161:E161" si="90">D153-SUM(D154:D160)</f>
        <v>8707</v>
      </c>
      <c r="E161" s="171">
        <f t="shared" si="90"/>
        <v>10677</v>
      </c>
      <c r="F161" s="171">
        <f t="shared" ref="F161:H161" si="91">F153-SUM(F154:F160)</f>
        <v>15061</v>
      </c>
      <c r="G161" s="171">
        <f t="shared" si="91"/>
        <v>18820</v>
      </c>
      <c r="H161" s="171">
        <f t="shared" si="91"/>
        <v>17961</v>
      </c>
      <c r="I161" s="182">
        <f t="shared" si="88"/>
        <v>-4.5642933049946821E-2</v>
      </c>
      <c r="J161" s="172">
        <f t="shared" si="85"/>
        <v>1.0628230159641667</v>
      </c>
      <c r="K161" s="171">
        <f>H161-G161</f>
        <v>-859</v>
      </c>
      <c r="L161" s="171">
        <f t="shared" si="87"/>
        <v>9254</v>
      </c>
      <c r="M161" s="172">
        <f t="shared" si="84"/>
        <v>3.2948297533711424E-3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3157D-3BEC-4E25-B506-00EE3B78EDE6}">
  <sheetPr>
    <tabColor theme="7" tint="0.79998168889431442"/>
    <pageSetUpPr fitToPage="1"/>
  </sheetPr>
  <dimension ref="A1:W163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273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267</v>
      </c>
      <c r="D7" s="174" t="s">
        <v>268</v>
      </c>
      <c r="E7" s="174" t="s">
        <v>269</v>
      </c>
      <c r="F7" s="174" t="s">
        <v>270</v>
      </c>
      <c r="G7" s="174" t="s">
        <v>271</v>
      </c>
      <c r="H7" s="174" t="s">
        <v>272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267</v>
      </c>
      <c r="P7" s="174" t="s">
        <v>268</v>
      </c>
      <c r="Q7" s="174" t="s">
        <v>269</v>
      </c>
      <c r="R7" s="174" t="s">
        <v>270</v>
      </c>
      <c r="S7" s="174" t="s">
        <v>271</v>
      </c>
      <c r="T7" s="174" t="s">
        <v>272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47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1195819</v>
      </c>
      <c r="D9" s="178">
        <f t="shared" si="0"/>
        <v>1858031</v>
      </c>
      <c r="E9" s="178">
        <f t="shared" si="0"/>
        <v>3776873</v>
      </c>
      <c r="F9" s="178">
        <f t="shared" si="0"/>
        <v>4088864</v>
      </c>
      <c r="G9" s="178">
        <f t="shared" si="0"/>
        <v>4282545</v>
      </c>
      <c r="H9" s="178">
        <f t="shared" si="0"/>
        <v>4198849</v>
      </c>
      <c r="I9" s="179">
        <f>IFERROR(H9/G9-1,"-")</f>
        <v>-1.9543519099040396E-2</v>
      </c>
      <c r="J9" s="178">
        <f t="shared" ref="J9:J21" si="1">H9-G9</f>
        <v>-83696</v>
      </c>
      <c r="K9" s="179">
        <f t="shared" ref="K9:K21" si="2">H9/H$9</f>
        <v>1</v>
      </c>
      <c r="N9" s="158" t="s">
        <v>71</v>
      </c>
      <c r="O9" s="178">
        <f t="shared" ref="O9:T9" si="3">O10+O13</f>
        <v>414401</v>
      </c>
      <c r="P9" s="178">
        <f t="shared" si="3"/>
        <v>752768</v>
      </c>
      <c r="Q9" s="178">
        <f t="shared" si="3"/>
        <v>1490629</v>
      </c>
      <c r="R9" s="178">
        <f t="shared" si="3"/>
        <v>1543522</v>
      </c>
      <c r="S9" s="178">
        <f t="shared" si="3"/>
        <v>1573920</v>
      </c>
      <c r="T9" s="178">
        <f t="shared" si="3"/>
        <v>1478445</v>
      </c>
      <c r="U9" s="179">
        <f>IFERROR(T9/S9-1,"-")</f>
        <v>-6.0660643488868571E-2</v>
      </c>
      <c r="V9" s="178">
        <f>T9-S9</f>
        <v>-95475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373041</v>
      </c>
      <c r="D10" s="162">
        <v>669266</v>
      </c>
      <c r="E10" s="162">
        <v>862070</v>
      </c>
      <c r="F10" s="162">
        <v>882747</v>
      </c>
      <c r="G10" s="162">
        <v>889181</v>
      </c>
      <c r="H10" s="162">
        <v>881934</v>
      </c>
      <c r="I10" s="180">
        <f>IFERROR(H10/G10-1,"-")</f>
        <v>-8.1501966416286376E-3</v>
      </c>
      <c r="J10" s="161">
        <f t="shared" si="1"/>
        <v>-7247</v>
      </c>
      <c r="K10" s="163">
        <f t="shared" si="2"/>
        <v>0.21004184718240643</v>
      </c>
      <c r="N10" s="161" t="s">
        <v>100</v>
      </c>
      <c r="O10" s="162">
        <v>81713</v>
      </c>
      <c r="P10" s="162">
        <v>207227</v>
      </c>
      <c r="Q10" s="162">
        <v>174061</v>
      </c>
      <c r="R10" s="162">
        <v>143030</v>
      </c>
      <c r="S10" s="162">
        <v>128393</v>
      </c>
      <c r="T10" s="162">
        <v>111612</v>
      </c>
      <c r="U10" s="180">
        <f>IFERROR(T10/S10-1,"-")</f>
        <v>-0.13070027182167254</v>
      </c>
      <c r="V10" s="161">
        <f t="shared" ref="V10:V20" si="5">T10-S10</f>
        <v>-16781</v>
      </c>
      <c r="W10" s="163">
        <f t="shared" si="4"/>
        <v>7.5492831995779344E-2</v>
      </c>
    </row>
    <row r="11" spans="1:23" x14ac:dyDescent="0.25">
      <c r="A11" s="164" t="s">
        <v>103</v>
      </c>
      <c r="B11" s="165" t="s">
        <v>106</v>
      </c>
      <c r="C11" s="166">
        <v>148750</v>
      </c>
      <c r="D11" s="166">
        <v>325152</v>
      </c>
      <c r="E11" s="166">
        <v>332869</v>
      </c>
      <c r="F11" s="166">
        <v>341598</v>
      </c>
      <c r="G11" s="166">
        <v>339395</v>
      </c>
      <c r="H11" s="166">
        <v>341262</v>
      </c>
      <c r="I11" s="181">
        <f>IFERROR(H11/G11-1,"-")</f>
        <v>5.5009649523416471E-3</v>
      </c>
      <c r="J11" s="165">
        <f t="shared" si="1"/>
        <v>1867</v>
      </c>
      <c r="K11" s="167">
        <f t="shared" si="2"/>
        <v>8.1275130398830733E-2</v>
      </c>
      <c r="N11" s="165" t="s">
        <v>106</v>
      </c>
      <c r="O11" s="166">
        <v>41419</v>
      </c>
      <c r="P11" s="166">
        <v>97227</v>
      </c>
      <c r="Q11" s="166">
        <v>68469</v>
      </c>
      <c r="R11" s="166">
        <v>54919</v>
      </c>
      <c r="S11" s="166">
        <v>44012</v>
      </c>
      <c r="T11" s="166">
        <v>50041</v>
      </c>
      <c r="U11" s="181">
        <f>IFERROR(T11/S11-1,"-")</f>
        <v>0.13698536762701075</v>
      </c>
      <c r="V11" s="165">
        <f t="shared" si="5"/>
        <v>6029</v>
      </c>
      <c r="W11" s="167">
        <f>T11/T$9</f>
        <v>3.3847048757309199E-2</v>
      </c>
    </row>
    <row r="12" spans="1:23" x14ac:dyDescent="0.25">
      <c r="A12" s="1"/>
      <c r="B12" s="165" t="s">
        <v>103</v>
      </c>
      <c r="C12" s="166">
        <v>224291</v>
      </c>
      <c r="D12" s="166">
        <v>344114</v>
      </c>
      <c r="E12" s="166">
        <v>529201</v>
      </c>
      <c r="F12" s="166">
        <v>541149</v>
      </c>
      <c r="G12" s="166">
        <v>549786</v>
      </c>
      <c r="H12" s="166">
        <v>540672</v>
      </c>
      <c r="I12" s="181">
        <f>IFERROR(H12/G12-1,"-")</f>
        <v>-1.657735919066694E-2</v>
      </c>
      <c r="J12" s="165">
        <f t="shared" si="1"/>
        <v>-9114</v>
      </c>
      <c r="K12" s="167">
        <f t="shared" si="2"/>
        <v>0.12876671678357568</v>
      </c>
      <c r="N12" s="165" t="s">
        <v>103</v>
      </c>
      <c r="O12" s="166">
        <v>40294</v>
      </c>
      <c r="P12" s="166">
        <v>110000</v>
      </c>
      <c r="Q12" s="166">
        <v>105592</v>
      </c>
      <c r="R12" s="166">
        <v>88111</v>
      </c>
      <c r="S12" s="166">
        <v>84381</v>
      </c>
      <c r="T12" s="166">
        <v>61571</v>
      </c>
      <c r="U12" s="181">
        <f>IFERROR(T12/S12-1,"-")</f>
        <v>-0.27032151787724723</v>
      </c>
      <c r="V12" s="165">
        <f t="shared" si="5"/>
        <v>-22810</v>
      </c>
      <c r="W12" s="167">
        <f t="shared" si="4"/>
        <v>4.1645783238470152E-2</v>
      </c>
    </row>
    <row r="13" spans="1:23" s="58" customFormat="1" x14ac:dyDescent="0.25">
      <c r="B13" s="161" t="s">
        <v>110</v>
      </c>
      <c r="C13" s="162">
        <v>822778</v>
      </c>
      <c r="D13" s="162">
        <v>1188765</v>
      </c>
      <c r="E13" s="162">
        <v>2914803</v>
      </c>
      <c r="F13" s="162">
        <v>3206117</v>
      </c>
      <c r="G13" s="162">
        <v>3393364</v>
      </c>
      <c r="H13" s="162">
        <v>3316915</v>
      </c>
      <c r="I13" s="180">
        <f>IFERROR(H13/G13-1,"-")</f>
        <v>-2.2528971250947438E-2</v>
      </c>
      <c r="J13" s="161">
        <f t="shared" si="1"/>
        <v>-76449</v>
      </c>
      <c r="K13" s="163">
        <f t="shared" si="2"/>
        <v>0.78995815281759363</v>
      </c>
      <c r="N13" s="161" t="s">
        <v>110</v>
      </c>
      <c r="O13" s="162">
        <v>332688</v>
      </c>
      <c r="P13" s="162">
        <v>545541</v>
      </c>
      <c r="Q13" s="162">
        <v>1316568</v>
      </c>
      <c r="R13" s="162">
        <v>1400492</v>
      </c>
      <c r="S13" s="162">
        <v>1445527</v>
      </c>
      <c r="T13" s="162">
        <v>1366833</v>
      </c>
      <c r="U13" s="180">
        <f>IFERROR(T13/S13-1,"-")</f>
        <v>-5.44396611062955E-2</v>
      </c>
      <c r="V13" s="161">
        <f t="shared" si="5"/>
        <v>-78694</v>
      </c>
      <c r="W13" s="163">
        <f t="shared" si="4"/>
        <v>0.92450716800422061</v>
      </c>
    </row>
    <row r="14" spans="1:23" s="58" customFormat="1" x14ac:dyDescent="0.25">
      <c r="B14" s="165" t="s">
        <v>113</v>
      </c>
      <c r="C14" s="166">
        <v>316348</v>
      </c>
      <c r="D14" s="166">
        <v>336180</v>
      </c>
      <c r="E14" s="166">
        <v>1318096</v>
      </c>
      <c r="F14" s="166">
        <v>1459989</v>
      </c>
      <c r="G14" s="166">
        <v>1532327</v>
      </c>
      <c r="H14" s="166">
        <v>1491760</v>
      </c>
      <c r="I14" s="181">
        <f t="shared" ref="I14:I21" si="6">IFERROR(H14/G14-1,"-")</f>
        <v>-2.6474114206693433E-2</v>
      </c>
      <c r="J14" s="165">
        <f t="shared" si="1"/>
        <v>-40567</v>
      </c>
      <c r="K14" s="167">
        <f t="shared" si="2"/>
        <v>0.35527831555743017</v>
      </c>
      <c r="N14" s="165" t="s">
        <v>113</v>
      </c>
      <c r="O14" s="166">
        <v>138327</v>
      </c>
      <c r="P14" s="166">
        <v>175307</v>
      </c>
      <c r="Q14" s="166">
        <v>657205</v>
      </c>
      <c r="R14" s="166">
        <v>710044</v>
      </c>
      <c r="S14" s="166">
        <v>733382</v>
      </c>
      <c r="T14" s="166">
        <v>695285</v>
      </c>
      <c r="U14" s="181">
        <f t="shared" ref="U14:U21" si="7">IFERROR(T14/S14-1,"-")</f>
        <v>-5.1947007153161695E-2</v>
      </c>
      <c r="V14" s="165">
        <f t="shared" si="5"/>
        <v>-38097</v>
      </c>
      <c r="W14" s="167">
        <f t="shared" si="4"/>
        <v>0.47028127525880231</v>
      </c>
    </row>
    <row r="15" spans="1:23" x14ac:dyDescent="0.25">
      <c r="A15" s="1"/>
      <c r="B15" s="165" t="s">
        <v>116</v>
      </c>
      <c r="C15" s="166">
        <v>117027</v>
      </c>
      <c r="D15" s="166">
        <v>194551</v>
      </c>
      <c r="E15" s="166">
        <v>339027</v>
      </c>
      <c r="F15" s="166">
        <v>383013</v>
      </c>
      <c r="G15" s="166">
        <v>391256</v>
      </c>
      <c r="H15" s="166">
        <v>384652</v>
      </c>
      <c r="I15" s="181">
        <f t="shared" si="6"/>
        <v>-1.6878974379945566E-2</v>
      </c>
      <c r="J15" s="165">
        <f t="shared" si="1"/>
        <v>-6604</v>
      </c>
      <c r="K15" s="167">
        <f t="shared" si="2"/>
        <v>9.1608914728774485E-2</v>
      </c>
      <c r="N15" s="165" t="s">
        <v>116</v>
      </c>
      <c r="O15" s="166">
        <v>45501</v>
      </c>
      <c r="P15" s="166">
        <v>95431</v>
      </c>
      <c r="Q15" s="166">
        <v>155893</v>
      </c>
      <c r="R15" s="166">
        <v>167578</v>
      </c>
      <c r="S15" s="166">
        <v>166862</v>
      </c>
      <c r="T15" s="166">
        <v>156262</v>
      </c>
      <c r="U15" s="181">
        <f t="shared" si="7"/>
        <v>-6.3525548057676406E-2</v>
      </c>
      <c r="V15" s="165">
        <f t="shared" si="5"/>
        <v>-10600</v>
      </c>
      <c r="W15" s="167">
        <f t="shared" si="4"/>
        <v>0.1056934820030505</v>
      </c>
    </row>
    <row r="16" spans="1:23" x14ac:dyDescent="0.25">
      <c r="A16" s="1"/>
      <c r="B16" s="165" t="s">
        <v>119</v>
      </c>
      <c r="C16" s="166">
        <v>48758</v>
      </c>
      <c r="D16" s="166">
        <v>105234</v>
      </c>
      <c r="E16" s="166">
        <v>166430</v>
      </c>
      <c r="F16" s="166">
        <v>176060</v>
      </c>
      <c r="G16" s="166">
        <v>192846</v>
      </c>
      <c r="H16" s="166">
        <v>184227</v>
      </c>
      <c r="I16" s="181">
        <f t="shared" si="6"/>
        <v>-4.469369341339724E-2</v>
      </c>
      <c r="J16" s="165">
        <f t="shared" si="1"/>
        <v>-8619</v>
      </c>
      <c r="K16" s="167">
        <f t="shared" si="2"/>
        <v>4.3875595431033601E-2</v>
      </c>
      <c r="N16" s="165" t="s">
        <v>119</v>
      </c>
      <c r="O16" s="166">
        <v>16544</v>
      </c>
      <c r="P16" s="166">
        <v>35787</v>
      </c>
      <c r="Q16" s="166">
        <v>52360</v>
      </c>
      <c r="R16" s="166">
        <v>46545</v>
      </c>
      <c r="S16" s="166">
        <v>42171</v>
      </c>
      <c r="T16" s="166">
        <v>40216</v>
      </c>
      <c r="U16" s="181">
        <f t="shared" si="7"/>
        <v>-4.635887221076096E-2</v>
      </c>
      <c r="V16" s="165">
        <f t="shared" si="5"/>
        <v>-1955</v>
      </c>
      <c r="W16" s="167">
        <f t="shared" si="4"/>
        <v>2.720155298303285E-2</v>
      </c>
    </row>
    <row r="17" spans="1:23" x14ac:dyDescent="0.25">
      <c r="A17" s="1"/>
      <c r="B17" s="165" t="s">
        <v>126</v>
      </c>
      <c r="C17" s="166">
        <v>27542</v>
      </c>
      <c r="D17" s="166">
        <v>67022</v>
      </c>
      <c r="E17" s="166">
        <v>123451</v>
      </c>
      <c r="F17" s="166">
        <v>117875</v>
      </c>
      <c r="G17" s="166">
        <v>127621</v>
      </c>
      <c r="H17" s="166">
        <v>117870</v>
      </c>
      <c r="I17" s="181">
        <f t="shared" si="6"/>
        <v>-7.6405920655691406E-2</v>
      </c>
      <c r="J17" s="165">
        <f t="shared" si="1"/>
        <v>-9751</v>
      </c>
      <c r="K17" s="167">
        <f t="shared" si="2"/>
        <v>2.8071978773230474E-2</v>
      </c>
      <c r="N17" s="165" t="s">
        <v>126</v>
      </c>
      <c r="O17" s="166">
        <v>13391</v>
      </c>
      <c r="P17" s="166">
        <v>36053</v>
      </c>
      <c r="Q17" s="166">
        <v>64395</v>
      </c>
      <c r="R17" s="166">
        <v>57472</v>
      </c>
      <c r="S17" s="166">
        <v>61051</v>
      </c>
      <c r="T17" s="166">
        <v>56954</v>
      </c>
      <c r="U17" s="181">
        <f t="shared" si="7"/>
        <v>-6.7107827881607185E-2</v>
      </c>
      <c r="V17" s="165">
        <f t="shared" si="5"/>
        <v>-4097</v>
      </c>
      <c r="W17" s="167">
        <f t="shared" si="4"/>
        <v>3.8522907514314024E-2</v>
      </c>
    </row>
    <row r="18" spans="1:23" x14ac:dyDescent="0.25">
      <c r="A18" s="1"/>
      <c r="B18" s="165" t="s">
        <v>122</v>
      </c>
      <c r="C18" s="166">
        <v>48643</v>
      </c>
      <c r="D18" s="166">
        <v>83725</v>
      </c>
      <c r="E18" s="166">
        <v>130508</v>
      </c>
      <c r="F18" s="166">
        <v>134087</v>
      </c>
      <c r="G18" s="166">
        <v>140284</v>
      </c>
      <c r="H18" s="166">
        <v>132245</v>
      </c>
      <c r="I18" s="181">
        <f t="shared" si="6"/>
        <v>-5.7305180918707732E-2</v>
      </c>
      <c r="J18" s="165">
        <f t="shared" si="1"/>
        <v>-8039</v>
      </c>
      <c r="K18" s="167">
        <f t="shared" si="2"/>
        <v>3.1495536038566758E-2</v>
      </c>
      <c r="N18" s="165" t="s">
        <v>122</v>
      </c>
      <c r="O18" s="166">
        <v>24404</v>
      </c>
      <c r="P18" s="166">
        <v>48646</v>
      </c>
      <c r="Q18" s="166">
        <v>77679</v>
      </c>
      <c r="R18" s="166">
        <v>74656</v>
      </c>
      <c r="S18" s="166">
        <v>76395</v>
      </c>
      <c r="T18" s="166">
        <v>73184</v>
      </c>
      <c r="U18" s="181">
        <f t="shared" si="7"/>
        <v>-4.2031546567183664E-2</v>
      </c>
      <c r="V18" s="165">
        <f t="shared" si="5"/>
        <v>-3211</v>
      </c>
      <c r="W18" s="167">
        <f t="shared" si="4"/>
        <v>4.9500657785714046E-2</v>
      </c>
    </row>
    <row r="19" spans="1:23" x14ac:dyDescent="0.25">
      <c r="A19" s="164" t="s">
        <v>147</v>
      </c>
      <c r="B19" s="165" t="s">
        <v>131</v>
      </c>
      <c r="C19" s="166">
        <v>18278</v>
      </c>
      <c r="D19" s="166">
        <v>14971</v>
      </c>
      <c r="E19" s="166">
        <v>40935</v>
      </c>
      <c r="F19" s="166">
        <v>44432</v>
      </c>
      <c r="G19" s="166">
        <v>41533</v>
      </c>
      <c r="H19" s="166">
        <v>39950</v>
      </c>
      <c r="I19" s="181">
        <f t="shared" si="6"/>
        <v>-3.8114270580020704E-2</v>
      </c>
      <c r="J19" s="165">
        <f t="shared" si="1"/>
        <v>-1583</v>
      </c>
      <c r="K19" s="167">
        <f t="shared" si="2"/>
        <v>9.5145121913171923E-3</v>
      </c>
      <c r="N19" s="165" t="s">
        <v>131</v>
      </c>
      <c r="O19" s="166">
        <v>9562</v>
      </c>
      <c r="P19" s="166">
        <v>6287</v>
      </c>
      <c r="Q19" s="166">
        <v>20065</v>
      </c>
      <c r="R19" s="166">
        <v>20971</v>
      </c>
      <c r="S19" s="166">
        <v>20850</v>
      </c>
      <c r="T19" s="166">
        <v>19111</v>
      </c>
      <c r="U19" s="181">
        <f t="shared" si="7"/>
        <v>-8.3405275779376509E-2</v>
      </c>
      <c r="V19" s="165">
        <f t="shared" si="5"/>
        <v>-1739</v>
      </c>
      <c r="W19" s="167">
        <f t="shared" si="4"/>
        <v>1.2926419312182733E-2</v>
      </c>
    </row>
    <row r="20" spans="1:23" x14ac:dyDescent="0.25">
      <c r="A20" s="169" t="s">
        <v>148</v>
      </c>
      <c r="B20" s="165" t="s">
        <v>134</v>
      </c>
      <c r="C20" s="166">
        <v>25539</v>
      </c>
      <c r="D20" s="166">
        <v>12484</v>
      </c>
      <c r="E20" s="166">
        <v>35274</v>
      </c>
      <c r="F20" s="166">
        <v>44707</v>
      </c>
      <c r="G20" s="166">
        <v>40926</v>
      </c>
      <c r="H20" s="166">
        <v>35618</v>
      </c>
      <c r="I20" s="181">
        <f t="shared" si="6"/>
        <v>-0.12969750280994963</v>
      </c>
      <c r="J20" s="165">
        <f t="shared" si="1"/>
        <v>-5308</v>
      </c>
      <c r="K20" s="167">
        <f t="shared" si="2"/>
        <v>8.4828008818607203E-3</v>
      </c>
      <c r="N20" s="165" t="s">
        <v>134</v>
      </c>
      <c r="O20" s="166">
        <v>11542</v>
      </c>
      <c r="P20" s="166">
        <v>4406</v>
      </c>
      <c r="Q20" s="166">
        <v>17276</v>
      </c>
      <c r="R20" s="166">
        <v>22029</v>
      </c>
      <c r="S20" s="166">
        <v>19998</v>
      </c>
      <c r="T20" s="166">
        <v>17201</v>
      </c>
      <c r="U20" s="181">
        <f t="shared" si="7"/>
        <v>-0.13986398639863984</v>
      </c>
      <c r="V20" s="165">
        <f t="shared" si="5"/>
        <v>-2797</v>
      </c>
      <c r="W20" s="167">
        <f t="shared" si="4"/>
        <v>1.1634521405936642E-2</v>
      </c>
    </row>
    <row r="21" spans="1:23" x14ac:dyDescent="0.25">
      <c r="B21" s="170" t="s">
        <v>148</v>
      </c>
      <c r="C21" s="171">
        <f t="shared" ref="C21" si="8">C13-SUM(C14:C20)</f>
        <v>220643</v>
      </c>
      <c r="D21" s="171">
        <f t="shared" ref="D21:H21" si="9">D13-SUM(D14:D20)</f>
        <v>374598</v>
      </c>
      <c r="E21" s="171">
        <f t="shared" si="9"/>
        <v>761082</v>
      </c>
      <c r="F21" s="171">
        <f t="shared" si="9"/>
        <v>845954</v>
      </c>
      <c r="G21" s="171">
        <f t="shared" si="9"/>
        <v>926571</v>
      </c>
      <c r="H21" s="171">
        <f t="shared" si="9"/>
        <v>930593</v>
      </c>
      <c r="I21" s="182">
        <f t="shared" si="6"/>
        <v>4.3407358961158327E-3</v>
      </c>
      <c r="J21" s="170">
        <f t="shared" si="1"/>
        <v>4022</v>
      </c>
      <c r="K21" s="172">
        <f t="shared" si="2"/>
        <v>0.22163049921538022</v>
      </c>
      <c r="N21" s="170" t="s">
        <v>148</v>
      </c>
      <c r="O21" s="171">
        <f t="shared" ref="O21:T21" si="10">O13-SUM(O14:O20)</f>
        <v>73417</v>
      </c>
      <c r="P21" s="171">
        <f t="shared" si="10"/>
        <v>143624</v>
      </c>
      <c r="Q21" s="171">
        <f t="shared" si="10"/>
        <v>271695</v>
      </c>
      <c r="R21" s="171">
        <f t="shared" si="10"/>
        <v>301197</v>
      </c>
      <c r="S21" s="171">
        <f t="shared" si="10"/>
        <v>324818</v>
      </c>
      <c r="T21" s="171">
        <f t="shared" si="10"/>
        <v>308620</v>
      </c>
      <c r="U21" s="182">
        <f t="shared" si="7"/>
        <v>-4.9867926038581589E-2</v>
      </c>
      <c r="V21" s="170">
        <f>T21-S21</f>
        <v>-16198</v>
      </c>
      <c r="W21" s="172">
        <f t="shared" si="4"/>
        <v>0.20874635174118752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414401</v>
      </c>
      <c r="D23" s="178">
        <f t="shared" si="11"/>
        <v>752768</v>
      </c>
      <c r="E23" s="178">
        <f t="shared" si="11"/>
        <v>1490629</v>
      </c>
      <c r="F23" s="178">
        <f t="shared" si="11"/>
        <v>1543522</v>
      </c>
      <c r="G23" s="178">
        <f t="shared" si="11"/>
        <v>1573920</v>
      </c>
      <c r="H23" s="178">
        <f t="shared" si="11"/>
        <v>1478445</v>
      </c>
      <c r="I23" s="179">
        <f>IFERROR(H23/G23-1,"-")</f>
        <v>-6.0660643488868571E-2</v>
      </c>
      <c r="J23" s="178">
        <f>H23-G23</f>
        <v>-95475</v>
      </c>
      <c r="K23" s="179">
        <f t="shared" ref="K23:K35" si="12">H23/H$9</f>
        <v>0.35210720842783344</v>
      </c>
    </row>
    <row r="24" spans="1:23" x14ac:dyDescent="0.25">
      <c r="B24" s="161" t="s">
        <v>100</v>
      </c>
      <c r="C24" s="162">
        <v>81713</v>
      </c>
      <c r="D24" s="162">
        <v>207227</v>
      </c>
      <c r="E24" s="162">
        <v>174061</v>
      </c>
      <c r="F24" s="162">
        <v>143030</v>
      </c>
      <c r="G24" s="162">
        <v>128393</v>
      </c>
      <c r="H24" s="162">
        <v>111612</v>
      </c>
      <c r="I24" s="180">
        <f>IFERROR(H24/G24-1,"-")</f>
        <v>-0.13070027182167254</v>
      </c>
      <c r="J24" s="161">
        <f t="shared" ref="J24:J34" si="13">H24-G24</f>
        <v>-16781</v>
      </c>
      <c r="K24" s="163">
        <f t="shared" si="12"/>
        <v>2.6581570330345292E-2</v>
      </c>
    </row>
    <row r="25" spans="1:23" x14ac:dyDescent="0.25">
      <c r="B25" s="165" t="s">
        <v>12</v>
      </c>
      <c r="C25" s="166">
        <v>41419</v>
      </c>
      <c r="D25" s="166">
        <v>97227</v>
      </c>
      <c r="E25" s="166">
        <v>68469</v>
      </c>
      <c r="F25" s="166">
        <v>54919</v>
      </c>
      <c r="G25" s="166">
        <v>44012</v>
      </c>
      <c r="H25" s="166">
        <v>50041</v>
      </c>
      <c r="I25" s="181">
        <f>IFERROR(H25/G25-1,"-")</f>
        <v>0.13698536762701075</v>
      </c>
      <c r="J25" s="165">
        <f t="shared" si="13"/>
        <v>6029</v>
      </c>
      <c r="K25" s="167">
        <f t="shared" si="12"/>
        <v>1.1917789851456912E-2</v>
      </c>
    </row>
    <row r="26" spans="1:23" x14ac:dyDescent="0.25">
      <c r="B26" s="165" t="s">
        <v>103</v>
      </c>
      <c r="C26" s="166">
        <v>40294</v>
      </c>
      <c r="D26" s="166">
        <v>110000</v>
      </c>
      <c r="E26" s="166">
        <v>105592</v>
      </c>
      <c r="F26" s="166">
        <v>88111</v>
      </c>
      <c r="G26" s="166">
        <v>84381</v>
      </c>
      <c r="H26" s="166">
        <v>61571</v>
      </c>
      <c r="I26" s="181">
        <f>IFERROR(H26/G26-1,"-")</f>
        <v>-0.27032151787724723</v>
      </c>
      <c r="J26" s="165">
        <f t="shared" si="13"/>
        <v>-22810</v>
      </c>
      <c r="K26" s="167">
        <f t="shared" si="12"/>
        <v>1.4663780478888382E-2</v>
      </c>
    </row>
    <row r="27" spans="1:23" x14ac:dyDescent="0.25">
      <c r="B27" s="161" t="s">
        <v>110</v>
      </c>
      <c r="C27" s="162">
        <v>332688</v>
      </c>
      <c r="D27" s="162">
        <v>545541</v>
      </c>
      <c r="E27" s="162">
        <v>1316568</v>
      </c>
      <c r="F27" s="162">
        <v>1400492</v>
      </c>
      <c r="G27" s="162">
        <v>1445527</v>
      </c>
      <c r="H27" s="162">
        <v>1366833</v>
      </c>
      <c r="I27" s="180">
        <f>IFERROR(H27/G27-1,"-")</f>
        <v>-5.44396611062955E-2</v>
      </c>
      <c r="J27" s="161">
        <f t="shared" si="13"/>
        <v>-78694</v>
      </c>
      <c r="K27" s="163">
        <f t="shared" si="12"/>
        <v>0.32552563809748813</v>
      </c>
    </row>
    <row r="28" spans="1:23" x14ac:dyDescent="0.25">
      <c r="B28" s="165" t="s">
        <v>113</v>
      </c>
      <c r="C28" s="166">
        <v>138327</v>
      </c>
      <c r="D28" s="166">
        <v>175307</v>
      </c>
      <c r="E28" s="166">
        <v>657205</v>
      </c>
      <c r="F28" s="166">
        <v>710044</v>
      </c>
      <c r="G28" s="166">
        <v>733382</v>
      </c>
      <c r="H28" s="166">
        <v>695285</v>
      </c>
      <c r="I28" s="181">
        <f t="shared" ref="I28:I35" si="14">IFERROR(H28/G28-1,"-")</f>
        <v>-5.1947007153161695E-2</v>
      </c>
      <c r="J28" s="165">
        <f t="shared" si="13"/>
        <v>-38097</v>
      </c>
      <c r="K28" s="167">
        <f t="shared" si="12"/>
        <v>0.16558942700725843</v>
      </c>
    </row>
    <row r="29" spans="1:23" x14ac:dyDescent="0.25">
      <c r="B29" s="165" t="s">
        <v>116</v>
      </c>
      <c r="C29" s="166">
        <v>45501</v>
      </c>
      <c r="D29" s="166">
        <v>95431</v>
      </c>
      <c r="E29" s="166">
        <v>155893</v>
      </c>
      <c r="F29" s="166">
        <v>167578</v>
      </c>
      <c r="G29" s="166">
        <v>166862</v>
      </c>
      <c r="H29" s="166">
        <v>156262</v>
      </c>
      <c r="I29" s="181">
        <f t="shared" si="14"/>
        <v>-6.3525548057676406E-2</v>
      </c>
      <c r="J29" s="165">
        <f t="shared" si="13"/>
        <v>-10600</v>
      </c>
      <c r="K29" s="167">
        <f t="shared" si="12"/>
        <v>3.7215436897111563E-2</v>
      </c>
    </row>
    <row r="30" spans="1:23" x14ac:dyDescent="0.25">
      <c r="B30" s="165" t="s">
        <v>119</v>
      </c>
      <c r="C30" s="166">
        <v>16544</v>
      </c>
      <c r="D30" s="166">
        <v>35787</v>
      </c>
      <c r="E30" s="166">
        <v>52360</v>
      </c>
      <c r="F30" s="166">
        <v>46545</v>
      </c>
      <c r="G30" s="166">
        <v>42171</v>
      </c>
      <c r="H30" s="166">
        <v>40216</v>
      </c>
      <c r="I30" s="181">
        <f t="shared" si="14"/>
        <v>-4.635887221076096E-2</v>
      </c>
      <c r="J30" s="165">
        <f t="shared" si="13"/>
        <v>-1955</v>
      </c>
      <c r="K30" s="167">
        <f t="shared" si="12"/>
        <v>9.5778628857575016E-3</v>
      </c>
    </row>
    <row r="31" spans="1:23" x14ac:dyDescent="0.25">
      <c r="B31" s="165" t="s">
        <v>126</v>
      </c>
      <c r="C31" s="166">
        <v>13391</v>
      </c>
      <c r="D31" s="166">
        <v>36053</v>
      </c>
      <c r="E31" s="166">
        <v>64395</v>
      </c>
      <c r="F31" s="166">
        <v>57472</v>
      </c>
      <c r="G31" s="166">
        <v>61051</v>
      </c>
      <c r="H31" s="166">
        <v>56954</v>
      </c>
      <c r="I31" s="181">
        <f t="shared" si="14"/>
        <v>-6.7107827881607185E-2</v>
      </c>
      <c r="J31" s="165">
        <f t="shared" si="13"/>
        <v>-4097</v>
      </c>
      <c r="K31" s="167">
        <f t="shared" si="12"/>
        <v>1.3564193425388719E-2</v>
      </c>
    </row>
    <row r="32" spans="1:23" x14ac:dyDescent="0.25">
      <c r="B32" s="165" t="s">
        <v>122</v>
      </c>
      <c r="C32" s="166">
        <v>24404</v>
      </c>
      <c r="D32" s="166">
        <v>48646</v>
      </c>
      <c r="E32" s="166">
        <v>77679</v>
      </c>
      <c r="F32" s="166">
        <v>74656</v>
      </c>
      <c r="G32" s="166">
        <v>76395</v>
      </c>
      <c r="H32" s="166">
        <v>73184</v>
      </c>
      <c r="I32" s="181">
        <f t="shared" si="14"/>
        <v>-4.2031546567183664E-2</v>
      </c>
      <c r="J32" s="165">
        <f t="shared" si="13"/>
        <v>-3211</v>
      </c>
      <c r="K32" s="167">
        <f t="shared" si="12"/>
        <v>1.7429538428269272E-2</v>
      </c>
    </row>
    <row r="33" spans="2:11" x14ac:dyDescent="0.25">
      <c r="B33" s="165" t="s">
        <v>131</v>
      </c>
      <c r="C33" s="166">
        <v>9562</v>
      </c>
      <c r="D33" s="166">
        <v>6287</v>
      </c>
      <c r="E33" s="166">
        <v>20065</v>
      </c>
      <c r="F33" s="166">
        <v>20971</v>
      </c>
      <c r="G33" s="166">
        <v>20850</v>
      </c>
      <c r="H33" s="166">
        <v>19111</v>
      </c>
      <c r="I33" s="181">
        <f t="shared" si="14"/>
        <v>-8.3405275779376509E-2</v>
      </c>
      <c r="J33" s="165">
        <f t="shared" si="13"/>
        <v>-1739</v>
      </c>
      <c r="K33" s="167">
        <f t="shared" si="12"/>
        <v>4.5514854189802967E-3</v>
      </c>
    </row>
    <row r="34" spans="2:11" x14ac:dyDescent="0.25">
      <c r="B34" s="165" t="s">
        <v>134</v>
      </c>
      <c r="C34" s="166">
        <v>11542</v>
      </c>
      <c r="D34" s="166">
        <v>4406</v>
      </c>
      <c r="E34" s="166">
        <v>17276</v>
      </c>
      <c r="F34" s="166">
        <v>22029</v>
      </c>
      <c r="G34" s="166">
        <v>19998</v>
      </c>
      <c r="H34" s="166">
        <v>17201</v>
      </c>
      <c r="I34" s="181">
        <f t="shared" si="14"/>
        <v>-0.13986398639863984</v>
      </c>
      <c r="J34" s="165">
        <f t="shared" si="13"/>
        <v>-2797</v>
      </c>
      <c r="K34" s="167">
        <f t="shared" si="12"/>
        <v>4.0965988536382234E-3</v>
      </c>
    </row>
    <row r="35" spans="2:11" x14ac:dyDescent="0.25">
      <c r="B35" s="170" t="s">
        <v>148</v>
      </c>
      <c r="C35" s="171">
        <f t="shared" ref="C35" si="15">C27-SUM(C28:C34)</f>
        <v>73417</v>
      </c>
      <c r="D35" s="171">
        <f t="shared" ref="D35:H35" si="16">D27-SUM(D28:D34)</f>
        <v>143624</v>
      </c>
      <c r="E35" s="171">
        <f t="shared" si="16"/>
        <v>271695</v>
      </c>
      <c r="F35" s="171">
        <f t="shared" si="16"/>
        <v>301197</v>
      </c>
      <c r="G35" s="171">
        <f t="shared" si="16"/>
        <v>324818</v>
      </c>
      <c r="H35" s="171">
        <f t="shared" si="16"/>
        <v>308620</v>
      </c>
      <c r="I35" s="182">
        <f t="shared" si="14"/>
        <v>-4.9867926038581589E-2</v>
      </c>
      <c r="J35" s="170">
        <f>H35-G35</f>
        <v>-16198</v>
      </c>
      <c r="K35" s="172">
        <f t="shared" si="12"/>
        <v>7.350109518108415E-2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195507</v>
      </c>
      <c r="D37" s="178">
        <f t="shared" si="17"/>
        <v>256749</v>
      </c>
      <c r="E37" s="178">
        <f t="shared" si="17"/>
        <v>752557</v>
      </c>
      <c r="F37" s="178">
        <f t="shared" si="17"/>
        <v>810911</v>
      </c>
      <c r="G37" s="178">
        <f t="shared" si="17"/>
        <v>861439</v>
      </c>
      <c r="H37" s="178">
        <f t="shared" si="17"/>
        <v>876767</v>
      </c>
      <c r="I37" s="179">
        <f>IFERROR(H37/G37-1,"-")</f>
        <v>1.7793482765465773E-2</v>
      </c>
      <c r="J37" s="178">
        <f>H37-G37</f>
        <v>15328</v>
      </c>
      <c r="K37" s="179">
        <f t="shared" ref="K37:K49" si="18">H37/H$9</f>
        <v>0.20881127185092868</v>
      </c>
    </row>
    <row r="38" spans="2:11" x14ac:dyDescent="0.25">
      <c r="B38" s="161" t="s">
        <v>100</v>
      </c>
      <c r="C38" s="162">
        <v>21989</v>
      </c>
      <c r="D38" s="162">
        <v>39834</v>
      </c>
      <c r="E38" s="162">
        <v>83088</v>
      </c>
      <c r="F38" s="162">
        <v>81662</v>
      </c>
      <c r="G38" s="162">
        <v>80779</v>
      </c>
      <c r="H38" s="162">
        <v>79976</v>
      </c>
      <c r="I38" s="180">
        <f>IFERROR(H38/G38-1,"-")</f>
        <v>-9.9407024102798891E-3</v>
      </c>
      <c r="J38" s="161">
        <f t="shared" ref="J38:J48" si="19">H38-G38</f>
        <v>-803</v>
      </c>
      <c r="K38" s="163">
        <f t="shared" si="18"/>
        <v>1.9047124581045901E-2</v>
      </c>
    </row>
    <row r="39" spans="2:11" x14ac:dyDescent="0.25">
      <c r="B39" s="165" t="s">
        <v>106</v>
      </c>
      <c r="C39" s="166">
        <v>3617</v>
      </c>
      <c r="D39" s="166">
        <v>9077</v>
      </c>
      <c r="E39" s="166">
        <v>18678</v>
      </c>
      <c r="F39" s="166">
        <v>29633</v>
      </c>
      <c r="G39" s="166">
        <v>31378</v>
      </c>
      <c r="H39" s="166">
        <v>29839</v>
      </c>
      <c r="I39" s="181">
        <f>IFERROR(H39/G39-1,"-")</f>
        <v>-4.9047103065842257E-2</v>
      </c>
      <c r="J39" s="165">
        <f t="shared" si="19"/>
        <v>-1539</v>
      </c>
      <c r="K39" s="167">
        <f t="shared" si="18"/>
        <v>7.1064713210691787E-3</v>
      </c>
    </row>
    <row r="40" spans="2:11" x14ac:dyDescent="0.25">
      <c r="B40" s="165" t="s">
        <v>103</v>
      </c>
      <c r="C40" s="166">
        <v>18372</v>
      </c>
      <c r="D40" s="166">
        <v>30757</v>
      </c>
      <c r="E40" s="166">
        <v>64410</v>
      </c>
      <c r="F40" s="166">
        <v>52029</v>
      </c>
      <c r="G40" s="166">
        <v>49401</v>
      </c>
      <c r="H40" s="166">
        <v>50137</v>
      </c>
      <c r="I40" s="181">
        <f>IFERROR(H40/G40-1,"-")</f>
        <v>1.48984838363595E-2</v>
      </c>
      <c r="J40" s="165">
        <f t="shared" si="19"/>
        <v>736</v>
      </c>
      <c r="K40" s="167">
        <f t="shared" si="18"/>
        <v>1.1940653259976721E-2</v>
      </c>
    </row>
    <row r="41" spans="2:11" x14ac:dyDescent="0.25">
      <c r="B41" s="161" t="s">
        <v>110</v>
      </c>
      <c r="C41" s="162">
        <v>173518</v>
      </c>
      <c r="D41" s="162">
        <v>216915</v>
      </c>
      <c r="E41" s="162">
        <v>669469</v>
      </c>
      <c r="F41" s="162">
        <v>729249</v>
      </c>
      <c r="G41" s="162">
        <v>780660</v>
      </c>
      <c r="H41" s="162">
        <v>796791</v>
      </c>
      <c r="I41" s="180">
        <f>IFERROR(H41/G41-1,"-")</f>
        <v>2.0663284912766144E-2</v>
      </c>
      <c r="J41" s="161">
        <f t="shared" si="19"/>
        <v>16131</v>
      </c>
      <c r="K41" s="163">
        <f t="shared" si="18"/>
        <v>0.18976414726988278</v>
      </c>
    </row>
    <row r="42" spans="2:11" x14ac:dyDescent="0.25">
      <c r="B42" s="165" t="s">
        <v>113</v>
      </c>
      <c r="C42" s="166">
        <v>84221</v>
      </c>
      <c r="D42" s="166">
        <v>80790</v>
      </c>
      <c r="E42" s="166">
        <v>344263</v>
      </c>
      <c r="F42" s="166">
        <v>374296</v>
      </c>
      <c r="G42" s="166">
        <v>413060</v>
      </c>
      <c r="H42" s="166">
        <v>408387</v>
      </c>
      <c r="I42" s="181">
        <f t="shared" ref="I42:I49" si="20">IFERROR(H42/G42-1,"-")</f>
        <v>-1.1313126422311526E-2</v>
      </c>
      <c r="J42" s="165">
        <f t="shared" si="19"/>
        <v>-4673</v>
      </c>
      <c r="K42" s="167">
        <f t="shared" si="18"/>
        <v>9.7261654324792349E-2</v>
      </c>
    </row>
    <row r="43" spans="2:11" x14ac:dyDescent="0.25">
      <c r="B43" s="165" t="s">
        <v>116</v>
      </c>
      <c r="C43" s="166">
        <v>10355</v>
      </c>
      <c r="D43" s="166">
        <v>13496</v>
      </c>
      <c r="E43" s="166">
        <v>27794</v>
      </c>
      <c r="F43" s="166">
        <v>33414</v>
      </c>
      <c r="G43" s="166">
        <v>31460</v>
      </c>
      <c r="H43" s="166">
        <v>34569</v>
      </c>
      <c r="I43" s="181">
        <f t="shared" si="20"/>
        <v>9.8823903369357868E-2</v>
      </c>
      <c r="J43" s="165">
        <f t="shared" si="19"/>
        <v>3109</v>
      </c>
      <c r="K43" s="167">
        <f t="shared" si="18"/>
        <v>8.2329705116807005E-3</v>
      </c>
    </row>
    <row r="44" spans="2:11" x14ac:dyDescent="0.25">
      <c r="B44" s="165" t="s">
        <v>119</v>
      </c>
      <c r="C44" s="166">
        <v>5814</v>
      </c>
      <c r="D44" s="166">
        <v>10033</v>
      </c>
      <c r="E44" s="166">
        <v>17707</v>
      </c>
      <c r="F44" s="166">
        <v>19731</v>
      </c>
      <c r="G44" s="166">
        <v>19612</v>
      </c>
      <c r="H44" s="166">
        <v>22178</v>
      </c>
      <c r="I44" s="181">
        <f t="shared" si="20"/>
        <v>0.13083826228839479</v>
      </c>
      <c r="J44" s="165">
        <f t="shared" si="19"/>
        <v>2566</v>
      </c>
      <c r="K44" s="167">
        <f t="shared" si="18"/>
        <v>5.2819236890871762E-3</v>
      </c>
    </row>
    <row r="45" spans="2:11" x14ac:dyDescent="0.25">
      <c r="B45" s="165" t="s">
        <v>126</v>
      </c>
      <c r="C45" s="166">
        <v>6711</v>
      </c>
      <c r="D45" s="166">
        <v>15000</v>
      </c>
      <c r="E45" s="166">
        <v>30594</v>
      </c>
      <c r="F45" s="166">
        <v>29638</v>
      </c>
      <c r="G45" s="166">
        <v>32178</v>
      </c>
      <c r="H45" s="166">
        <v>28689</v>
      </c>
      <c r="I45" s="181">
        <f t="shared" si="20"/>
        <v>-0.10842811859034118</v>
      </c>
      <c r="J45" s="165">
        <f t="shared" si="19"/>
        <v>-3489</v>
      </c>
      <c r="K45" s="167">
        <f t="shared" si="18"/>
        <v>6.8325867398422759E-3</v>
      </c>
    </row>
    <row r="46" spans="2:11" x14ac:dyDescent="0.25">
      <c r="B46" s="165" t="s">
        <v>122</v>
      </c>
      <c r="C46" s="166">
        <v>11453</v>
      </c>
      <c r="D46" s="166">
        <v>17690</v>
      </c>
      <c r="E46" s="166">
        <v>30778</v>
      </c>
      <c r="F46" s="166">
        <v>35496</v>
      </c>
      <c r="G46" s="166">
        <v>35500</v>
      </c>
      <c r="H46" s="166">
        <v>32562</v>
      </c>
      <c r="I46" s="181">
        <f t="shared" si="20"/>
        <v>-8.2760563380281704E-2</v>
      </c>
      <c r="J46" s="165">
        <f t="shared" si="19"/>
        <v>-2938</v>
      </c>
      <c r="K46" s="167">
        <f t="shared" si="18"/>
        <v>7.7549823773134016E-3</v>
      </c>
    </row>
    <row r="47" spans="2:11" x14ac:dyDescent="0.25">
      <c r="B47" s="165" t="s">
        <v>131</v>
      </c>
      <c r="C47" s="166">
        <v>3389</v>
      </c>
      <c r="D47" s="166">
        <v>3388</v>
      </c>
      <c r="E47" s="166">
        <v>8823</v>
      </c>
      <c r="F47" s="166">
        <v>9219</v>
      </c>
      <c r="G47" s="166">
        <v>8633</v>
      </c>
      <c r="H47" s="166">
        <v>9979</v>
      </c>
      <c r="I47" s="181">
        <f t="shared" si="20"/>
        <v>0.15591335572802034</v>
      </c>
      <c r="J47" s="165">
        <f t="shared" si="19"/>
        <v>1346</v>
      </c>
      <c r="K47" s="167">
        <f t="shared" si="18"/>
        <v>2.3766036835332731E-3</v>
      </c>
    </row>
    <row r="48" spans="2:11" x14ac:dyDescent="0.25">
      <c r="B48" s="165" t="s">
        <v>134</v>
      </c>
      <c r="C48" s="166">
        <v>5209</v>
      </c>
      <c r="D48" s="166">
        <v>3780</v>
      </c>
      <c r="E48" s="166">
        <v>8115</v>
      </c>
      <c r="F48" s="166">
        <v>10413</v>
      </c>
      <c r="G48" s="166">
        <v>8431</v>
      </c>
      <c r="H48" s="166">
        <v>7799</v>
      </c>
      <c r="I48" s="181">
        <f t="shared" si="20"/>
        <v>-7.4961451785078848E-2</v>
      </c>
      <c r="J48" s="165">
        <f t="shared" si="19"/>
        <v>-632</v>
      </c>
      <c r="K48" s="167">
        <f t="shared" si="18"/>
        <v>1.8574137817292311E-3</v>
      </c>
    </row>
    <row r="49" spans="2:11" x14ac:dyDescent="0.25">
      <c r="B49" s="170" t="s">
        <v>148</v>
      </c>
      <c r="C49" s="171">
        <f t="shared" ref="C49" si="21">C41-SUM(C42:C48)</f>
        <v>46366</v>
      </c>
      <c r="D49" s="171">
        <f t="shared" ref="D49:H49" si="22">D41-SUM(D42:D48)</f>
        <v>72738</v>
      </c>
      <c r="E49" s="171">
        <f t="shared" si="22"/>
        <v>201395</v>
      </c>
      <c r="F49" s="171">
        <f t="shared" si="22"/>
        <v>217042</v>
      </c>
      <c r="G49" s="171">
        <f t="shared" si="22"/>
        <v>231786</v>
      </c>
      <c r="H49" s="171">
        <f t="shared" si="22"/>
        <v>252628</v>
      </c>
      <c r="I49" s="182">
        <f t="shared" si="20"/>
        <v>8.9919149560370393E-2</v>
      </c>
      <c r="J49" s="170">
        <f>H49-G49</f>
        <v>20842</v>
      </c>
      <c r="K49" s="172">
        <f t="shared" si="18"/>
        <v>6.016601216190437E-2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C52+C55</f>
        <v>10671</v>
      </c>
      <c r="D51" s="178">
        <f t="shared" si="23"/>
        <v>20161</v>
      </c>
      <c r="E51" s="178">
        <f t="shared" si="23"/>
        <v>37638</v>
      </c>
      <c r="F51" s="178">
        <f t="shared" si="23"/>
        <v>50566</v>
      </c>
      <c r="G51" s="178">
        <f t="shared" si="23"/>
        <v>44389</v>
      </c>
      <c r="H51" s="178">
        <f t="shared" si="23"/>
        <v>43817</v>
      </c>
      <c r="I51" s="179">
        <f>IFERROR(H51/G51-1,"-")</f>
        <v>-1.28860753790353E-2</v>
      </c>
      <c r="J51" s="178">
        <f>H51-G51</f>
        <v>-572</v>
      </c>
      <c r="K51" s="179">
        <f t="shared" ref="K51:K63" si="24">H51/H$9</f>
        <v>1.043547886575583E-2</v>
      </c>
    </row>
    <row r="52" spans="2:11" x14ac:dyDescent="0.25">
      <c r="B52" s="161" t="s">
        <v>100</v>
      </c>
      <c r="C52" s="162">
        <v>1985</v>
      </c>
      <c r="D52" s="162">
        <v>4950</v>
      </c>
      <c r="E52" s="162">
        <v>6738</v>
      </c>
      <c r="F52" s="162">
        <v>20123</v>
      </c>
      <c r="G52" s="162">
        <v>11822</v>
      </c>
      <c r="H52" s="162">
        <v>9889</v>
      </c>
      <c r="I52" s="180">
        <f>IFERROR(H52/G52-1,"-")</f>
        <v>-0.16350871256978516</v>
      </c>
      <c r="J52" s="161">
        <f t="shared" ref="J52:J62" si="25">H52-G52</f>
        <v>-1933</v>
      </c>
      <c r="K52" s="163">
        <f t="shared" si="24"/>
        <v>2.3551692380459504E-3</v>
      </c>
    </row>
    <row r="53" spans="2:11" x14ac:dyDescent="0.25">
      <c r="B53" s="165" t="s">
        <v>106</v>
      </c>
      <c r="C53" s="166">
        <v>1483</v>
      </c>
      <c r="D53" s="166">
        <v>2415</v>
      </c>
      <c r="E53" s="166">
        <v>3508</v>
      </c>
      <c r="F53" s="166">
        <v>14745</v>
      </c>
      <c r="G53" s="166">
        <v>7661</v>
      </c>
      <c r="H53" s="166">
        <v>5821</v>
      </c>
      <c r="I53" s="181">
        <f>IFERROR(H53/G53-1,"-")</f>
        <v>-0.24017752251664271</v>
      </c>
      <c r="J53" s="165">
        <f t="shared" si="25"/>
        <v>-1840</v>
      </c>
      <c r="K53" s="167">
        <f t="shared" si="24"/>
        <v>1.3863323020189581E-3</v>
      </c>
    </row>
    <row r="54" spans="2:11" x14ac:dyDescent="0.25">
      <c r="B54" s="165" t="s">
        <v>103</v>
      </c>
      <c r="C54" s="166">
        <v>502</v>
      </c>
      <c r="D54" s="166">
        <v>2535</v>
      </c>
      <c r="E54" s="166">
        <v>3230</v>
      </c>
      <c r="F54" s="166">
        <v>5378</v>
      </c>
      <c r="G54" s="166">
        <v>4161</v>
      </c>
      <c r="H54" s="166">
        <v>4068</v>
      </c>
      <c r="I54" s="181">
        <f>IFERROR(H54/G54-1,"-")</f>
        <v>-2.2350396539293493E-2</v>
      </c>
      <c r="J54" s="165">
        <f t="shared" si="25"/>
        <v>-93</v>
      </c>
      <c r="K54" s="167">
        <f t="shared" si="24"/>
        <v>9.6883693602699218E-4</v>
      </c>
    </row>
    <row r="55" spans="2:11" x14ac:dyDescent="0.25">
      <c r="B55" s="161" t="s">
        <v>110</v>
      </c>
      <c r="C55" s="162">
        <v>8686</v>
      </c>
      <c r="D55" s="162">
        <v>15211</v>
      </c>
      <c r="E55" s="162">
        <v>30900</v>
      </c>
      <c r="F55" s="162">
        <v>30443</v>
      </c>
      <c r="G55" s="162">
        <v>32567</v>
      </c>
      <c r="H55" s="162">
        <v>33928</v>
      </c>
      <c r="I55" s="180">
        <f>IFERROR(H55/G55-1,"-")</f>
        <v>4.1790769797647842E-2</v>
      </c>
      <c r="J55" s="161">
        <f t="shared" si="25"/>
        <v>1361</v>
      </c>
      <c r="K55" s="163">
        <f t="shared" si="24"/>
        <v>8.0803096277098797E-3</v>
      </c>
    </row>
    <row r="56" spans="2:11" x14ac:dyDescent="0.25">
      <c r="B56" s="165" t="s">
        <v>113</v>
      </c>
      <c r="C56" s="166">
        <v>2447</v>
      </c>
      <c r="D56" s="166">
        <v>3030</v>
      </c>
      <c r="E56" s="166">
        <v>10329</v>
      </c>
      <c r="F56" s="166">
        <v>9247</v>
      </c>
      <c r="G56" s="166">
        <v>10964</v>
      </c>
      <c r="H56" s="166">
        <v>11677</v>
      </c>
      <c r="I56" s="181">
        <f t="shared" ref="I56:I63" si="26">IFERROR(H56/G56-1,"-")</f>
        <v>6.5031010580080206E-2</v>
      </c>
      <c r="J56" s="165">
        <f t="shared" si="25"/>
        <v>713</v>
      </c>
      <c r="K56" s="167">
        <f t="shared" si="24"/>
        <v>2.7810002217274307E-3</v>
      </c>
    </row>
    <row r="57" spans="2:11" x14ac:dyDescent="0.25">
      <c r="B57" s="165" t="s">
        <v>116</v>
      </c>
      <c r="C57" s="166">
        <v>2773</v>
      </c>
      <c r="D57" s="166">
        <v>5150</v>
      </c>
      <c r="E57" s="166">
        <v>6783</v>
      </c>
      <c r="F57" s="166">
        <v>6068</v>
      </c>
      <c r="G57" s="166">
        <v>6166</v>
      </c>
      <c r="H57" s="166">
        <v>6797</v>
      </c>
      <c r="I57" s="181">
        <f t="shared" si="26"/>
        <v>0.10233538760947125</v>
      </c>
      <c r="J57" s="165">
        <f t="shared" si="25"/>
        <v>631</v>
      </c>
      <c r="K57" s="167">
        <f t="shared" si="24"/>
        <v>1.6187769553037035E-3</v>
      </c>
    </row>
    <row r="58" spans="2:11" x14ac:dyDescent="0.25">
      <c r="B58" s="165" t="s">
        <v>119</v>
      </c>
      <c r="C58" s="166">
        <v>473</v>
      </c>
      <c r="D58" s="166">
        <v>1642</v>
      </c>
      <c r="E58" s="166">
        <v>2739</v>
      </c>
      <c r="F58" s="166">
        <v>2907</v>
      </c>
      <c r="G58" s="166">
        <v>2482</v>
      </c>
      <c r="H58" s="166">
        <v>2768</v>
      </c>
      <c r="I58" s="181">
        <f t="shared" si="26"/>
        <v>0.11522965350523773</v>
      </c>
      <c r="J58" s="165">
        <f t="shared" si="25"/>
        <v>286</v>
      </c>
      <c r="K58" s="167">
        <f t="shared" si="24"/>
        <v>6.5922827898788454E-4</v>
      </c>
    </row>
    <row r="59" spans="2:11" x14ac:dyDescent="0.25">
      <c r="B59" s="165" t="s">
        <v>126</v>
      </c>
      <c r="C59" s="166">
        <v>259</v>
      </c>
      <c r="D59" s="166">
        <v>377</v>
      </c>
      <c r="E59" s="166">
        <v>866</v>
      </c>
      <c r="F59" s="166">
        <v>806</v>
      </c>
      <c r="G59" s="166">
        <v>1053</v>
      </c>
      <c r="H59" s="166">
        <v>1113</v>
      </c>
      <c r="I59" s="181">
        <f t="shared" si="26"/>
        <v>5.6980056980056926E-2</v>
      </c>
      <c r="J59" s="165">
        <f t="shared" si="25"/>
        <v>60</v>
      </c>
      <c r="K59" s="167">
        <f t="shared" si="24"/>
        <v>2.6507264252655907E-4</v>
      </c>
    </row>
    <row r="60" spans="2:11" x14ac:dyDescent="0.25">
      <c r="B60" s="165" t="s">
        <v>122</v>
      </c>
      <c r="C60" s="166">
        <v>175</v>
      </c>
      <c r="D60" s="166">
        <v>476</v>
      </c>
      <c r="E60" s="166">
        <v>649</v>
      </c>
      <c r="F60" s="166">
        <v>683</v>
      </c>
      <c r="G60" s="166">
        <v>736</v>
      </c>
      <c r="H60" s="166">
        <v>908</v>
      </c>
      <c r="I60" s="181">
        <f t="shared" si="26"/>
        <v>0.23369565217391308</v>
      </c>
      <c r="J60" s="165">
        <f t="shared" si="25"/>
        <v>172</v>
      </c>
      <c r="K60" s="167">
        <f t="shared" si="24"/>
        <v>2.1624973891654593E-4</v>
      </c>
    </row>
    <row r="61" spans="2:11" x14ac:dyDescent="0.25">
      <c r="B61" s="165" t="s">
        <v>131</v>
      </c>
      <c r="C61" s="166">
        <v>76</v>
      </c>
      <c r="D61" s="166">
        <v>98</v>
      </c>
      <c r="E61" s="166">
        <v>132</v>
      </c>
      <c r="F61" s="166">
        <v>239</v>
      </c>
      <c r="G61" s="166">
        <v>145</v>
      </c>
      <c r="H61" s="166">
        <v>206</v>
      </c>
      <c r="I61" s="181">
        <f t="shared" si="26"/>
        <v>0.42068965517241375</v>
      </c>
      <c r="J61" s="165">
        <f t="shared" si="25"/>
        <v>61</v>
      </c>
      <c r="K61" s="167">
        <f t="shared" si="24"/>
        <v>4.9061064115427821E-5</v>
      </c>
    </row>
    <row r="62" spans="2:11" x14ac:dyDescent="0.25">
      <c r="B62" s="165" t="s">
        <v>134</v>
      </c>
      <c r="C62" s="166">
        <v>119</v>
      </c>
      <c r="D62" s="166">
        <v>91</v>
      </c>
      <c r="E62" s="166">
        <v>153</v>
      </c>
      <c r="F62" s="166">
        <v>195</v>
      </c>
      <c r="G62" s="166">
        <v>158</v>
      </c>
      <c r="H62" s="166">
        <v>477</v>
      </c>
      <c r="I62" s="181">
        <f t="shared" si="26"/>
        <v>2.018987341772152</v>
      </c>
      <c r="J62" s="165">
        <f t="shared" si="25"/>
        <v>319</v>
      </c>
      <c r="K62" s="167">
        <f t="shared" si="24"/>
        <v>1.1360256108281103E-4</v>
      </c>
    </row>
    <row r="63" spans="2:11" x14ac:dyDescent="0.25">
      <c r="B63" s="170" t="s">
        <v>148</v>
      </c>
      <c r="C63" s="171">
        <f t="shared" ref="C63" si="27">C55-SUM(C56:C62)</f>
        <v>2364</v>
      </c>
      <c r="D63" s="171">
        <f t="shared" ref="D63:H63" si="28">D55-SUM(D56:D62)</f>
        <v>4347</v>
      </c>
      <c r="E63" s="171">
        <f t="shared" si="28"/>
        <v>9249</v>
      </c>
      <c r="F63" s="171">
        <f t="shared" si="28"/>
        <v>10298</v>
      </c>
      <c r="G63" s="171">
        <f t="shared" si="28"/>
        <v>10863</v>
      </c>
      <c r="H63" s="171">
        <f t="shared" si="28"/>
        <v>9982</v>
      </c>
      <c r="I63" s="182">
        <f t="shared" si="26"/>
        <v>-8.1100984994936898E-2</v>
      </c>
      <c r="J63" s="170">
        <f>H63-G63</f>
        <v>-881</v>
      </c>
      <c r="K63" s="172">
        <f t="shared" si="24"/>
        <v>2.3773181650495172E-3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>
        <f t="shared" ref="C65:H65" si="29">C66+C69</f>
        <v>51640</v>
      </c>
      <c r="D65" s="178">
        <f t="shared" si="29"/>
        <v>62020</v>
      </c>
      <c r="E65" s="178">
        <f t="shared" si="29"/>
        <v>151473</v>
      </c>
      <c r="F65" s="178">
        <f t="shared" si="29"/>
        <v>164769</v>
      </c>
      <c r="G65" s="178">
        <f t="shared" si="29"/>
        <v>191595</v>
      </c>
      <c r="H65" s="178">
        <f t="shared" si="29"/>
        <v>151475</v>
      </c>
      <c r="I65" s="179">
        <f>IFERROR(H65/G65-1,"-")</f>
        <v>-0.20940003653540018</v>
      </c>
      <c r="J65" s="178">
        <f>H65-G65</f>
        <v>-40120</v>
      </c>
      <c r="K65" s="179">
        <f t="shared" ref="K65:K77" si="30">H65/H$9</f>
        <v>3.6075362557691407E-2</v>
      </c>
    </row>
    <row r="66" spans="2:11" x14ac:dyDescent="0.25">
      <c r="B66" s="161" t="s">
        <v>100</v>
      </c>
      <c r="C66" s="162">
        <v>22085</v>
      </c>
      <c r="D66" s="162">
        <v>25803</v>
      </c>
      <c r="E66" s="162">
        <v>30941</v>
      </c>
      <c r="F66" s="162">
        <v>42327</v>
      </c>
      <c r="G66" s="162">
        <v>58550</v>
      </c>
      <c r="H66" s="162">
        <v>40777</v>
      </c>
      <c r="I66" s="180">
        <f>IFERROR(H66/G66-1,"-")</f>
        <v>-0.30355251921434667</v>
      </c>
      <c r="J66" s="161">
        <f t="shared" ref="J66:J76" si="31">H66-G66</f>
        <v>-17773</v>
      </c>
      <c r="K66" s="163">
        <f t="shared" si="30"/>
        <v>9.7114709292951476E-3</v>
      </c>
    </row>
    <row r="67" spans="2:11" x14ac:dyDescent="0.25">
      <c r="B67" s="165" t="s">
        <v>106</v>
      </c>
      <c r="C67" s="166">
        <v>7922</v>
      </c>
      <c r="D67" s="166">
        <v>21207</v>
      </c>
      <c r="E67" s="166">
        <v>22920</v>
      </c>
      <c r="F67" s="166">
        <v>28864</v>
      </c>
      <c r="G67" s="166">
        <v>34800</v>
      </c>
      <c r="H67" s="166">
        <v>14323</v>
      </c>
      <c r="I67" s="181">
        <f>IFERROR(H67/G67-1,"-")</f>
        <v>-0.58841954022988507</v>
      </c>
      <c r="J67" s="165">
        <f t="shared" si="31"/>
        <v>-20477</v>
      </c>
      <c r="K67" s="167">
        <f t="shared" si="30"/>
        <v>3.4111729190547217E-3</v>
      </c>
    </row>
    <row r="68" spans="2:11" x14ac:dyDescent="0.25">
      <c r="B68" s="165" t="s">
        <v>103</v>
      </c>
      <c r="C68" s="166">
        <v>14163</v>
      </c>
      <c r="D68" s="166">
        <v>4596</v>
      </c>
      <c r="E68" s="166">
        <v>8021</v>
      </c>
      <c r="F68" s="166">
        <v>13463</v>
      </c>
      <c r="G68" s="166">
        <v>23750</v>
      </c>
      <c r="H68" s="166">
        <v>26454</v>
      </c>
      <c r="I68" s="181">
        <f>IFERROR(H68/G68-1,"-")</f>
        <v>0.11385263157894743</v>
      </c>
      <c r="J68" s="165">
        <f t="shared" si="31"/>
        <v>2704</v>
      </c>
      <c r="K68" s="167">
        <f t="shared" si="30"/>
        <v>6.300298010240425E-3</v>
      </c>
    </row>
    <row r="69" spans="2:11" x14ac:dyDescent="0.25">
      <c r="B69" s="161" t="s">
        <v>110</v>
      </c>
      <c r="C69" s="162">
        <v>29555</v>
      </c>
      <c r="D69" s="162">
        <v>36217</v>
      </c>
      <c r="E69" s="162">
        <v>120532</v>
      </c>
      <c r="F69" s="162">
        <v>122442</v>
      </c>
      <c r="G69" s="162">
        <v>133045</v>
      </c>
      <c r="H69" s="162">
        <v>110698</v>
      </c>
      <c r="I69" s="180">
        <f>IFERROR(H69/G69-1,"-")</f>
        <v>-0.16796572588222025</v>
      </c>
      <c r="J69" s="161">
        <f t="shared" si="31"/>
        <v>-22347</v>
      </c>
      <c r="K69" s="163">
        <f t="shared" si="30"/>
        <v>2.6363891628396259E-2</v>
      </c>
    </row>
    <row r="70" spans="2:11" x14ac:dyDescent="0.25">
      <c r="B70" s="165" t="s">
        <v>113</v>
      </c>
      <c r="C70" s="166">
        <v>13310</v>
      </c>
      <c r="D70" s="166">
        <v>7549</v>
      </c>
      <c r="E70" s="166">
        <v>52809</v>
      </c>
      <c r="F70" s="166">
        <v>47522</v>
      </c>
      <c r="G70" s="166">
        <v>45250</v>
      </c>
      <c r="H70" s="166">
        <v>46430</v>
      </c>
      <c r="I70" s="181">
        <f t="shared" ref="I70:I77" si="32">IFERROR(H70/G70-1,"-")</f>
        <v>2.6077348066298356E-2</v>
      </c>
      <c r="J70" s="165">
        <f t="shared" si="31"/>
        <v>1180</v>
      </c>
      <c r="K70" s="167">
        <f t="shared" si="30"/>
        <v>1.1057792266404435E-2</v>
      </c>
    </row>
    <row r="71" spans="2:11" x14ac:dyDescent="0.25">
      <c r="B71" s="165" t="s">
        <v>116</v>
      </c>
      <c r="C71" s="166">
        <v>3222</v>
      </c>
      <c r="D71" s="166">
        <v>3513</v>
      </c>
      <c r="E71" s="166">
        <v>7009</v>
      </c>
      <c r="F71" s="166">
        <v>10647</v>
      </c>
      <c r="G71" s="166">
        <v>9892</v>
      </c>
      <c r="H71" s="166">
        <v>10514</v>
      </c>
      <c r="I71" s="181">
        <f t="shared" si="32"/>
        <v>6.2879094217549447E-2</v>
      </c>
      <c r="J71" s="165">
        <f t="shared" si="31"/>
        <v>622</v>
      </c>
      <c r="K71" s="167">
        <f t="shared" si="30"/>
        <v>2.5040195539301367E-3</v>
      </c>
    </row>
    <row r="72" spans="2:11" x14ac:dyDescent="0.25">
      <c r="B72" s="165" t="s">
        <v>119</v>
      </c>
      <c r="C72" s="166">
        <v>3375</v>
      </c>
      <c r="D72" s="166">
        <v>6247</v>
      </c>
      <c r="E72" s="166">
        <v>17604</v>
      </c>
      <c r="F72" s="166">
        <v>14089</v>
      </c>
      <c r="G72" s="166">
        <v>19078</v>
      </c>
      <c r="H72" s="166">
        <v>9779</v>
      </c>
      <c r="I72" s="181">
        <f t="shared" si="32"/>
        <v>-0.48742006499633084</v>
      </c>
      <c r="J72" s="165">
        <f t="shared" si="31"/>
        <v>-9299</v>
      </c>
      <c r="K72" s="167">
        <f t="shared" si="30"/>
        <v>2.3289715824503336E-3</v>
      </c>
    </row>
    <row r="73" spans="2:11" x14ac:dyDescent="0.25">
      <c r="B73" s="165" t="s">
        <v>126</v>
      </c>
      <c r="C73" s="166">
        <v>459</v>
      </c>
      <c r="D73" s="166">
        <v>1777</v>
      </c>
      <c r="E73" s="166">
        <v>2468</v>
      </c>
      <c r="F73" s="166">
        <v>3450</v>
      </c>
      <c r="G73" s="166">
        <v>4281</v>
      </c>
      <c r="H73" s="166">
        <v>2636</v>
      </c>
      <c r="I73" s="181">
        <f t="shared" si="32"/>
        <v>-0.38425601494977812</v>
      </c>
      <c r="J73" s="165">
        <f t="shared" si="31"/>
        <v>-1645</v>
      </c>
      <c r="K73" s="167">
        <f t="shared" si="30"/>
        <v>6.2779109227314436E-4</v>
      </c>
    </row>
    <row r="74" spans="2:11" x14ac:dyDescent="0.25">
      <c r="B74" s="165" t="s">
        <v>122</v>
      </c>
      <c r="C74" s="166">
        <v>1163</v>
      </c>
      <c r="D74" s="166">
        <v>1607</v>
      </c>
      <c r="E74" s="166">
        <v>2853</v>
      </c>
      <c r="F74" s="166">
        <v>1813</v>
      </c>
      <c r="G74" s="166">
        <v>3870</v>
      </c>
      <c r="H74" s="166">
        <v>3064</v>
      </c>
      <c r="I74" s="181">
        <f t="shared" si="32"/>
        <v>-0.20826873385012923</v>
      </c>
      <c r="J74" s="165">
        <f t="shared" si="31"/>
        <v>-806</v>
      </c>
      <c r="K74" s="167">
        <f t="shared" si="30"/>
        <v>7.2972378859063522E-4</v>
      </c>
    </row>
    <row r="75" spans="2:11" x14ac:dyDescent="0.25">
      <c r="B75" s="165" t="s">
        <v>131</v>
      </c>
      <c r="C75" s="166">
        <v>651</v>
      </c>
      <c r="D75" s="166">
        <v>1674</v>
      </c>
      <c r="E75" s="166">
        <v>2685</v>
      </c>
      <c r="F75" s="166">
        <v>3726</v>
      </c>
      <c r="G75" s="166">
        <v>2300</v>
      </c>
      <c r="H75" s="166">
        <v>1042</v>
      </c>
      <c r="I75" s="181">
        <f t="shared" si="32"/>
        <v>-0.54695652173913045</v>
      </c>
      <c r="J75" s="165">
        <f t="shared" si="31"/>
        <v>-1258</v>
      </c>
      <c r="K75" s="167">
        <f t="shared" si="30"/>
        <v>2.4816324664211551E-4</v>
      </c>
    </row>
    <row r="76" spans="2:11" x14ac:dyDescent="0.25">
      <c r="B76" s="165" t="s">
        <v>134</v>
      </c>
      <c r="C76" s="166">
        <v>907</v>
      </c>
      <c r="D76" s="166">
        <v>154</v>
      </c>
      <c r="E76" s="166">
        <v>799</v>
      </c>
      <c r="F76" s="166">
        <v>1020</v>
      </c>
      <c r="G76" s="166">
        <v>628</v>
      </c>
      <c r="H76" s="166">
        <v>935</v>
      </c>
      <c r="I76" s="181">
        <f t="shared" si="32"/>
        <v>0.48885350318471343</v>
      </c>
      <c r="J76" s="165">
        <f t="shared" si="31"/>
        <v>307</v>
      </c>
      <c r="K76" s="167">
        <f t="shared" si="30"/>
        <v>2.2268007256274279E-4</v>
      </c>
    </row>
    <row r="77" spans="2:11" x14ac:dyDescent="0.25">
      <c r="B77" s="170" t="s">
        <v>148</v>
      </c>
      <c r="C77" s="171">
        <f t="shared" ref="C77" si="33">C69-SUM(C70:C76)</f>
        <v>6468</v>
      </c>
      <c r="D77" s="171">
        <f t="shared" ref="D77:H77" si="34">D69-SUM(D70:D76)</f>
        <v>13696</v>
      </c>
      <c r="E77" s="171">
        <f t="shared" si="34"/>
        <v>34305</v>
      </c>
      <c r="F77" s="171">
        <f t="shared" si="34"/>
        <v>40175</v>
      </c>
      <c r="G77" s="171">
        <f t="shared" si="34"/>
        <v>47746</v>
      </c>
      <c r="H77" s="171">
        <f t="shared" si="34"/>
        <v>36298</v>
      </c>
      <c r="I77" s="182">
        <f t="shared" si="32"/>
        <v>-0.23976877644200556</v>
      </c>
      <c r="J77" s="170">
        <f>H77-G77</f>
        <v>-11448</v>
      </c>
      <c r="K77" s="172">
        <f t="shared" si="30"/>
        <v>8.6447500255427134E-3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5">C80+C83</f>
        <v>167932</v>
      </c>
      <c r="D79" s="178">
        <f t="shared" si="35"/>
        <v>285256</v>
      </c>
      <c r="E79" s="178">
        <f t="shared" si="35"/>
        <v>574800</v>
      </c>
      <c r="F79" s="178">
        <f t="shared" si="35"/>
        <v>655063</v>
      </c>
      <c r="G79" s="178">
        <f t="shared" si="35"/>
        <v>742545</v>
      </c>
      <c r="H79" s="178">
        <f t="shared" si="35"/>
        <v>747127</v>
      </c>
      <c r="I79" s="179">
        <f>IFERROR(H79/G79-1,"-")</f>
        <v>6.1706697910564046E-3</v>
      </c>
      <c r="J79" s="178">
        <f>H79-G79</f>
        <v>4582</v>
      </c>
      <c r="K79" s="179">
        <f t="shared" ref="K79:K91" si="36">H79/H$9</f>
        <v>0.1779361439289672</v>
      </c>
    </row>
    <row r="80" spans="2:11" x14ac:dyDescent="0.25">
      <c r="B80" s="161" t="s">
        <v>100</v>
      </c>
      <c r="C80" s="162">
        <v>76535</v>
      </c>
      <c r="D80" s="162">
        <v>147596</v>
      </c>
      <c r="E80" s="162">
        <v>279454</v>
      </c>
      <c r="F80" s="162">
        <v>280533</v>
      </c>
      <c r="G80" s="162">
        <v>299948</v>
      </c>
      <c r="H80" s="162">
        <v>308268</v>
      </c>
      <c r="I80" s="180">
        <f>IFERROR(H80/G80-1,"-")</f>
        <v>2.7738141277821482E-2</v>
      </c>
      <c r="J80" s="161">
        <f t="shared" ref="J80:J90" si="37">H80-G80</f>
        <v>8320</v>
      </c>
      <c r="K80" s="163">
        <f t="shared" si="36"/>
        <v>7.3417262683178178E-2</v>
      </c>
    </row>
    <row r="81" spans="2:11" x14ac:dyDescent="0.25">
      <c r="B81" s="165" t="s">
        <v>106</v>
      </c>
      <c r="C81" s="166">
        <v>18128</v>
      </c>
      <c r="D81" s="166">
        <v>48803</v>
      </c>
      <c r="E81" s="166">
        <v>66206</v>
      </c>
      <c r="F81" s="166">
        <v>60951</v>
      </c>
      <c r="G81" s="166">
        <v>72460</v>
      </c>
      <c r="H81" s="166">
        <v>72174</v>
      </c>
      <c r="I81" s="181">
        <f>IFERROR(H81/G81-1,"-")</f>
        <v>-3.9470052442727166E-3</v>
      </c>
      <c r="J81" s="165">
        <f t="shared" si="37"/>
        <v>-286</v>
      </c>
      <c r="K81" s="167">
        <f t="shared" si="36"/>
        <v>1.7188996317800426E-2</v>
      </c>
    </row>
    <row r="82" spans="2:11" x14ac:dyDescent="0.25">
      <c r="B82" s="165" t="s">
        <v>103</v>
      </c>
      <c r="C82" s="166">
        <v>58407</v>
      </c>
      <c r="D82" s="166">
        <v>98793</v>
      </c>
      <c r="E82" s="166">
        <v>213248</v>
      </c>
      <c r="F82" s="166">
        <v>219582</v>
      </c>
      <c r="G82" s="166">
        <v>227488</v>
      </c>
      <c r="H82" s="166">
        <v>236094</v>
      </c>
      <c r="I82" s="181">
        <f>IFERROR(H82/G82-1,"-")</f>
        <v>3.783056688704467E-2</v>
      </c>
      <c r="J82" s="165">
        <f t="shared" si="37"/>
        <v>8606</v>
      </c>
      <c r="K82" s="167">
        <f t="shared" si="36"/>
        <v>5.6228266365377748E-2</v>
      </c>
    </row>
    <row r="83" spans="2:11" x14ac:dyDescent="0.25">
      <c r="B83" s="161" t="s">
        <v>110</v>
      </c>
      <c r="C83" s="162">
        <v>91397</v>
      </c>
      <c r="D83" s="162">
        <v>137660</v>
      </c>
      <c r="E83" s="162">
        <v>295346</v>
      </c>
      <c r="F83" s="162">
        <v>374530</v>
      </c>
      <c r="G83" s="162">
        <v>442597</v>
      </c>
      <c r="H83" s="162">
        <v>438859</v>
      </c>
      <c r="I83" s="180">
        <f>IFERROR(H83/G83-1,"-")</f>
        <v>-8.4456062738789139E-3</v>
      </c>
      <c r="J83" s="161">
        <f t="shared" si="37"/>
        <v>-3738</v>
      </c>
      <c r="K83" s="163">
        <f t="shared" si="36"/>
        <v>0.10451888124578902</v>
      </c>
    </row>
    <row r="84" spans="2:11" x14ac:dyDescent="0.25">
      <c r="B84" s="165" t="s">
        <v>113</v>
      </c>
      <c r="C84" s="166">
        <v>17445</v>
      </c>
      <c r="D84" s="166">
        <v>14438</v>
      </c>
      <c r="E84" s="166">
        <v>62128</v>
      </c>
      <c r="F84" s="166">
        <v>82689</v>
      </c>
      <c r="G84" s="166">
        <v>96507</v>
      </c>
      <c r="H84" s="166">
        <v>101267</v>
      </c>
      <c r="I84" s="181">
        <f t="shared" ref="I84:I91" si="38">IFERROR(H84/G84-1,"-")</f>
        <v>4.9322847047364338E-2</v>
      </c>
      <c r="J84" s="165">
        <f t="shared" si="37"/>
        <v>4760</v>
      </c>
      <c r="K84" s="167">
        <f t="shared" si="36"/>
        <v>2.4117799901830241E-2</v>
      </c>
    </row>
    <row r="85" spans="2:11" x14ac:dyDescent="0.25">
      <c r="B85" s="165" t="s">
        <v>116</v>
      </c>
      <c r="C85" s="166">
        <v>31930</v>
      </c>
      <c r="D85" s="166">
        <v>44660</v>
      </c>
      <c r="E85" s="166">
        <v>97434</v>
      </c>
      <c r="F85" s="166">
        <v>112107</v>
      </c>
      <c r="G85" s="166">
        <v>123583</v>
      </c>
      <c r="H85" s="166">
        <v>119756</v>
      </c>
      <c r="I85" s="181">
        <f t="shared" si="38"/>
        <v>-3.0967042392562094E-2</v>
      </c>
      <c r="J85" s="165">
        <f t="shared" si="37"/>
        <v>-3827</v>
      </c>
      <c r="K85" s="167">
        <f t="shared" si="36"/>
        <v>2.8521149486442594E-2</v>
      </c>
    </row>
    <row r="86" spans="2:11" x14ac:dyDescent="0.25">
      <c r="B86" s="165" t="s">
        <v>119</v>
      </c>
      <c r="C86" s="166">
        <v>6777</v>
      </c>
      <c r="D86" s="166">
        <v>16388</v>
      </c>
      <c r="E86" s="166">
        <v>26003</v>
      </c>
      <c r="F86" s="166">
        <v>37742</v>
      </c>
      <c r="G86" s="166">
        <v>52169</v>
      </c>
      <c r="H86" s="166">
        <v>47159</v>
      </c>
      <c r="I86" s="181">
        <f t="shared" si="38"/>
        <v>-9.6034043205735165E-2</v>
      </c>
      <c r="J86" s="165">
        <f t="shared" si="37"/>
        <v>-5010</v>
      </c>
      <c r="K86" s="167">
        <f t="shared" si="36"/>
        <v>1.1231411274851751E-2</v>
      </c>
    </row>
    <row r="87" spans="2:11" x14ac:dyDescent="0.25">
      <c r="B87" s="165" t="s">
        <v>126</v>
      </c>
      <c r="C87" s="166">
        <v>1446</v>
      </c>
      <c r="D87" s="166">
        <v>3856</v>
      </c>
      <c r="E87" s="166">
        <v>5606</v>
      </c>
      <c r="F87" s="166">
        <v>8001</v>
      </c>
      <c r="G87" s="166">
        <v>12852</v>
      </c>
      <c r="H87" s="166">
        <v>12753</v>
      </c>
      <c r="I87" s="181">
        <f t="shared" si="38"/>
        <v>-7.7030812324929698E-3</v>
      </c>
      <c r="J87" s="165">
        <f t="shared" si="37"/>
        <v>-99</v>
      </c>
      <c r="K87" s="167">
        <f t="shared" si="36"/>
        <v>3.0372609255536458E-3</v>
      </c>
    </row>
    <row r="88" spans="2:11" x14ac:dyDescent="0.25">
      <c r="B88" s="165" t="s">
        <v>122</v>
      </c>
      <c r="C88" s="166">
        <v>1794</v>
      </c>
      <c r="D88" s="166">
        <v>4708</v>
      </c>
      <c r="E88" s="166">
        <v>5083</v>
      </c>
      <c r="F88" s="166">
        <v>6346</v>
      </c>
      <c r="G88" s="166">
        <v>8035</v>
      </c>
      <c r="H88" s="166">
        <v>8564</v>
      </c>
      <c r="I88" s="181">
        <f t="shared" si="38"/>
        <v>6.5836963285625494E-2</v>
      </c>
      <c r="J88" s="165">
        <f t="shared" si="37"/>
        <v>529</v>
      </c>
      <c r="K88" s="167">
        <f t="shared" si="36"/>
        <v>2.0396065683714751E-3</v>
      </c>
    </row>
    <row r="89" spans="2:11" x14ac:dyDescent="0.25">
      <c r="B89" s="165" t="s">
        <v>131</v>
      </c>
      <c r="C89" s="166">
        <v>1708</v>
      </c>
      <c r="D89" s="166">
        <v>1077</v>
      </c>
      <c r="E89" s="166">
        <v>3385</v>
      </c>
      <c r="F89" s="166">
        <v>3803</v>
      </c>
      <c r="G89" s="166">
        <v>3568</v>
      </c>
      <c r="H89" s="166">
        <v>3810</v>
      </c>
      <c r="I89" s="181">
        <f t="shared" si="38"/>
        <v>6.7825112107623209E-2</v>
      </c>
      <c r="J89" s="165">
        <f t="shared" si="37"/>
        <v>242</v>
      </c>
      <c r="K89" s="167">
        <f t="shared" si="36"/>
        <v>9.0739152563000004E-4</v>
      </c>
    </row>
    <row r="90" spans="2:11" x14ac:dyDescent="0.25">
      <c r="B90" s="165" t="s">
        <v>134</v>
      </c>
      <c r="C90" s="166">
        <v>2323</v>
      </c>
      <c r="D90" s="166">
        <v>1332</v>
      </c>
      <c r="E90" s="166">
        <v>3698</v>
      </c>
      <c r="F90" s="166">
        <v>4417</v>
      </c>
      <c r="G90" s="166">
        <v>4728</v>
      </c>
      <c r="H90" s="166">
        <v>3577</v>
      </c>
      <c r="I90" s="181">
        <f t="shared" si="38"/>
        <v>-0.24344331641285955</v>
      </c>
      <c r="J90" s="165">
        <f t="shared" si="37"/>
        <v>-1151</v>
      </c>
      <c r="K90" s="167">
        <f t="shared" si="36"/>
        <v>8.5190012786837534E-4</v>
      </c>
    </row>
    <row r="91" spans="2:11" x14ac:dyDescent="0.25">
      <c r="B91" s="170" t="s">
        <v>148</v>
      </c>
      <c r="C91" s="171">
        <f t="shared" ref="C91" si="39">C83-SUM(C84:C90)</f>
        <v>27974</v>
      </c>
      <c r="D91" s="171">
        <f t="shared" ref="D91:H91" si="40">D83-SUM(D84:D90)</f>
        <v>51201</v>
      </c>
      <c r="E91" s="171">
        <f t="shared" si="40"/>
        <v>92009</v>
      </c>
      <c r="F91" s="171">
        <f t="shared" si="40"/>
        <v>119425</v>
      </c>
      <c r="G91" s="171">
        <f t="shared" si="40"/>
        <v>141155</v>
      </c>
      <c r="H91" s="171">
        <f t="shared" si="40"/>
        <v>141973</v>
      </c>
      <c r="I91" s="182">
        <f t="shared" si="38"/>
        <v>5.7950479968829072E-3</v>
      </c>
      <c r="J91" s="170">
        <f>H91-G91</f>
        <v>818</v>
      </c>
      <c r="K91" s="172">
        <f t="shared" si="36"/>
        <v>3.3812361435240947E-2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>
        <f t="shared" ref="C93:H93" si="41">C94+C97</f>
        <v>22616</v>
      </c>
      <c r="D93" s="178">
        <f t="shared" si="41"/>
        <v>33444</v>
      </c>
      <c r="E93" s="178">
        <f t="shared" si="41"/>
        <v>51485</v>
      </c>
      <c r="F93" s="178">
        <f t="shared" si="41"/>
        <v>58157</v>
      </c>
      <c r="G93" s="178">
        <f t="shared" si="41"/>
        <v>57388</v>
      </c>
      <c r="H93" s="178">
        <f t="shared" si="41"/>
        <v>56585</v>
      </c>
      <c r="I93" s="179">
        <f>IFERROR(H93/G93-1,"-")</f>
        <v>-1.3992472293859359E-2</v>
      </c>
      <c r="J93" s="178">
        <f>H93-G93</f>
        <v>-803</v>
      </c>
      <c r="K93" s="179">
        <f t="shared" ref="K93:K105" si="42">H93/H$9</f>
        <v>1.3476312198890696E-2</v>
      </c>
    </row>
    <row r="94" spans="2:11" x14ac:dyDescent="0.25">
      <c r="B94" s="161" t="s">
        <v>100</v>
      </c>
      <c r="C94" s="162">
        <v>14777</v>
      </c>
      <c r="D94" s="162">
        <v>21732</v>
      </c>
      <c r="E94" s="162">
        <v>33809</v>
      </c>
      <c r="F94" s="162">
        <v>37722</v>
      </c>
      <c r="G94" s="162">
        <v>35821</v>
      </c>
      <c r="H94" s="162">
        <v>35565</v>
      </c>
      <c r="I94" s="180">
        <f>IFERROR(H94/G94-1,"-")</f>
        <v>-7.146645822282971E-3</v>
      </c>
      <c r="J94" s="161">
        <f t="shared" ref="J94:J104" si="43">H94-G94</f>
        <v>-256</v>
      </c>
      <c r="K94" s="163">
        <f t="shared" si="42"/>
        <v>8.4701783750737412E-3</v>
      </c>
    </row>
    <row r="95" spans="2:11" x14ac:dyDescent="0.25">
      <c r="B95" s="165" t="s">
        <v>106</v>
      </c>
      <c r="C95" s="166">
        <v>8025</v>
      </c>
      <c r="D95" s="166">
        <v>11001</v>
      </c>
      <c r="E95" s="166">
        <v>16289</v>
      </c>
      <c r="F95" s="166">
        <v>12024</v>
      </c>
      <c r="G95" s="166">
        <v>11877</v>
      </c>
      <c r="H95" s="166">
        <v>13687</v>
      </c>
      <c r="I95" s="181">
        <f>IFERROR(H95/G95-1,"-")</f>
        <v>0.15239538604024583</v>
      </c>
      <c r="J95" s="165">
        <f t="shared" si="43"/>
        <v>1810</v>
      </c>
      <c r="K95" s="167">
        <f t="shared" si="42"/>
        <v>3.2597028376109738E-3</v>
      </c>
    </row>
    <row r="96" spans="2:11" x14ac:dyDescent="0.25">
      <c r="B96" s="165" t="s">
        <v>103</v>
      </c>
      <c r="C96" s="166">
        <v>6752</v>
      </c>
      <c r="D96" s="166">
        <v>10731</v>
      </c>
      <c r="E96" s="166">
        <v>17520</v>
      </c>
      <c r="F96" s="166">
        <v>25698</v>
      </c>
      <c r="G96" s="166">
        <v>23944</v>
      </c>
      <c r="H96" s="166">
        <v>21878</v>
      </c>
      <c r="I96" s="181">
        <f>IFERROR(H96/G96-1,"-")</f>
        <v>-8.6284664216505158E-2</v>
      </c>
      <c r="J96" s="165">
        <f t="shared" si="43"/>
        <v>-2066</v>
      </c>
      <c r="K96" s="167">
        <f t="shared" si="42"/>
        <v>5.210475537462767E-3</v>
      </c>
    </row>
    <row r="97" spans="2:11" x14ac:dyDescent="0.25">
      <c r="B97" s="161" t="s">
        <v>110</v>
      </c>
      <c r="C97" s="162">
        <v>7839</v>
      </c>
      <c r="D97" s="162">
        <v>11712</v>
      </c>
      <c r="E97" s="162">
        <v>17676</v>
      </c>
      <c r="F97" s="162">
        <v>20435</v>
      </c>
      <c r="G97" s="162">
        <v>21567</v>
      </c>
      <c r="H97" s="162">
        <v>21020</v>
      </c>
      <c r="I97" s="180">
        <f>IFERROR(H97/G97-1,"-")</f>
        <v>-2.5362822831177301E-2</v>
      </c>
      <c r="J97" s="161">
        <f t="shared" si="43"/>
        <v>-547</v>
      </c>
      <c r="K97" s="163">
        <f t="shared" si="42"/>
        <v>5.0061338238169559E-3</v>
      </c>
    </row>
    <row r="98" spans="2:11" x14ac:dyDescent="0.25">
      <c r="B98" s="165" t="s">
        <v>113</v>
      </c>
      <c r="C98" s="166">
        <v>1262</v>
      </c>
      <c r="D98" s="166">
        <v>921</v>
      </c>
      <c r="E98" s="166">
        <v>2403</v>
      </c>
      <c r="F98" s="166">
        <v>2795</v>
      </c>
      <c r="G98" s="166">
        <v>3030</v>
      </c>
      <c r="H98" s="166">
        <v>2551</v>
      </c>
      <c r="I98" s="181">
        <f t="shared" ref="I98:I105" si="44">IFERROR(H98/G98-1,"-")</f>
        <v>-0.15808580858085808</v>
      </c>
      <c r="J98" s="165">
        <f t="shared" si="43"/>
        <v>-479</v>
      </c>
      <c r="K98" s="167">
        <f t="shared" si="42"/>
        <v>6.07547449312895E-4</v>
      </c>
    </row>
    <row r="99" spans="2:11" x14ac:dyDescent="0.25">
      <c r="B99" s="165" t="s">
        <v>116</v>
      </c>
      <c r="C99" s="166">
        <v>1429</v>
      </c>
      <c r="D99" s="166">
        <v>2395</v>
      </c>
      <c r="E99" s="166">
        <v>3482</v>
      </c>
      <c r="F99" s="166">
        <v>3814</v>
      </c>
      <c r="G99" s="166">
        <v>4234</v>
      </c>
      <c r="H99" s="166">
        <v>3931</v>
      </c>
      <c r="I99" s="181">
        <f t="shared" si="44"/>
        <v>-7.1563533301842175E-2</v>
      </c>
      <c r="J99" s="165">
        <f t="shared" si="43"/>
        <v>-303</v>
      </c>
      <c r="K99" s="167">
        <f t="shared" si="42"/>
        <v>9.3620894678517847E-4</v>
      </c>
    </row>
    <row r="100" spans="2:11" x14ac:dyDescent="0.25">
      <c r="B100" s="165" t="s">
        <v>119</v>
      </c>
      <c r="C100" s="166">
        <v>1899</v>
      </c>
      <c r="D100" s="166">
        <v>3541</v>
      </c>
      <c r="E100" s="166">
        <v>3412</v>
      </c>
      <c r="F100" s="166">
        <v>3885</v>
      </c>
      <c r="G100" s="166">
        <v>3685</v>
      </c>
      <c r="H100" s="166">
        <v>3701</v>
      </c>
      <c r="I100" s="181">
        <f t="shared" si="44"/>
        <v>4.3419267299864561E-3</v>
      </c>
      <c r="J100" s="165">
        <f t="shared" si="43"/>
        <v>16</v>
      </c>
      <c r="K100" s="167">
        <f t="shared" si="42"/>
        <v>8.8143203053979793E-4</v>
      </c>
    </row>
    <row r="101" spans="2:11" x14ac:dyDescent="0.25">
      <c r="B101" s="165" t="s">
        <v>126</v>
      </c>
      <c r="C101" s="166">
        <v>316</v>
      </c>
      <c r="D101" s="166">
        <v>432</v>
      </c>
      <c r="E101" s="166">
        <v>1172</v>
      </c>
      <c r="F101" s="166">
        <v>938</v>
      </c>
      <c r="G101" s="166">
        <v>933</v>
      </c>
      <c r="H101" s="166">
        <v>900</v>
      </c>
      <c r="I101" s="181">
        <f t="shared" si="44"/>
        <v>-3.5369774919614128E-2</v>
      </c>
      <c r="J101" s="165">
        <f t="shared" si="43"/>
        <v>-33</v>
      </c>
      <c r="K101" s="167">
        <f t="shared" si="42"/>
        <v>2.1434445487322835E-4</v>
      </c>
    </row>
    <row r="102" spans="2:11" x14ac:dyDescent="0.25">
      <c r="B102" s="165" t="s">
        <v>122</v>
      </c>
      <c r="C102" s="166">
        <v>327</v>
      </c>
      <c r="D102" s="166">
        <v>507</v>
      </c>
      <c r="E102" s="166">
        <v>682</v>
      </c>
      <c r="F102" s="166">
        <v>650</v>
      </c>
      <c r="G102" s="166">
        <v>903</v>
      </c>
      <c r="H102" s="166">
        <v>839</v>
      </c>
      <c r="I102" s="181">
        <f t="shared" si="44"/>
        <v>-7.0874861572535974E-2</v>
      </c>
      <c r="J102" s="165">
        <f t="shared" si="43"/>
        <v>-64</v>
      </c>
      <c r="K102" s="167">
        <f t="shared" si="42"/>
        <v>1.9981666404293177E-4</v>
      </c>
    </row>
    <row r="103" spans="2:11" x14ac:dyDescent="0.25">
      <c r="B103" s="165" t="s">
        <v>131</v>
      </c>
      <c r="C103" s="166">
        <v>120</v>
      </c>
      <c r="D103" s="166">
        <v>105</v>
      </c>
      <c r="E103" s="166">
        <v>270</v>
      </c>
      <c r="F103" s="166">
        <v>153</v>
      </c>
      <c r="G103" s="166">
        <v>230</v>
      </c>
      <c r="H103" s="166">
        <v>185</v>
      </c>
      <c r="I103" s="181">
        <f t="shared" si="44"/>
        <v>-0.19565217391304346</v>
      </c>
      <c r="J103" s="165">
        <f t="shared" si="43"/>
        <v>-45</v>
      </c>
      <c r="K103" s="167">
        <f t="shared" si="42"/>
        <v>4.4059693501719158E-5</v>
      </c>
    </row>
    <row r="104" spans="2:11" x14ac:dyDescent="0.25">
      <c r="B104" s="165" t="s">
        <v>134</v>
      </c>
      <c r="C104" s="166">
        <v>87</v>
      </c>
      <c r="D104" s="166">
        <v>96</v>
      </c>
      <c r="E104" s="166">
        <v>168</v>
      </c>
      <c r="F104" s="166">
        <v>270</v>
      </c>
      <c r="G104" s="166">
        <v>384</v>
      </c>
      <c r="H104" s="166">
        <v>239</v>
      </c>
      <c r="I104" s="181">
        <f t="shared" si="44"/>
        <v>-0.37760416666666663</v>
      </c>
      <c r="J104" s="165">
        <f t="shared" si="43"/>
        <v>-145</v>
      </c>
      <c r="K104" s="167">
        <f t="shared" si="42"/>
        <v>5.6920360794112865E-5</v>
      </c>
    </row>
    <row r="105" spans="2:11" x14ac:dyDescent="0.25">
      <c r="B105" s="170" t="s">
        <v>148</v>
      </c>
      <c r="C105" s="171">
        <f t="shared" ref="C105" si="45">C97-SUM(C98:C104)</f>
        <v>2399</v>
      </c>
      <c r="D105" s="171">
        <f t="shared" ref="D105:H105" si="46">D97-SUM(D98:D104)</f>
        <v>3715</v>
      </c>
      <c r="E105" s="171">
        <f t="shared" si="46"/>
        <v>6087</v>
      </c>
      <c r="F105" s="171">
        <f t="shared" si="46"/>
        <v>7930</v>
      </c>
      <c r="G105" s="171">
        <f t="shared" si="46"/>
        <v>8168</v>
      </c>
      <c r="H105" s="171">
        <f t="shared" si="46"/>
        <v>8674</v>
      </c>
      <c r="I105" s="182">
        <f t="shared" si="44"/>
        <v>6.1949069539666946E-2</v>
      </c>
      <c r="J105" s="170">
        <f>H105-G105</f>
        <v>506</v>
      </c>
      <c r="K105" s="172">
        <f t="shared" si="42"/>
        <v>2.0658042239670919E-3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7">C108+C111</f>
        <v>62298</v>
      </c>
      <c r="D107" s="178">
        <f t="shared" si="47"/>
        <v>94072</v>
      </c>
      <c r="E107" s="178">
        <f t="shared" si="47"/>
        <v>169794</v>
      </c>
      <c r="F107" s="178">
        <f t="shared" si="47"/>
        <v>220761</v>
      </c>
      <c r="G107" s="178">
        <f t="shared" si="47"/>
        <v>207278</v>
      </c>
      <c r="H107" s="178">
        <f t="shared" si="47"/>
        <v>217984</v>
      </c>
      <c r="I107" s="179">
        <f>IFERROR(H107/G107-1,"-")</f>
        <v>5.1650440471251224E-2</v>
      </c>
      <c r="J107" s="178">
        <f>H107-G107</f>
        <v>10706</v>
      </c>
      <c r="K107" s="179">
        <f t="shared" ref="K107:K119" si="48">H107/H$9</f>
        <v>5.1915179612317564E-2</v>
      </c>
    </row>
    <row r="108" spans="2:11" x14ac:dyDescent="0.25">
      <c r="B108" s="161" t="s">
        <v>100</v>
      </c>
      <c r="C108" s="162">
        <v>28280</v>
      </c>
      <c r="D108" s="162">
        <v>38667</v>
      </c>
      <c r="E108" s="162">
        <v>41132</v>
      </c>
      <c r="F108" s="162">
        <v>48543</v>
      </c>
      <c r="G108" s="162">
        <v>43479</v>
      </c>
      <c r="H108" s="162">
        <v>46333</v>
      </c>
      <c r="I108" s="180">
        <f>IFERROR(H108/G108-1,"-")</f>
        <v>6.5640884104970265E-2</v>
      </c>
      <c r="J108" s="161">
        <f t="shared" ref="J108:J118" si="49">H108-G108</f>
        <v>2854</v>
      </c>
      <c r="K108" s="163">
        <f t="shared" si="48"/>
        <v>1.103469069737921E-2</v>
      </c>
    </row>
    <row r="109" spans="2:11" x14ac:dyDescent="0.25">
      <c r="B109" s="165" t="s">
        <v>106</v>
      </c>
      <c r="C109" s="166">
        <v>3378</v>
      </c>
      <c r="D109" s="166">
        <v>19359</v>
      </c>
      <c r="E109" s="166">
        <v>11031</v>
      </c>
      <c r="F109" s="166">
        <v>14560</v>
      </c>
      <c r="G109" s="166">
        <v>12208</v>
      </c>
      <c r="H109" s="166">
        <v>17174</v>
      </c>
      <c r="I109" s="181">
        <f>IFERROR(H109/G109-1,"-")</f>
        <v>0.40678243774574052</v>
      </c>
      <c r="J109" s="165">
        <f t="shared" si="49"/>
        <v>4966</v>
      </c>
      <c r="K109" s="167">
        <f t="shared" si="48"/>
        <v>4.0901685199920268E-3</v>
      </c>
    </row>
    <row r="110" spans="2:11" x14ac:dyDescent="0.25">
      <c r="B110" s="165" t="s">
        <v>103</v>
      </c>
      <c r="C110" s="166">
        <v>24902</v>
      </c>
      <c r="D110" s="166">
        <v>19308</v>
      </c>
      <c r="E110" s="166">
        <v>30101</v>
      </c>
      <c r="F110" s="166">
        <v>33983</v>
      </c>
      <c r="G110" s="166">
        <v>31271</v>
      </c>
      <c r="H110" s="166">
        <v>29159</v>
      </c>
      <c r="I110" s="181">
        <f>IFERROR(H110/G110-1,"-")</f>
        <v>-6.7538614051357526E-2</v>
      </c>
      <c r="J110" s="165">
        <f t="shared" si="49"/>
        <v>-2112</v>
      </c>
      <c r="K110" s="167">
        <f t="shared" si="48"/>
        <v>6.9445221773871838E-3</v>
      </c>
    </row>
    <row r="111" spans="2:11" x14ac:dyDescent="0.25">
      <c r="B111" s="161" t="s">
        <v>110</v>
      </c>
      <c r="C111" s="162">
        <v>34018</v>
      </c>
      <c r="D111" s="162">
        <v>55405</v>
      </c>
      <c r="E111" s="162">
        <v>128662</v>
      </c>
      <c r="F111" s="162">
        <v>172218</v>
      </c>
      <c r="G111" s="162">
        <v>163799</v>
      </c>
      <c r="H111" s="162">
        <v>171651</v>
      </c>
      <c r="I111" s="180">
        <f>IFERROR(H111/G111-1,"-")</f>
        <v>4.7936800590968165E-2</v>
      </c>
      <c r="J111" s="161">
        <f t="shared" si="49"/>
        <v>7852</v>
      </c>
      <c r="K111" s="163">
        <f t="shared" si="48"/>
        <v>4.0880488914938354E-2</v>
      </c>
    </row>
    <row r="112" spans="2:11" x14ac:dyDescent="0.25">
      <c r="B112" s="165" t="s">
        <v>113</v>
      </c>
      <c r="C112" s="166">
        <v>19439</v>
      </c>
      <c r="D112" s="166">
        <v>22937</v>
      </c>
      <c r="E112" s="166">
        <v>77726</v>
      </c>
      <c r="F112" s="166">
        <v>113230</v>
      </c>
      <c r="G112" s="166">
        <v>102157</v>
      </c>
      <c r="H112" s="166">
        <v>102824</v>
      </c>
      <c r="I112" s="181">
        <f t="shared" ref="I112:I119" si="50">IFERROR(H112/G112-1,"-")</f>
        <v>6.5291658917157047E-3</v>
      </c>
      <c r="J112" s="165">
        <f t="shared" si="49"/>
        <v>667</v>
      </c>
      <c r="K112" s="167">
        <f t="shared" si="48"/>
        <v>2.4488615808760925E-2</v>
      </c>
    </row>
    <row r="113" spans="2:11" x14ac:dyDescent="0.25">
      <c r="B113" s="165" t="s">
        <v>116</v>
      </c>
      <c r="C113" s="166">
        <v>2695</v>
      </c>
      <c r="D113" s="166">
        <v>6731</v>
      </c>
      <c r="E113" s="166">
        <v>5917</v>
      </c>
      <c r="F113" s="166">
        <v>7594</v>
      </c>
      <c r="G113" s="166">
        <v>7215</v>
      </c>
      <c r="H113" s="166">
        <v>8179</v>
      </c>
      <c r="I113" s="181">
        <f t="shared" si="50"/>
        <v>0.13361053361053354</v>
      </c>
      <c r="J113" s="165">
        <f t="shared" si="49"/>
        <v>964</v>
      </c>
      <c r="K113" s="167">
        <f t="shared" si="48"/>
        <v>1.9479147737868163E-3</v>
      </c>
    </row>
    <row r="114" spans="2:11" x14ac:dyDescent="0.25">
      <c r="B114" s="165" t="s">
        <v>119</v>
      </c>
      <c r="C114" s="166">
        <v>1859</v>
      </c>
      <c r="D114" s="166">
        <v>6002</v>
      </c>
      <c r="E114" s="166">
        <v>8638</v>
      </c>
      <c r="F114" s="166">
        <v>12056</v>
      </c>
      <c r="G114" s="166">
        <v>12800</v>
      </c>
      <c r="H114" s="166">
        <v>14175</v>
      </c>
      <c r="I114" s="181">
        <f t="shared" si="50"/>
        <v>0.107421875</v>
      </c>
      <c r="J114" s="165">
        <f t="shared" si="49"/>
        <v>1375</v>
      </c>
      <c r="K114" s="167">
        <f t="shared" si="48"/>
        <v>3.3759251642533467E-3</v>
      </c>
    </row>
    <row r="115" spans="2:11" x14ac:dyDescent="0.25">
      <c r="B115" s="165" t="s">
        <v>126</v>
      </c>
      <c r="C115" s="166">
        <v>1095</v>
      </c>
      <c r="D115" s="166">
        <v>3493</v>
      </c>
      <c r="E115" s="166">
        <v>5894</v>
      </c>
      <c r="F115" s="166">
        <v>6032</v>
      </c>
      <c r="G115" s="166">
        <v>5918</v>
      </c>
      <c r="H115" s="166">
        <v>5786</v>
      </c>
      <c r="I115" s="181">
        <f t="shared" si="50"/>
        <v>-2.2304832713754608E-2</v>
      </c>
      <c r="J115" s="165">
        <f t="shared" si="49"/>
        <v>-132</v>
      </c>
      <c r="K115" s="167">
        <f t="shared" si="48"/>
        <v>1.3779966843294436E-3</v>
      </c>
    </row>
    <row r="116" spans="2:11" x14ac:dyDescent="0.25">
      <c r="B116" s="165" t="s">
        <v>122</v>
      </c>
      <c r="C116" s="166">
        <v>2545</v>
      </c>
      <c r="D116" s="166">
        <v>4145</v>
      </c>
      <c r="E116" s="166">
        <v>4317</v>
      </c>
      <c r="F116" s="166">
        <v>4916</v>
      </c>
      <c r="G116" s="166">
        <v>4686</v>
      </c>
      <c r="H116" s="166">
        <v>4352</v>
      </c>
      <c r="I116" s="181">
        <f t="shared" si="50"/>
        <v>-7.1276141698676909E-2</v>
      </c>
      <c r="J116" s="165">
        <f t="shared" si="49"/>
        <v>-334</v>
      </c>
      <c r="K116" s="167">
        <f t="shared" si="48"/>
        <v>1.0364745195647665E-3</v>
      </c>
    </row>
    <row r="117" spans="2:11" x14ac:dyDescent="0.25">
      <c r="B117" s="165" t="s">
        <v>131</v>
      </c>
      <c r="C117" s="166">
        <v>226</v>
      </c>
      <c r="D117" s="166">
        <v>308</v>
      </c>
      <c r="E117" s="166">
        <v>1123</v>
      </c>
      <c r="F117" s="166">
        <v>1300</v>
      </c>
      <c r="G117" s="166">
        <v>1069</v>
      </c>
      <c r="H117" s="166">
        <v>1258</v>
      </c>
      <c r="I117" s="181">
        <f t="shared" si="50"/>
        <v>0.17680074836295612</v>
      </c>
      <c r="J117" s="165">
        <f t="shared" si="49"/>
        <v>189</v>
      </c>
      <c r="K117" s="167">
        <f t="shared" si="48"/>
        <v>2.9960591581169031E-4</v>
      </c>
    </row>
    <row r="118" spans="2:11" x14ac:dyDescent="0.25">
      <c r="B118" s="165" t="s">
        <v>134</v>
      </c>
      <c r="C118" s="166">
        <v>549</v>
      </c>
      <c r="D118" s="166">
        <v>470</v>
      </c>
      <c r="E118" s="166">
        <v>840</v>
      </c>
      <c r="F118" s="166">
        <v>770</v>
      </c>
      <c r="G118" s="166">
        <v>1368</v>
      </c>
      <c r="H118" s="166">
        <v>921</v>
      </c>
      <c r="I118" s="181">
        <f t="shared" si="50"/>
        <v>-0.32675438596491224</v>
      </c>
      <c r="J118" s="165">
        <f t="shared" si="49"/>
        <v>-447</v>
      </c>
      <c r="K118" s="167">
        <f t="shared" si="48"/>
        <v>2.1934582548693702E-4</v>
      </c>
    </row>
    <row r="119" spans="2:11" x14ac:dyDescent="0.25">
      <c r="B119" s="170" t="s">
        <v>148</v>
      </c>
      <c r="C119" s="171">
        <f t="shared" ref="C119" si="51">C111-SUM(C112:C118)</f>
        <v>5610</v>
      </c>
      <c r="D119" s="171">
        <f t="shared" ref="D119:H119" si="52">D111-SUM(D112:D118)</f>
        <v>11319</v>
      </c>
      <c r="E119" s="171">
        <f t="shared" si="52"/>
        <v>24207</v>
      </c>
      <c r="F119" s="171">
        <f t="shared" si="52"/>
        <v>26320</v>
      </c>
      <c r="G119" s="171">
        <f t="shared" si="52"/>
        <v>28586</v>
      </c>
      <c r="H119" s="171">
        <f t="shared" si="52"/>
        <v>34156</v>
      </c>
      <c r="I119" s="182">
        <f t="shared" si="50"/>
        <v>0.19485062618064797</v>
      </c>
      <c r="J119" s="170">
        <f>H119-G119</f>
        <v>5570</v>
      </c>
      <c r="K119" s="172">
        <f t="shared" si="48"/>
        <v>8.1346102229444307E-3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>
        <f t="shared" ref="C121:H121" si="53">C122+C125</f>
        <v>91416</v>
      </c>
      <c r="D121" s="178">
        <f t="shared" si="53"/>
        <v>164258</v>
      </c>
      <c r="E121" s="178">
        <f t="shared" si="53"/>
        <v>229131</v>
      </c>
      <c r="F121" s="178">
        <f t="shared" si="53"/>
        <v>240044</v>
      </c>
      <c r="G121" s="178">
        <f t="shared" si="53"/>
        <v>250407</v>
      </c>
      <c r="H121" s="178">
        <f t="shared" si="53"/>
        <v>282601</v>
      </c>
      <c r="I121" s="179">
        <f>IFERROR(H121/G121-1,"-")</f>
        <v>0.12856669342310711</v>
      </c>
      <c r="J121" s="178">
        <f>H121-G121</f>
        <v>32194</v>
      </c>
      <c r="K121" s="179">
        <f t="shared" ref="K121:K133" si="54">H121/H$9</f>
        <v>6.7304396990699122E-2</v>
      </c>
    </row>
    <row r="122" spans="2:11" x14ac:dyDescent="0.25">
      <c r="B122" s="161" t="s">
        <v>100</v>
      </c>
      <c r="C122" s="162">
        <v>52879</v>
      </c>
      <c r="D122" s="162">
        <v>104557</v>
      </c>
      <c r="E122" s="162">
        <v>134886</v>
      </c>
      <c r="F122" s="162">
        <v>147214</v>
      </c>
      <c r="G122" s="162">
        <v>155988</v>
      </c>
      <c r="H122" s="162">
        <v>178403</v>
      </c>
      <c r="I122" s="180">
        <f>IFERROR(H122/G122-1,"-")</f>
        <v>0.14369695104751656</v>
      </c>
      <c r="J122" s="161">
        <f t="shared" ref="J122:J132" si="55">H122-G122</f>
        <v>22415</v>
      </c>
      <c r="K122" s="163">
        <f t="shared" si="54"/>
        <v>4.2488548647498396E-2</v>
      </c>
    </row>
    <row r="123" spans="2:11" x14ac:dyDescent="0.25">
      <c r="B123" s="165" t="s">
        <v>106</v>
      </c>
      <c r="C123" s="166">
        <v>24076</v>
      </c>
      <c r="D123" s="166">
        <v>53247</v>
      </c>
      <c r="E123" s="166">
        <v>69865</v>
      </c>
      <c r="F123" s="166">
        <v>67025</v>
      </c>
      <c r="G123" s="166">
        <v>75188</v>
      </c>
      <c r="H123" s="166">
        <v>93462</v>
      </c>
      <c r="I123" s="181">
        <f>IFERROR(H123/G123-1,"-")</f>
        <v>0.24304410278235888</v>
      </c>
      <c r="J123" s="165">
        <f t="shared" si="55"/>
        <v>18274</v>
      </c>
      <c r="K123" s="167">
        <f t="shared" si="54"/>
        <v>2.2258957157068521E-2</v>
      </c>
    </row>
    <row r="124" spans="2:11" x14ac:dyDescent="0.25">
      <c r="B124" s="165" t="s">
        <v>103</v>
      </c>
      <c r="C124" s="166">
        <v>28803</v>
      </c>
      <c r="D124" s="166">
        <v>51310</v>
      </c>
      <c r="E124" s="166">
        <v>65021</v>
      </c>
      <c r="F124" s="166">
        <v>80189</v>
      </c>
      <c r="G124" s="166">
        <v>80800</v>
      </c>
      <c r="H124" s="166">
        <v>84941</v>
      </c>
      <c r="I124" s="181">
        <f>IFERROR(H124/G124-1,"-")</f>
        <v>5.1250000000000018E-2</v>
      </c>
      <c r="J124" s="165">
        <f t="shared" si="55"/>
        <v>4141</v>
      </c>
      <c r="K124" s="167">
        <f t="shared" si="54"/>
        <v>2.0229591490429879E-2</v>
      </c>
    </row>
    <row r="125" spans="2:11" x14ac:dyDescent="0.25">
      <c r="B125" s="161" t="s">
        <v>110</v>
      </c>
      <c r="C125" s="162">
        <v>38537</v>
      </c>
      <c r="D125" s="162">
        <v>59701</v>
      </c>
      <c r="E125" s="162">
        <v>94245</v>
      </c>
      <c r="F125" s="162">
        <v>92830</v>
      </c>
      <c r="G125" s="162">
        <v>94419</v>
      </c>
      <c r="H125" s="162">
        <v>104198</v>
      </c>
      <c r="I125" s="180">
        <f>IFERROR(H125/G125-1,"-")</f>
        <v>0.10357025598661296</v>
      </c>
      <c r="J125" s="161">
        <f t="shared" si="55"/>
        <v>9779</v>
      </c>
      <c r="K125" s="163">
        <f t="shared" si="54"/>
        <v>2.4815848343200719E-2</v>
      </c>
    </row>
    <row r="126" spans="2:11" x14ac:dyDescent="0.25">
      <c r="B126" s="165" t="s">
        <v>113</v>
      </c>
      <c r="C126" s="166">
        <v>3706</v>
      </c>
      <c r="D126" s="166">
        <v>3336</v>
      </c>
      <c r="E126" s="166">
        <v>9917</v>
      </c>
      <c r="F126" s="166">
        <v>11654</v>
      </c>
      <c r="G126" s="166">
        <v>10678</v>
      </c>
      <c r="H126" s="166">
        <v>10456</v>
      </c>
      <c r="I126" s="181">
        <f t="shared" ref="I126:I133" si="56">IFERROR(H126/G126-1,"-")</f>
        <v>-2.0790410189174047E-2</v>
      </c>
      <c r="J126" s="165">
        <f t="shared" si="55"/>
        <v>-222</v>
      </c>
      <c r="K126" s="167">
        <f t="shared" si="54"/>
        <v>2.4902062446160839E-3</v>
      </c>
    </row>
    <row r="127" spans="2:11" x14ac:dyDescent="0.25">
      <c r="B127" s="165" t="s">
        <v>116</v>
      </c>
      <c r="C127" s="166">
        <v>3876</v>
      </c>
      <c r="D127" s="166">
        <v>7314</v>
      </c>
      <c r="E127" s="166">
        <v>11261</v>
      </c>
      <c r="F127" s="166">
        <v>13315</v>
      </c>
      <c r="G127" s="166">
        <v>13141</v>
      </c>
      <c r="H127" s="166">
        <v>15417</v>
      </c>
      <c r="I127" s="181">
        <f t="shared" si="56"/>
        <v>0.17319838672855936</v>
      </c>
      <c r="J127" s="165">
        <f t="shared" si="55"/>
        <v>2276</v>
      </c>
      <c r="K127" s="167">
        <f t="shared" si="54"/>
        <v>3.6717205119784018E-3</v>
      </c>
    </row>
    <row r="128" spans="2:11" x14ac:dyDescent="0.25">
      <c r="B128" s="165" t="s">
        <v>119</v>
      </c>
      <c r="C128" s="166">
        <v>2774</v>
      </c>
      <c r="D128" s="166">
        <v>7134</v>
      </c>
      <c r="E128" s="166">
        <v>8524</v>
      </c>
      <c r="F128" s="166">
        <v>8780</v>
      </c>
      <c r="G128" s="166">
        <v>8587</v>
      </c>
      <c r="H128" s="166">
        <v>9534</v>
      </c>
      <c r="I128" s="181">
        <f t="shared" si="56"/>
        <v>0.11028298590893204</v>
      </c>
      <c r="J128" s="165">
        <f t="shared" si="55"/>
        <v>947</v>
      </c>
      <c r="K128" s="167">
        <f t="shared" si="54"/>
        <v>2.2706222586237322E-3</v>
      </c>
    </row>
    <row r="129" spans="2:11" x14ac:dyDescent="0.25">
      <c r="B129" s="165" t="s">
        <v>126</v>
      </c>
      <c r="C129" s="166">
        <v>715</v>
      </c>
      <c r="D129" s="166">
        <v>1333</v>
      </c>
      <c r="E129" s="166">
        <v>2573</v>
      </c>
      <c r="F129" s="166">
        <v>2637</v>
      </c>
      <c r="G129" s="166">
        <v>2356</v>
      </c>
      <c r="H129" s="166">
        <v>2766</v>
      </c>
      <c r="I129" s="181">
        <f t="shared" si="56"/>
        <v>0.17402376910016981</v>
      </c>
      <c r="J129" s="165">
        <f t="shared" si="55"/>
        <v>410</v>
      </c>
      <c r="K129" s="167">
        <f t="shared" si="54"/>
        <v>6.5875195797705517E-4</v>
      </c>
    </row>
    <row r="130" spans="2:11" x14ac:dyDescent="0.25">
      <c r="B130" s="165" t="s">
        <v>122</v>
      </c>
      <c r="C130" s="166">
        <v>756</v>
      </c>
      <c r="D130" s="166">
        <v>1357</v>
      </c>
      <c r="E130" s="166">
        <v>1836</v>
      </c>
      <c r="F130" s="166">
        <v>1935</v>
      </c>
      <c r="G130" s="166">
        <v>2097</v>
      </c>
      <c r="H130" s="166">
        <v>2540</v>
      </c>
      <c r="I130" s="181">
        <f t="shared" si="56"/>
        <v>0.21125417262756319</v>
      </c>
      <c r="J130" s="165">
        <f t="shared" si="55"/>
        <v>443</v>
      </c>
      <c r="K130" s="167">
        <f t="shared" si="54"/>
        <v>6.0492768375333336E-4</v>
      </c>
    </row>
    <row r="131" spans="2:11" x14ac:dyDescent="0.25">
      <c r="B131" s="165" t="s">
        <v>131</v>
      </c>
      <c r="C131" s="166">
        <v>671</v>
      </c>
      <c r="D131" s="166">
        <v>555</v>
      </c>
      <c r="E131" s="166">
        <v>1075</v>
      </c>
      <c r="F131" s="166">
        <v>1342</v>
      </c>
      <c r="G131" s="166">
        <v>1334</v>
      </c>
      <c r="H131" s="166">
        <v>1128</v>
      </c>
      <c r="I131" s="181">
        <f t="shared" si="56"/>
        <v>-0.15442278860569714</v>
      </c>
      <c r="J131" s="165">
        <f t="shared" si="55"/>
        <v>-206</v>
      </c>
      <c r="K131" s="167">
        <f t="shared" si="54"/>
        <v>2.6864505010777955E-4</v>
      </c>
    </row>
    <row r="132" spans="2:11" x14ac:dyDescent="0.25">
      <c r="B132" s="165" t="s">
        <v>134</v>
      </c>
      <c r="C132" s="166">
        <v>1081</v>
      </c>
      <c r="D132" s="166">
        <v>919</v>
      </c>
      <c r="E132" s="166">
        <v>1885</v>
      </c>
      <c r="F132" s="166">
        <v>2455</v>
      </c>
      <c r="G132" s="166">
        <v>2502</v>
      </c>
      <c r="H132" s="166">
        <v>2367</v>
      </c>
      <c r="I132" s="181">
        <f t="shared" si="56"/>
        <v>-5.3956834532374098E-2</v>
      </c>
      <c r="J132" s="165">
        <f t="shared" si="55"/>
        <v>-135</v>
      </c>
      <c r="K132" s="167">
        <f t="shared" si="54"/>
        <v>5.6372591631659058E-4</v>
      </c>
    </row>
    <row r="133" spans="2:11" x14ac:dyDescent="0.25">
      <c r="B133" s="170" t="s">
        <v>148</v>
      </c>
      <c r="C133" s="171">
        <f t="shared" ref="C133" si="57">C125-SUM(C126:C132)</f>
        <v>24958</v>
      </c>
      <c r="D133" s="171">
        <f t="shared" ref="D133:H133" si="58">D125-SUM(D126:D132)</f>
        <v>37753</v>
      </c>
      <c r="E133" s="171">
        <f t="shared" si="58"/>
        <v>57174</v>
      </c>
      <c r="F133" s="171">
        <f t="shared" si="58"/>
        <v>50712</v>
      </c>
      <c r="G133" s="171">
        <f t="shared" si="58"/>
        <v>53724</v>
      </c>
      <c r="H133" s="171">
        <f t="shared" si="58"/>
        <v>59990</v>
      </c>
      <c r="I133" s="182">
        <f t="shared" si="56"/>
        <v>0.11663316208770746</v>
      </c>
      <c r="J133" s="170">
        <f>H133-G133</f>
        <v>6266</v>
      </c>
      <c r="K133" s="172">
        <f t="shared" si="54"/>
        <v>1.4287248719827743E-2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9">C136+C139</f>
        <v>71022</v>
      </c>
      <c r="D135" s="178">
        <f t="shared" si="59"/>
        <v>116590</v>
      </c>
      <c r="E135" s="178">
        <f t="shared" si="59"/>
        <v>211298</v>
      </c>
      <c r="F135" s="178">
        <f t="shared" si="59"/>
        <v>231221</v>
      </c>
      <c r="G135" s="178">
        <f t="shared" si="59"/>
        <v>236470</v>
      </c>
      <c r="H135" s="178">
        <f t="shared" si="59"/>
        <v>232777</v>
      </c>
      <c r="I135" s="179">
        <f>IFERROR(H135/G135-1,"-")</f>
        <v>-1.5617203027868176E-2</v>
      </c>
      <c r="J135" s="178">
        <f>H135-G135</f>
        <v>-3693</v>
      </c>
      <c r="K135" s="179">
        <f t="shared" ref="K135:K147" si="60">H135/H$9</f>
        <v>5.5438287968917199E-2</v>
      </c>
    </row>
    <row r="136" spans="2:11" x14ac:dyDescent="0.25">
      <c r="B136" s="161" t="s">
        <v>100</v>
      </c>
      <c r="C136" s="162">
        <v>18253</v>
      </c>
      <c r="D136" s="162">
        <v>37770</v>
      </c>
      <c r="E136" s="162">
        <v>21329</v>
      </c>
      <c r="F136" s="162">
        <v>24816</v>
      </c>
      <c r="G136" s="162">
        <v>21484</v>
      </c>
      <c r="H136" s="162">
        <v>23745</v>
      </c>
      <c r="I136" s="180">
        <f>IFERROR(H136/G136-1,"-")</f>
        <v>0.10524110966300504</v>
      </c>
      <c r="J136" s="161">
        <f t="shared" ref="J136:J146" si="61">H136-G136</f>
        <v>2261</v>
      </c>
      <c r="K136" s="163">
        <f t="shared" si="60"/>
        <v>5.6551212010720079E-3</v>
      </c>
    </row>
    <row r="137" spans="2:11" x14ac:dyDescent="0.25">
      <c r="B137" s="165" t="s">
        <v>106</v>
      </c>
      <c r="C137" s="166">
        <v>13223</v>
      </c>
      <c r="D137" s="166">
        <v>29524</v>
      </c>
      <c r="E137" s="166">
        <v>14679</v>
      </c>
      <c r="F137" s="166">
        <v>16252</v>
      </c>
      <c r="G137" s="166">
        <v>13022</v>
      </c>
      <c r="H137" s="166">
        <v>14530</v>
      </c>
      <c r="I137" s="181">
        <f>IFERROR(H137/G137-1,"-")</f>
        <v>0.11580402395945333</v>
      </c>
      <c r="J137" s="165">
        <f t="shared" si="61"/>
        <v>1508</v>
      </c>
      <c r="K137" s="167">
        <f t="shared" si="60"/>
        <v>3.4604721436755645E-3</v>
      </c>
    </row>
    <row r="138" spans="2:11" x14ac:dyDescent="0.25">
      <c r="B138" s="165" t="s">
        <v>103</v>
      </c>
      <c r="C138" s="166">
        <v>5030</v>
      </c>
      <c r="D138" s="166">
        <v>8246</v>
      </c>
      <c r="E138" s="166">
        <v>6650</v>
      </c>
      <c r="F138" s="166">
        <v>8564</v>
      </c>
      <c r="G138" s="166">
        <v>8462</v>
      </c>
      <c r="H138" s="166">
        <v>9215</v>
      </c>
      <c r="I138" s="181">
        <f>IFERROR(H138/G138-1,"-")</f>
        <v>8.8986055306074174E-2</v>
      </c>
      <c r="J138" s="165">
        <f t="shared" si="61"/>
        <v>753</v>
      </c>
      <c r="K138" s="167">
        <f t="shared" si="60"/>
        <v>2.1946490573964438E-3</v>
      </c>
    </row>
    <row r="139" spans="2:11" x14ac:dyDescent="0.25">
      <c r="B139" s="161" t="s">
        <v>110</v>
      </c>
      <c r="C139" s="162">
        <v>52769</v>
      </c>
      <c r="D139" s="162">
        <v>78820</v>
      </c>
      <c r="E139" s="162">
        <v>189969</v>
      </c>
      <c r="F139" s="162">
        <v>206405</v>
      </c>
      <c r="G139" s="162">
        <v>214986</v>
      </c>
      <c r="H139" s="162">
        <v>209032</v>
      </c>
      <c r="I139" s="180">
        <f>IFERROR(H139/G139-1,"-")</f>
        <v>-2.7694826639874215E-2</v>
      </c>
      <c r="J139" s="161">
        <f t="shared" si="61"/>
        <v>-5954</v>
      </c>
      <c r="K139" s="163">
        <f t="shared" si="60"/>
        <v>4.9783166767845187E-2</v>
      </c>
    </row>
    <row r="140" spans="2:11" x14ac:dyDescent="0.25">
      <c r="B140" s="165" t="s">
        <v>113</v>
      </c>
      <c r="C140" s="166">
        <v>18492</v>
      </c>
      <c r="D140" s="166">
        <v>22202</v>
      </c>
      <c r="E140" s="166">
        <v>82145</v>
      </c>
      <c r="F140" s="166">
        <v>89762</v>
      </c>
      <c r="G140" s="166">
        <v>97508</v>
      </c>
      <c r="H140" s="166">
        <v>95395</v>
      </c>
      <c r="I140" s="181">
        <f t="shared" ref="I140:I147" si="62">IFERROR(H140/G140-1,"-")</f>
        <v>-2.1670016819132831E-2</v>
      </c>
      <c r="J140" s="165">
        <f t="shared" si="61"/>
        <v>-2113</v>
      </c>
      <c r="K140" s="167">
        <f t="shared" si="60"/>
        <v>2.2719321414035133E-2</v>
      </c>
    </row>
    <row r="141" spans="2:11" x14ac:dyDescent="0.25">
      <c r="B141" s="165" t="s">
        <v>116</v>
      </c>
      <c r="C141" s="166">
        <v>4762</v>
      </c>
      <c r="D141" s="166">
        <v>7702</v>
      </c>
      <c r="E141" s="166">
        <v>13518</v>
      </c>
      <c r="F141" s="166">
        <v>18144</v>
      </c>
      <c r="G141" s="166">
        <v>18601</v>
      </c>
      <c r="H141" s="166">
        <v>18702</v>
      </c>
      <c r="I141" s="181">
        <f t="shared" si="62"/>
        <v>5.4298156013117271E-3</v>
      </c>
      <c r="J141" s="165">
        <f t="shared" si="61"/>
        <v>101</v>
      </c>
      <c r="K141" s="167">
        <f t="shared" si="60"/>
        <v>4.4540777722656853E-3</v>
      </c>
    </row>
    <row r="142" spans="2:11" x14ac:dyDescent="0.25">
      <c r="B142" s="165" t="s">
        <v>119</v>
      </c>
      <c r="C142" s="166">
        <v>5672</v>
      </c>
      <c r="D142" s="166">
        <v>13038</v>
      </c>
      <c r="E142" s="166">
        <v>22971</v>
      </c>
      <c r="F142" s="166">
        <v>21076</v>
      </c>
      <c r="G142" s="166">
        <v>20538</v>
      </c>
      <c r="H142" s="166">
        <v>19537</v>
      </c>
      <c r="I142" s="181">
        <f t="shared" si="62"/>
        <v>-4.8738922972051846E-2</v>
      </c>
      <c r="J142" s="165">
        <f t="shared" si="61"/>
        <v>-1001</v>
      </c>
      <c r="K142" s="167">
        <f t="shared" si="60"/>
        <v>4.6529417942869581E-3</v>
      </c>
    </row>
    <row r="143" spans="2:11" x14ac:dyDescent="0.25">
      <c r="B143" s="165" t="s">
        <v>126</v>
      </c>
      <c r="C143" s="166">
        <v>723</v>
      </c>
      <c r="D143" s="166">
        <v>3759</v>
      </c>
      <c r="E143" s="166">
        <v>8266</v>
      </c>
      <c r="F143" s="166">
        <v>7399</v>
      </c>
      <c r="G143" s="166">
        <v>5132</v>
      </c>
      <c r="H143" s="166">
        <v>4349</v>
      </c>
      <c r="I143" s="181">
        <f t="shared" si="62"/>
        <v>-0.15257209664848015</v>
      </c>
      <c r="J143" s="165">
        <f t="shared" si="61"/>
        <v>-783</v>
      </c>
      <c r="K143" s="167">
        <f t="shared" si="60"/>
        <v>1.0357600380485224E-3</v>
      </c>
    </row>
    <row r="144" spans="2:11" x14ac:dyDescent="0.25">
      <c r="B144" s="165" t="s">
        <v>122</v>
      </c>
      <c r="C144" s="166">
        <v>1607</v>
      </c>
      <c r="D144" s="166">
        <v>2820</v>
      </c>
      <c r="E144" s="166">
        <v>3688</v>
      </c>
      <c r="F144" s="166">
        <v>4718</v>
      </c>
      <c r="G144" s="166">
        <v>4750</v>
      </c>
      <c r="H144" s="166">
        <v>3731</v>
      </c>
      <c r="I144" s="181">
        <f t="shared" si="62"/>
        <v>-0.21452631578947368</v>
      </c>
      <c r="J144" s="165">
        <f t="shared" si="61"/>
        <v>-1019</v>
      </c>
      <c r="K144" s="167">
        <f t="shared" si="60"/>
        <v>8.885768457022389E-4</v>
      </c>
    </row>
    <row r="145" spans="2:11" x14ac:dyDescent="0.25">
      <c r="B145" s="165" t="s">
        <v>131</v>
      </c>
      <c r="C145" s="166">
        <v>1592</v>
      </c>
      <c r="D145" s="166">
        <v>1197</v>
      </c>
      <c r="E145" s="166">
        <v>2905</v>
      </c>
      <c r="F145" s="166">
        <v>3247</v>
      </c>
      <c r="G145" s="166">
        <v>3030</v>
      </c>
      <c r="H145" s="166">
        <v>2935</v>
      </c>
      <c r="I145" s="181">
        <f t="shared" si="62"/>
        <v>-3.1353135313531344E-2</v>
      </c>
      <c r="J145" s="165">
        <f t="shared" si="61"/>
        <v>-95</v>
      </c>
      <c r="K145" s="167">
        <f t="shared" si="60"/>
        <v>6.990010833921391E-4</v>
      </c>
    </row>
    <row r="146" spans="2:11" x14ac:dyDescent="0.25">
      <c r="B146" s="165" t="s">
        <v>134</v>
      </c>
      <c r="C146" s="166">
        <v>3374</v>
      </c>
      <c r="D146" s="166">
        <v>790</v>
      </c>
      <c r="E146" s="166">
        <v>1686</v>
      </c>
      <c r="F146" s="166">
        <v>2306</v>
      </c>
      <c r="G146" s="166">
        <v>2147</v>
      </c>
      <c r="H146" s="166">
        <v>1666</v>
      </c>
      <c r="I146" s="181">
        <f t="shared" si="62"/>
        <v>-0.22403353516534696</v>
      </c>
      <c r="J146" s="165">
        <f t="shared" si="61"/>
        <v>-481</v>
      </c>
      <c r="K146" s="167">
        <f t="shared" si="60"/>
        <v>3.9677540202088716E-4</v>
      </c>
    </row>
    <row r="147" spans="2:11" x14ac:dyDescent="0.25">
      <c r="B147" s="170" t="s">
        <v>148</v>
      </c>
      <c r="C147" s="171">
        <f t="shared" ref="C147" si="63">C139-SUM(C140:C146)</f>
        <v>16547</v>
      </c>
      <c r="D147" s="171">
        <f t="shared" ref="D147:H147" si="64">D139-SUM(D140:D146)</f>
        <v>27312</v>
      </c>
      <c r="E147" s="171">
        <f t="shared" si="64"/>
        <v>54790</v>
      </c>
      <c r="F147" s="171">
        <f t="shared" si="64"/>
        <v>59753</v>
      </c>
      <c r="G147" s="171">
        <f t="shared" si="64"/>
        <v>63280</v>
      </c>
      <c r="H147" s="171">
        <f t="shared" si="64"/>
        <v>62717</v>
      </c>
      <c r="I147" s="182">
        <f t="shared" si="62"/>
        <v>-8.8969658659924233E-3</v>
      </c>
      <c r="J147" s="170">
        <f>H147-G147</f>
        <v>-563</v>
      </c>
      <c r="K147" s="172">
        <f t="shared" si="60"/>
        <v>1.4936712418093625E-2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65">C150+C153</f>
        <v>38032</v>
      </c>
      <c r="D149" s="178">
        <f t="shared" si="65"/>
        <v>70788</v>
      </c>
      <c r="E149" s="178">
        <f t="shared" si="65"/>
        <v>108068</v>
      </c>
      <c r="F149" s="178">
        <f t="shared" si="65"/>
        <v>113850</v>
      </c>
      <c r="G149" s="178">
        <f t="shared" si="65"/>
        <v>117114</v>
      </c>
      <c r="H149" s="178">
        <f t="shared" si="65"/>
        <v>111271</v>
      </c>
      <c r="I149" s="179">
        <f>IFERROR(H149/G149-1,"-")</f>
        <v>-4.9891558652253365E-2</v>
      </c>
      <c r="J149" s="178">
        <f>H149-G149</f>
        <v>-5843</v>
      </c>
      <c r="K149" s="179">
        <f t="shared" ref="K149:K161" si="66">H149/H$9</f>
        <v>2.6500357597998882E-2</v>
      </c>
    </row>
    <row r="150" spans="2:11" x14ac:dyDescent="0.25">
      <c r="B150" s="161" t="s">
        <v>100</v>
      </c>
      <c r="C150" s="162">
        <v>19160</v>
      </c>
      <c r="D150" s="162">
        <v>40138</v>
      </c>
      <c r="E150" s="162">
        <v>56632</v>
      </c>
      <c r="F150" s="162">
        <v>56777</v>
      </c>
      <c r="G150" s="162">
        <v>52917</v>
      </c>
      <c r="H150" s="162">
        <v>47366</v>
      </c>
      <c r="I150" s="180">
        <f>IFERROR(H150/G150-1,"-")</f>
        <v>-0.10490012661337567</v>
      </c>
      <c r="J150" s="161">
        <f t="shared" ref="J150:J160" si="67">H150-G150</f>
        <v>-5551</v>
      </c>
      <c r="K150" s="163">
        <f t="shared" si="66"/>
        <v>1.1280710499472593E-2</v>
      </c>
    </row>
    <row r="151" spans="2:11" x14ac:dyDescent="0.25">
      <c r="B151" s="165" t="s">
        <v>106</v>
      </c>
      <c r="C151" s="166">
        <v>12001</v>
      </c>
      <c r="D151" s="166">
        <v>32300</v>
      </c>
      <c r="E151" s="166">
        <v>41224</v>
      </c>
      <c r="F151" s="166">
        <v>42625</v>
      </c>
      <c r="G151" s="166">
        <v>36789</v>
      </c>
      <c r="H151" s="166">
        <v>30211</v>
      </c>
      <c r="I151" s="181">
        <f>IFERROR(H151/G151-1,"-")</f>
        <v>-0.1788034466824322</v>
      </c>
      <c r="J151" s="165">
        <f t="shared" si="67"/>
        <v>-6578</v>
      </c>
      <c r="K151" s="167">
        <f t="shared" si="66"/>
        <v>7.195067029083446E-3</v>
      </c>
    </row>
    <row r="152" spans="2:11" x14ac:dyDescent="0.25">
      <c r="B152" s="165" t="s">
        <v>103</v>
      </c>
      <c r="C152" s="166">
        <v>7159</v>
      </c>
      <c r="D152" s="166">
        <v>7838</v>
      </c>
      <c r="E152" s="166">
        <v>15408</v>
      </c>
      <c r="F152" s="166">
        <v>14152</v>
      </c>
      <c r="G152" s="166">
        <v>16128</v>
      </c>
      <c r="H152" s="166">
        <v>17155</v>
      </c>
      <c r="I152" s="181">
        <f>IFERROR(H152/G152-1,"-")</f>
        <v>6.3678075396825351E-2</v>
      </c>
      <c r="J152" s="165">
        <f t="shared" si="67"/>
        <v>1027</v>
      </c>
      <c r="K152" s="167">
        <f t="shared" si="66"/>
        <v>4.0856434703891468E-3</v>
      </c>
    </row>
    <row r="153" spans="2:11" x14ac:dyDescent="0.25">
      <c r="B153" s="161" t="s">
        <v>110</v>
      </c>
      <c r="C153" s="162">
        <v>18872</v>
      </c>
      <c r="D153" s="162">
        <v>30650</v>
      </c>
      <c r="E153" s="162">
        <v>51436</v>
      </c>
      <c r="F153" s="162">
        <v>57073</v>
      </c>
      <c r="G153" s="162">
        <v>64197</v>
      </c>
      <c r="H153" s="162">
        <v>63905</v>
      </c>
      <c r="I153" s="180">
        <f>IFERROR(H153/G153-1,"-")</f>
        <v>-4.5484991510507111E-3</v>
      </c>
      <c r="J153" s="161">
        <f t="shared" si="67"/>
        <v>-292</v>
      </c>
      <c r="K153" s="163">
        <f t="shared" si="66"/>
        <v>1.5219647098526287E-2</v>
      </c>
    </row>
    <row r="154" spans="2:11" x14ac:dyDescent="0.25">
      <c r="B154" s="165" t="s">
        <v>113</v>
      </c>
      <c r="C154" s="166">
        <v>5515</v>
      </c>
      <c r="D154" s="166">
        <v>5598</v>
      </c>
      <c r="E154" s="166">
        <v>19171</v>
      </c>
      <c r="F154" s="166">
        <v>18750</v>
      </c>
      <c r="G154" s="166">
        <v>19791</v>
      </c>
      <c r="H154" s="166">
        <v>17488</v>
      </c>
      <c r="I154" s="181">
        <f t="shared" ref="I154:I161" si="68">IFERROR(H154/G154-1,"-")</f>
        <v>-0.11636602496084081</v>
      </c>
      <c r="J154" s="165">
        <f t="shared" si="67"/>
        <v>-2303</v>
      </c>
      <c r="K154" s="167">
        <f t="shared" si="66"/>
        <v>4.1649509186922418E-3</v>
      </c>
    </row>
    <row r="155" spans="2:11" x14ac:dyDescent="0.25">
      <c r="B155" s="165" t="s">
        <v>116</v>
      </c>
      <c r="C155" s="166">
        <v>4511</v>
      </c>
      <c r="D155" s="166">
        <v>8036</v>
      </c>
      <c r="E155" s="166">
        <v>9936</v>
      </c>
      <c r="F155" s="166">
        <v>10332</v>
      </c>
      <c r="G155" s="166">
        <v>10102</v>
      </c>
      <c r="H155" s="166">
        <v>10525</v>
      </c>
      <c r="I155" s="181">
        <f t="shared" si="68"/>
        <v>4.1872896456147224E-2</v>
      </c>
      <c r="J155" s="165">
        <f t="shared" si="67"/>
        <v>423</v>
      </c>
      <c r="K155" s="167">
        <f t="shared" si="66"/>
        <v>2.5066393194896983E-3</v>
      </c>
    </row>
    <row r="156" spans="2:11" x14ac:dyDescent="0.25">
      <c r="B156" s="165" t="s">
        <v>119</v>
      </c>
      <c r="C156" s="166">
        <v>2227</v>
      </c>
      <c r="D156" s="166">
        <v>5124</v>
      </c>
      <c r="E156" s="166">
        <v>6472</v>
      </c>
      <c r="F156" s="166">
        <v>9249</v>
      </c>
      <c r="G156" s="166">
        <v>11724</v>
      </c>
      <c r="H156" s="166">
        <v>15180</v>
      </c>
      <c r="I156" s="181">
        <f t="shared" si="68"/>
        <v>0.29477993858751272</v>
      </c>
      <c r="J156" s="165">
        <f t="shared" si="67"/>
        <v>3456</v>
      </c>
      <c r="K156" s="167">
        <f t="shared" si="66"/>
        <v>3.6152764721951182E-3</v>
      </c>
    </row>
    <row r="157" spans="2:11" x14ac:dyDescent="0.25">
      <c r="B157" s="165" t="s">
        <v>126</v>
      </c>
      <c r="C157" s="166">
        <v>570</v>
      </c>
      <c r="D157" s="166">
        <v>906</v>
      </c>
      <c r="E157" s="166">
        <v>1617</v>
      </c>
      <c r="F157" s="166">
        <v>1502</v>
      </c>
      <c r="G157" s="166">
        <v>1867</v>
      </c>
      <c r="H157" s="166">
        <v>1924</v>
      </c>
      <c r="I157" s="181">
        <f t="shared" si="68"/>
        <v>3.0530262453133394E-2</v>
      </c>
      <c r="J157" s="165">
        <f t="shared" si="67"/>
        <v>57</v>
      </c>
      <c r="K157" s="167">
        <f t="shared" si="66"/>
        <v>4.5822081241787929E-4</v>
      </c>
    </row>
    <row r="158" spans="2:11" x14ac:dyDescent="0.25">
      <c r="B158" s="165" t="s">
        <v>122</v>
      </c>
      <c r="C158" s="166">
        <v>1192</v>
      </c>
      <c r="D158" s="166">
        <v>1744</v>
      </c>
      <c r="E158" s="166">
        <v>2943</v>
      </c>
      <c r="F158" s="166">
        <v>2874</v>
      </c>
      <c r="G158" s="166">
        <v>3312</v>
      </c>
      <c r="H158" s="166">
        <v>2501</v>
      </c>
      <c r="I158" s="181">
        <f t="shared" si="68"/>
        <v>-0.24486714975845414</v>
      </c>
      <c r="J158" s="165">
        <f t="shared" si="67"/>
        <v>-811</v>
      </c>
      <c r="K158" s="167">
        <f t="shared" si="66"/>
        <v>5.9563942404216013E-4</v>
      </c>
    </row>
    <row r="159" spans="2:11" x14ac:dyDescent="0.25">
      <c r="B159" s="165" t="s">
        <v>131</v>
      </c>
      <c r="C159" s="166">
        <v>230</v>
      </c>
      <c r="D159" s="166">
        <v>282</v>
      </c>
      <c r="E159" s="166">
        <v>472</v>
      </c>
      <c r="F159" s="166">
        <v>432</v>
      </c>
      <c r="G159" s="166">
        <v>374</v>
      </c>
      <c r="H159" s="166">
        <v>296</v>
      </c>
      <c r="I159" s="181">
        <f t="shared" si="68"/>
        <v>-0.20855614973262027</v>
      </c>
      <c r="J159" s="165">
        <f t="shared" si="67"/>
        <v>-78</v>
      </c>
      <c r="K159" s="167">
        <f t="shared" si="66"/>
        <v>7.0495509602750659E-5</v>
      </c>
    </row>
    <row r="160" spans="2:11" x14ac:dyDescent="0.25">
      <c r="B160" s="165" t="s">
        <v>134</v>
      </c>
      <c r="C160" s="166">
        <v>295</v>
      </c>
      <c r="D160" s="166">
        <v>446</v>
      </c>
      <c r="E160" s="166">
        <v>654</v>
      </c>
      <c r="F160" s="166">
        <v>832</v>
      </c>
      <c r="G160" s="166">
        <v>582</v>
      </c>
      <c r="H160" s="166">
        <v>436</v>
      </c>
      <c r="I160" s="181">
        <f t="shared" si="68"/>
        <v>-0.25085910652920962</v>
      </c>
      <c r="J160" s="165">
        <f t="shared" si="67"/>
        <v>-146</v>
      </c>
      <c r="K160" s="167">
        <f t="shared" si="66"/>
        <v>1.038379803608084E-4</v>
      </c>
    </row>
    <row r="161" spans="2:11" x14ac:dyDescent="0.25">
      <c r="B161" s="170" t="s">
        <v>148</v>
      </c>
      <c r="C161" s="171">
        <f t="shared" ref="C161" si="69">C153-SUM(C154:C160)</f>
        <v>4332</v>
      </c>
      <c r="D161" s="171">
        <f t="shared" ref="D161:H161" si="70">D153-SUM(D154:D160)</f>
        <v>8514</v>
      </c>
      <c r="E161" s="171">
        <f t="shared" si="70"/>
        <v>10171</v>
      </c>
      <c r="F161" s="171">
        <f t="shared" si="70"/>
        <v>13102</v>
      </c>
      <c r="G161" s="171">
        <f t="shared" si="70"/>
        <v>16445</v>
      </c>
      <c r="H161" s="171">
        <f t="shared" si="70"/>
        <v>15555</v>
      </c>
      <c r="I161" s="182">
        <f t="shared" si="68"/>
        <v>-5.4119793250228088E-2</v>
      </c>
      <c r="J161" s="170">
        <f>H161-G161</f>
        <v>-890</v>
      </c>
      <c r="K161" s="172">
        <f t="shared" si="66"/>
        <v>3.7045866617256302E-3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2226-DAD0-440C-8C85-08CC686227EA}">
  <sheetPr>
    <tabColor theme="7" tint="0.79998168889431442"/>
    <pageSetUpPr fitToPage="1"/>
  </sheetPr>
  <dimension ref="A1:W163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274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267</v>
      </c>
      <c r="D7" s="174" t="s">
        <v>268</v>
      </c>
      <c r="E7" s="174" t="s">
        <v>269</v>
      </c>
      <c r="F7" s="174" t="s">
        <v>270</v>
      </c>
      <c r="G7" s="174" t="s">
        <v>271</v>
      </c>
      <c r="H7" s="174" t="s">
        <v>272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267</v>
      </c>
      <c r="P7" s="174" t="s">
        <v>268</v>
      </c>
      <c r="Q7" s="174" t="s">
        <v>269</v>
      </c>
      <c r="R7" s="174" t="s">
        <v>270</v>
      </c>
      <c r="S7" s="174" t="s">
        <v>271</v>
      </c>
      <c r="T7" s="174" t="s">
        <v>272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47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363484</v>
      </c>
      <c r="D9" s="178">
        <f t="shared" si="0"/>
        <v>477407</v>
      </c>
      <c r="E9" s="178">
        <f t="shared" si="0"/>
        <v>980810</v>
      </c>
      <c r="F9" s="178">
        <f t="shared" si="0"/>
        <v>1100249</v>
      </c>
      <c r="G9" s="178">
        <f t="shared" si="0"/>
        <v>1200748</v>
      </c>
      <c r="H9" s="178">
        <f t="shared" si="0"/>
        <v>1252419</v>
      </c>
      <c r="I9" s="179">
        <f>IFERROR(H9/G9-1,"-")</f>
        <v>4.3032343172755727E-2</v>
      </c>
      <c r="J9" s="178">
        <f t="shared" ref="J9:J21" si="1">H9-G9</f>
        <v>51671</v>
      </c>
      <c r="K9" s="179">
        <f t="shared" ref="K9:K21" si="2">H9/H$9</f>
        <v>1</v>
      </c>
      <c r="N9" s="158" t="s">
        <v>71</v>
      </c>
      <c r="O9" s="178">
        <f t="shared" ref="O9:T9" si="3">O10+O13</f>
        <v>99694</v>
      </c>
      <c r="P9" s="178">
        <f t="shared" si="3"/>
        <v>128277</v>
      </c>
      <c r="Q9" s="178">
        <f t="shared" si="3"/>
        <v>266420</v>
      </c>
      <c r="R9" s="178">
        <f t="shared" si="3"/>
        <v>345229</v>
      </c>
      <c r="S9" s="178">
        <f t="shared" si="3"/>
        <v>365009</v>
      </c>
      <c r="T9" s="178">
        <f t="shared" si="3"/>
        <v>379792</v>
      </c>
      <c r="U9" s="179">
        <f>IFERROR(T9/S9-1,"-")</f>
        <v>4.0500371223723297E-2</v>
      </c>
      <c r="V9" s="178">
        <f>T9-S9</f>
        <v>14783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79304</v>
      </c>
      <c r="D10" s="162">
        <v>131035</v>
      </c>
      <c r="E10" s="162">
        <v>154711</v>
      </c>
      <c r="F10" s="162">
        <v>159974</v>
      </c>
      <c r="G10" s="162">
        <v>169853</v>
      </c>
      <c r="H10" s="162">
        <v>186473</v>
      </c>
      <c r="I10" s="180">
        <f>IFERROR(H10/G10-1,"-")</f>
        <v>9.7849316762141481E-2</v>
      </c>
      <c r="J10" s="161">
        <f t="shared" si="1"/>
        <v>16620</v>
      </c>
      <c r="K10" s="163">
        <f t="shared" si="2"/>
        <v>0.14889026755422904</v>
      </c>
      <c r="N10" s="161" t="s">
        <v>100</v>
      </c>
      <c r="O10" s="162">
        <v>19862</v>
      </c>
      <c r="P10" s="162">
        <v>40357</v>
      </c>
      <c r="Q10" s="162">
        <v>33147</v>
      </c>
      <c r="R10" s="162">
        <v>38670</v>
      </c>
      <c r="S10" s="162">
        <v>33455</v>
      </c>
      <c r="T10" s="162">
        <v>36343</v>
      </c>
      <c r="U10" s="180">
        <f>IFERROR(T10/S10-1,"-")</f>
        <v>8.6324914063667713E-2</v>
      </c>
      <c r="V10" s="161">
        <f t="shared" ref="V10:V20" si="5">T10-S10</f>
        <v>2888</v>
      </c>
      <c r="W10" s="163">
        <f t="shared" si="4"/>
        <v>9.5691852382356654E-2</v>
      </c>
    </row>
    <row r="11" spans="1:23" x14ac:dyDescent="0.25">
      <c r="A11" s="164" t="s">
        <v>103</v>
      </c>
      <c r="B11" s="165" t="s">
        <v>106</v>
      </c>
      <c r="C11" s="166">
        <v>57111</v>
      </c>
      <c r="D11" s="166">
        <v>90896</v>
      </c>
      <c r="E11" s="166">
        <v>90339</v>
      </c>
      <c r="F11" s="166">
        <v>88721</v>
      </c>
      <c r="G11" s="166">
        <v>82629</v>
      </c>
      <c r="H11" s="166">
        <v>82898</v>
      </c>
      <c r="I11" s="181">
        <f>IFERROR(H11/G11-1,"-")</f>
        <v>3.2555156180034128E-3</v>
      </c>
      <c r="J11" s="165">
        <f t="shared" si="1"/>
        <v>269</v>
      </c>
      <c r="K11" s="167">
        <f t="shared" si="2"/>
        <v>6.619030851496184E-2</v>
      </c>
      <c r="N11" s="165" t="s">
        <v>106</v>
      </c>
      <c r="O11" s="166">
        <v>17089</v>
      </c>
      <c r="P11" s="166">
        <v>29439</v>
      </c>
      <c r="Q11" s="166">
        <v>18342</v>
      </c>
      <c r="R11" s="166">
        <v>20442</v>
      </c>
      <c r="S11" s="166">
        <v>16667</v>
      </c>
      <c r="T11" s="166">
        <v>17378</v>
      </c>
      <c r="U11" s="181">
        <f>IFERROR(T11/S11-1,"-")</f>
        <v>4.265914681706362E-2</v>
      </c>
      <c r="V11" s="165">
        <f t="shared" si="5"/>
        <v>711</v>
      </c>
      <c r="W11" s="167">
        <f>T11/T$9</f>
        <v>4.5756624678771535E-2</v>
      </c>
    </row>
    <row r="12" spans="1:23" x14ac:dyDescent="0.25">
      <c r="A12" s="1"/>
      <c r="B12" s="165" t="s">
        <v>103</v>
      </c>
      <c r="C12" s="166">
        <v>22193</v>
      </c>
      <c r="D12" s="166">
        <v>40139</v>
      </c>
      <c r="E12" s="166">
        <v>64372</v>
      </c>
      <c r="F12" s="166">
        <v>71253</v>
      </c>
      <c r="G12" s="166">
        <v>87224</v>
      </c>
      <c r="H12" s="166">
        <v>103575</v>
      </c>
      <c r="I12" s="181">
        <f>IFERROR(H12/G12-1,"-")</f>
        <v>0.18745987342933135</v>
      </c>
      <c r="J12" s="165">
        <f t="shared" si="1"/>
        <v>16351</v>
      </c>
      <c r="K12" s="167">
        <f t="shared" si="2"/>
        <v>8.2699959039267204E-2</v>
      </c>
      <c r="N12" s="165" t="s">
        <v>103</v>
      </c>
      <c r="O12" s="166">
        <v>2773</v>
      </c>
      <c r="P12" s="166">
        <v>10918</v>
      </c>
      <c r="Q12" s="166">
        <v>14805</v>
      </c>
      <c r="R12" s="166">
        <v>18228</v>
      </c>
      <c r="S12" s="166">
        <v>16788</v>
      </c>
      <c r="T12" s="166">
        <v>18965</v>
      </c>
      <c r="U12" s="181">
        <f>IFERROR(T12/S12-1,"-")</f>
        <v>0.1296759590183465</v>
      </c>
      <c r="V12" s="165">
        <f t="shared" si="5"/>
        <v>2177</v>
      </c>
      <c r="W12" s="167">
        <f t="shared" si="4"/>
        <v>4.9935227703585119E-2</v>
      </c>
    </row>
    <row r="13" spans="1:23" s="58" customFormat="1" x14ac:dyDescent="0.25">
      <c r="B13" s="161" t="s">
        <v>110</v>
      </c>
      <c r="C13" s="162">
        <v>284180</v>
      </c>
      <c r="D13" s="162">
        <v>346372</v>
      </c>
      <c r="E13" s="162">
        <v>826099</v>
      </c>
      <c r="F13" s="162">
        <v>940275</v>
      </c>
      <c r="G13" s="162">
        <v>1030895</v>
      </c>
      <c r="H13" s="162">
        <v>1065946</v>
      </c>
      <c r="I13" s="180">
        <f>IFERROR(H13/G13-1,"-")</f>
        <v>3.4000552917610394E-2</v>
      </c>
      <c r="J13" s="161">
        <f t="shared" si="1"/>
        <v>35051</v>
      </c>
      <c r="K13" s="163">
        <f t="shared" si="2"/>
        <v>0.85110973244577093</v>
      </c>
      <c r="N13" s="161" t="s">
        <v>110</v>
      </c>
      <c r="O13" s="162">
        <v>79832</v>
      </c>
      <c r="P13" s="162">
        <v>87920</v>
      </c>
      <c r="Q13" s="162">
        <v>233273</v>
      </c>
      <c r="R13" s="162">
        <v>306559</v>
      </c>
      <c r="S13" s="162">
        <v>331554</v>
      </c>
      <c r="T13" s="162">
        <v>343449</v>
      </c>
      <c r="U13" s="180">
        <f>IFERROR(T13/S13-1,"-")</f>
        <v>3.5876508803995621E-2</v>
      </c>
      <c r="V13" s="161">
        <f t="shared" si="5"/>
        <v>11895</v>
      </c>
      <c r="W13" s="163">
        <f t="shared" si="4"/>
        <v>0.90430814761764333</v>
      </c>
    </row>
    <row r="14" spans="1:23" s="58" customFormat="1" x14ac:dyDescent="0.25">
      <c r="B14" s="165" t="s">
        <v>113</v>
      </c>
      <c r="C14" s="166">
        <v>119622</v>
      </c>
      <c r="D14" s="166">
        <v>109865</v>
      </c>
      <c r="E14" s="166">
        <v>404357</v>
      </c>
      <c r="F14" s="166">
        <v>479584</v>
      </c>
      <c r="G14" s="166">
        <v>543447</v>
      </c>
      <c r="H14" s="166">
        <v>566136</v>
      </c>
      <c r="I14" s="181">
        <f t="shared" ref="I14:I21" si="6">IFERROR(H14/G14-1,"-")</f>
        <v>4.1750161469287672E-2</v>
      </c>
      <c r="J14" s="165">
        <f t="shared" si="1"/>
        <v>22689</v>
      </c>
      <c r="K14" s="167">
        <f t="shared" si="2"/>
        <v>0.45203402375722501</v>
      </c>
      <c r="N14" s="165" t="s">
        <v>113</v>
      </c>
      <c r="O14" s="166">
        <v>42121</v>
      </c>
      <c r="P14" s="166">
        <v>32998</v>
      </c>
      <c r="Q14" s="166">
        <v>126472</v>
      </c>
      <c r="R14" s="166">
        <v>173760</v>
      </c>
      <c r="S14" s="166">
        <v>196977</v>
      </c>
      <c r="T14" s="166">
        <v>209573</v>
      </c>
      <c r="U14" s="181">
        <f t="shared" ref="U14:U21" si="7">IFERROR(T14/S14-1,"-")</f>
        <v>6.3946552135528467E-2</v>
      </c>
      <c r="V14" s="165">
        <f t="shared" si="5"/>
        <v>12596</v>
      </c>
      <c r="W14" s="167">
        <f t="shared" si="4"/>
        <v>0.55180993807136536</v>
      </c>
    </row>
    <row r="15" spans="1:23" x14ac:dyDescent="0.25">
      <c r="A15" s="1"/>
      <c r="B15" s="165" t="s">
        <v>116</v>
      </c>
      <c r="C15" s="166">
        <v>21535</v>
      </c>
      <c r="D15" s="166">
        <v>27950</v>
      </c>
      <c r="E15" s="166">
        <v>46682</v>
      </c>
      <c r="F15" s="166">
        <v>49791</v>
      </c>
      <c r="G15" s="166">
        <v>56166</v>
      </c>
      <c r="H15" s="166">
        <v>58306</v>
      </c>
      <c r="I15" s="181">
        <f t="shared" si="6"/>
        <v>3.8101342449168518E-2</v>
      </c>
      <c r="J15" s="165">
        <f t="shared" si="1"/>
        <v>2140</v>
      </c>
      <c r="K15" s="167">
        <f t="shared" si="2"/>
        <v>4.6554707330374256E-2</v>
      </c>
      <c r="N15" s="165" t="s">
        <v>116</v>
      </c>
      <c r="O15" s="166">
        <v>6914</v>
      </c>
      <c r="P15" s="166">
        <v>8434</v>
      </c>
      <c r="Q15" s="166">
        <v>13406</v>
      </c>
      <c r="R15" s="166">
        <v>14983</v>
      </c>
      <c r="S15" s="166">
        <v>16601</v>
      </c>
      <c r="T15" s="166">
        <v>15349</v>
      </c>
      <c r="U15" s="181">
        <f t="shared" si="7"/>
        <v>-7.5417143545569498E-2</v>
      </c>
      <c r="V15" s="165">
        <f t="shared" si="5"/>
        <v>-1252</v>
      </c>
      <c r="W15" s="167">
        <f t="shared" si="4"/>
        <v>4.0414226734633692E-2</v>
      </c>
    </row>
    <row r="16" spans="1:23" x14ac:dyDescent="0.25">
      <c r="A16" s="1"/>
      <c r="B16" s="165" t="s">
        <v>119</v>
      </c>
      <c r="C16" s="166">
        <v>9967</v>
      </c>
      <c r="D16" s="166">
        <v>22868</v>
      </c>
      <c r="E16" s="166">
        <v>30850</v>
      </c>
      <c r="F16" s="166">
        <v>39519</v>
      </c>
      <c r="G16" s="166">
        <v>37857</v>
      </c>
      <c r="H16" s="166">
        <v>38932</v>
      </c>
      <c r="I16" s="181">
        <f t="shared" si="6"/>
        <v>2.8396333571070187E-2</v>
      </c>
      <c r="J16" s="165">
        <f t="shared" si="1"/>
        <v>1075</v>
      </c>
      <c r="K16" s="167">
        <f t="shared" si="2"/>
        <v>3.1085443449835878E-2</v>
      </c>
      <c r="N16" s="165" t="s">
        <v>119</v>
      </c>
      <c r="O16" s="166">
        <v>3247</v>
      </c>
      <c r="P16" s="166">
        <v>6660</v>
      </c>
      <c r="Q16" s="166">
        <v>10816</v>
      </c>
      <c r="R16" s="166">
        <v>18863</v>
      </c>
      <c r="S16" s="166">
        <v>15807</v>
      </c>
      <c r="T16" s="166">
        <v>11765</v>
      </c>
      <c r="U16" s="181">
        <f t="shared" si="7"/>
        <v>-0.25570949579300306</v>
      </c>
      <c r="V16" s="165">
        <f t="shared" si="5"/>
        <v>-4042</v>
      </c>
      <c r="W16" s="167">
        <f t="shared" si="4"/>
        <v>3.09774824114252E-2</v>
      </c>
    </row>
    <row r="17" spans="1:23" x14ac:dyDescent="0.25">
      <c r="A17" s="1"/>
      <c r="B17" s="165" t="s">
        <v>126</v>
      </c>
      <c r="C17" s="166">
        <v>12010</v>
      </c>
      <c r="D17" s="166">
        <v>26187</v>
      </c>
      <c r="E17" s="166">
        <v>46132</v>
      </c>
      <c r="F17" s="166">
        <v>47391</v>
      </c>
      <c r="G17" s="166">
        <v>47125</v>
      </c>
      <c r="H17" s="166">
        <v>43680</v>
      </c>
      <c r="I17" s="181">
        <f t="shared" si="6"/>
        <v>-7.3103448275862015E-2</v>
      </c>
      <c r="J17" s="165">
        <f t="shared" si="1"/>
        <v>-3445</v>
      </c>
      <c r="K17" s="167">
        <f t="shared" si="2"/>
        <v>3.487650698368517E-2</v>
      </c>
      <c r="N17" s="165" t="s">
        <v>126</v>
      </c>
      <c r="O17" s="166">
        <v>2765</v>
      </c>
      <c r="P17" s="166">
        <v>5497</v>
      </c>
      <c r="Q17" s="166">
        <v>11506</v>
      </c>
      <c r="R17" s="166">
        <v>13404</v>
      </c>
      <c r="S17" s="166">
        <v>10547</v>
      </c>
      <c r="T17" s="166">
        <v>9742</v>
      </c>
      <c r="U17" s="181">
        <f t="shared" si="7"/>
        <v>-7.6325021333080501E-2</v>
      </c>
      <c r="V17" s="165">
        <f t="shared" si="5"/>
        <v>-805</v>
      </c>
      <c r="W17" s="167">
        <f t="shared" si="4"/>
        <v>2.5650882588364156E-2</v>
      </c>
    </row>
    <row r="18" spans="1:23" x14ac:dyDescent="0.25">
      <c r="A18" s="1"/>
      <c r="B18" s="165" t="s">
        <v>122</v>
      </c>
      <c r="C18" s="166">
        <v>6844</v>
      </c>
      <c r="D18" s="166">
        <v>9612</v>
      </c>
      <c r="E18" s="166">
        <v>15625</v>
      </c>
      <c r="F18" s="166">
        <v>16855</v>
      </c>
      <c r="G18" s="166">
        <v>17192</v>
      </c>
      <c r="H18" s="166">
        <v>15912</v>
      </c>
      <c r="I18" s="181">
        <f t="shared" si="6"/>
        <v>-7.4453234062354601E-2</v>
      </c>
      <c r="J18" s="165">
        <f t="shared" si="1"/>
        <v>-1280</v>
      </c>
      <c r="K18" s="167">
        <f t="shared" si="2"/>
        <v>1.2705013258342456E-2</v>
      </c>
      <c r="N18" s="165" t="s">
        <v>122</v>
      </c>
      <c r="O18" s="166">
        <v>2258</v>
      </c>
      <c r="P18" s="166">
        <v>3247</v>
      </c>
      <c r="Q18" s="166">
        <v>5114</v>
      </c>
      <c r="R18" s="166">
        <v>5613</v>
      </c>
      <c r="S18" s="166">
        <v>5322</v>
      </c>
      <c r="T18" s="166">
        <v>4699</v>
      </c>
      <c r="U18" s="181">
        <f t="shared" si="7"/>
        <v>-0.11706125516723032</v>
      </c>
      <c r="V18" s="165">
        <f t="shared" si="5"/>
        <v>-623</v>
      </c>
      <c r="W18" s="167">
        <f t="shared" si="4"/>
        <v>1.2372561823313814E-2</v>
      </c>
    </row>
    <row r="19" spans="1:23" x14ac:dyDescent="0.25">
      <c r="A19" s="164" t="s">
        <v>147</v>
      </c>
      <c r="B19" s="165" t="s">
        <v>131</v>
      </c>
      <c r="C19" s="166">
        <v>10486</v>
      </c>
      <c r="D19" s="166">
        <v>10429</v>
      </c>
      <c r="E19" s="166">
        <v>21405</v>
      </c>
      <c r="F19" s="166">
        <v>23509</v>
      </c>
      <c r="G19" s="166">
        <v>22160</v>
      </c>
      <c r="H19" s="166">
        <v>22548</v>
      </c>
      <c r="I19" s="181">
        <f t="shared" si="6"/>
        <v>1.750902527075815E-2</v>
      </c>
      <c r="J19" s="165">
        <f t="shared" si="1"/>
        <v>388</v>
      </c>
      <c r="K19" s="167">
        <f t="shared" si="2"/>
        <v>1.8003559511633089E-2</v>
      </c>
      <c r="N19" s="165" t="s">
        <v>131</v>
      </c>
      <c r="O19" s="166">
        <v>2014</v>
      </c>
      <c r="P19" s="166">
        <v>1316</v>
      </c>
      <c r="Q19" s="166">
        <v>2799</v>
      </c>
      <c r="R19" s="166">
        <v>3613</v>
      </c>
      <c r="S19" s="166">
        <v>3310</v>
      </c>
      <c r="T19" s="166">
        <v>3961</v>
      </c>
      <c r="U19" s="181">
        <f t="shared" si="7"/>
        <v>0.1966767371601208</v>
      </c>
      <c r="V19" s="165">
        <f t="shared" si="5"/>
        <v>651</v>
      </c>
      <c r="W19" s="167">
        <f t="shared" si="4"/>
        <v>1.0429392930867422E-2</v>
      </c>
    </row>
    <row r="20" spans="1:23" x14ac:dyDescent="0.25">
      <c r="A20" s="169" t="s">
        <v>148</v>
      </c>
      <c r="B20" s="165" t="s">
        <v>134</v>
      </c>
      <c r="C20" s="166">
        <v>17132</v>
      </c>
      <c r="D20" s="166">
        <v>9663</v>
      </c>
      <c r="E20" s="166">
        <v>21478</v>
      </c>
      <c r="F20" s="166">
        <v>26254</v>
      </c>
      <c r="G20" s="166">
        <v>27980</v>
      </c>
      <c r="H20" s="166">
        <v>22725</v>
      </c>
      <c r="I20" s="181">
        <f t="shared" si="6"/>
        <v>-0.18781272337383847</v>
      </c>
      <c r="J20" s="165">
        <f t="shared" si="1"/>
        <v>-5255</v>
      </c>
      <c r="K20" s="167">
        <f t="shared" si="2"/>
        <v>1.8144886016580711E-2</v>
      </c>
      <c r="N20" s="165" t="s">
        <v>134</v>
      </c>
      <c r="O20" s="166">
        <v>1805</v>
      </c>
      <c r="P20" s="166">
        <v>1059</v>
      </c>
      <c r="Q20" s="166">
        <v>2429</v>
      </c>
      <c r="R20" s="166">
        <v>3635</v>
      </c>
      <c r="S20" s="166">
        <v>3275</v>
      </c>
      <c r="T20" s="166">
        <v>3092</v>
      </c>
      <c r="U20" s="181">
        <f t="shared" si="7"/>
        <v>-5.5877862595419825E-2</v>
      </c>
      <c r="V20" s="165">
        <f t="shared" si="5"/>
        <v>-183</v>
      </c>
      <c r="W20" s="167">
        <f t="shared" si="4"/>
        <v>8.1412983949108991E-3</v>
      </c>
    </row>
    <row r="21" spans="1:23" x14ac:dyDescent="0.25">
      <c r="B21" s="170" t="s">
        <v>148</v>
      </c>
      <c r="C21" s="171">
        <f t="shared" ref="C21" si="8">C13-SUM(C14:C20)</f>
        <v>86584</v>
      </c>
      <c r="D21" s="171">
        <f t="shared" ref="D21:H21" si="9">D13-SUM(D14:D20)</f>
        <v>129798</v>
      </c>
      <c r="E21" s="171">
        <f t="shared" si="9"/>
        <v>239570</v>
      </c>
      <c r="F21" s="171">
        <f t="shared" si="9"/>
        <v>257372</v>
      </c>
      <c r="G21" s="171">
        <f t="shared" si="9"/>
        <v>278968</v>
      </c>
      <c r="H21" s="171">
        <f t="shared" si="9"/>
        <v>297707</v>
      </c>
      <c r="I21" s="182">
        <f t="shared" si="6"/>
        <v>6.7172578933784477E-2</v>
      </c>
      <c r="J21" s="170">
        <f t="shared" si="1"/>
        <v>18739</v>
      </c>
      <c r="K21" s="172">
        <f t="shared" si="2"/>
        <v>0.23770559213809436</v>
      </c>
      <c r="N21" s="170" t="s">
        <v>148</v>
      </c>
      <c r="O21" s="171">
        <f t="shared" ref="O21:T21" si="10">O13-SUM(O14:O20)</f>
        <v>18708</v>
      </c>
      <c r="P21" s="171">
        <f t="shared" si="10"/>
        <v>28709</v>
      </c>
      <c r="Q21" s="171">
        <f t="shared" si="10"/>
        <v>60731</v>
      </c>
      <c r="R21" s="171">
        <f t="shared" si="10"/>
        <v>72688</v>
      </c>
      <c r="S21" s="171">
        <f t="shared" si="10"/>
        <v>79715</v>
      </c>
      <c r="T21" s="171">
        <f t="shared" si="10"/>
        <v>85268</v>
      </c>
      <c r="U21" s="182">
        <f t="shared" si="7"/>
        <v>6.9660666123063431E-2</v>
      </c>
      <c r="V21" s="170">
        <f>T21-S21</f>
        <v>5553</v>
      </c>
      <c r="W21" s="172">
        <f t="shared" si="4"/>
        <v>0.22451236466276278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99694</v>
      </c>
      <c r="D23" s="178">
        <f t="shared" si="11"/>
        <v>128277</v>
      </c>
      <c r="E23" s="178">
        <f t="shared" si="11"/>
        <v>266420</v>
      </c>
      <c r="F23" s="178">
        <f t="shared" si="11"/>
        <v>345229</v>
      </c>
      <c r="G23" s="178">
        <f t="shared" si="11"/>
        <v>365009</v>
      </c>
      <c r="H23" s="178">
        <f t="shared" si="11"/>
        <v>379792</v>
      </c>
      <c r="I23" s="179">
        <f>IFERROR(H23/G23-1,"-")</f>
        <v>4.0500371223723297E-2</v>
      </c>
      <c r="J23" s="178">
        <f>H23-G23</f>
        <v>14783</v>
      </c>
      <c r="K23" s="179">
        <f t="shared" ref="K23:K35" si="12">H23/H$9</f>
        <v>0.30324675687609337</v>
      </c>
    </row>
    <row r="24" spans="1:23" x14ac:dyDescent="0.25">
      <c r="B24" s="161" t="s">
        <v>100</v>
      </c>
      <c r="C24" s="162">
        <v>19862</v>
      </c>
      <c r="D24" s="162">
        <v>40357</v>
      </c>
      <c r="E24" s="162">
        <v>33147</v>
      </c>
      <c r="F24" s="162">
        <v>38670</v>
      </c>
      <c r="G24" s="162">
        <v>33455</v>
      </c>
      <c r="H24" s="162">
        <v>36343</v>
      </c>
      <c r="I24" s="180">
        <f>IFERROR(H24/G24-1,"-")</f>
        <v>8.6324914063667713E-2</v>
      </c>
      <c r="J24" s="161">
        <f t="shared" ref="J24:J34" si="13">H24-G24</f>
        <v>2888</v>
      </c>
      <c r="K24" s="163">
        <f t="shared" si="12"/>
        <v>2.9018243894415527E-2</v>
      </c>
    </row>
    <row r="25" spans="1:23" x14ac:dyDescent="0.25">
      <c r="B25" s="165" t="s">
        <v>12</v>
      </c>
      <c r="C25" s="166">
        <v>17089</v>
      </c>
      <c r="D25" s="166">
        <v>29439</v>
      </c>
      <c r="E25" s="166">
        <v>18342</v>
      </c>
      <c r="F25" s="166">
        <v>20442</v>
      </c>
      <c r="G25" s="166">
        <v>16667</v>
      </c>
      <c r="H25" s="166">
        <v>17378</v>
      </c>
      <c r="I25" s="181">
        <f>IFERROR(H25/G25-1,"-")</f>
        <v>4.265914681706362E-2</v>
      </c>
      <c r="J25" s="165">
        <f t="shared" si="13"/>
        <v>711</v>
      </c>
      <c r="K25" s="167">
        <f t="shared" si="12"/>
        <v>1.3875548039434088E-2</v>
      </c>
    </row>
    <row r="26" spans="1:23" x14ac:dyDescent="0.25">
      <c r="B26" s="165" t="s">
        <v>103</v>
      </c>
      <c r="C26" s="166">
        <v>2773</v>
      </c>
      <c r="D26" s="166">
        <v>10918</v>
      </c>
      <c r="E26" s="166">
        <v>14805</v>
      </c>
      <c r="F26" s="166">
        <v>18228</v>
      </c>
      <c r="G26" s="166">
        <v>16788</v>
      </c>
      <c r="H26" s="166">
        <v>18965</v>
      </c>
      <c r="I26" s="181">
        <f>IFERROR(H26/G26-1,"-")</f>
        <v>0.1296759590183465</v>
      </c>
      <c r="J26" s="165">
        <f t="shared" si="13"/>
        <v>2177</v>
      </c>
      <c r="K26" s="167">
        <f t="shared" si="12"/>
        <v>1.5142695854981439E-2</v>
      </c>
    </row>
    <row r="27" spans="1:23" x14ac:dyDescent="0.25">
      <c r="B27" s="161" t="s">
        <v>110</v>
      </c>
      <c r="C27" s="162">
        <v>79832</v>
      </c>
      <c r="D27" s="162">
        <v>87920</v>
      </c>
      <c r="E27" s="162">
        <v>233273</v>
      </c>
      <c r="F27" s="162">
        <v>306559</v>
      </c>
      <c r="G27" s="162">
        <v>331554</v>
      </c>
      <c r="H27" s="162">
        <v>343449</v>
      </c>
      <c r="I27" s="180">
        <f>IFERROR(H27/G27-1,"-")</f>
        <v>3.5876508803995621E-2</v>
      </c>
      <c r="J27" s="161">
        <f t="shared" si="13"/>
        <v>11895</v>
      </c>
      <c r="K27" s="163">
        <f t="shared" si="12"/>
        <v>0.27422851298167783</v>
      </c>
    </row>
    <row r="28" spans="1:23" x14ac:dyDescent="0.25">
      <c r="B28" s="165" t="s">
        <v>113</v>
      </c>
      <c r="C28" s="166">
        <v>42121</v>
      </c>
      <c r="D28" s="166">
        <v>32998</v>
      </c>
      <c r="E28" s="166">
        <v>126472</v>
      </c>
      <c r="F28" s="166">
        <v>173760</v>
      </c>
      <c r="G28" s="166">
        <v>196977</v>
      </c>
      <c r="H28" s="166">
        <v>209573</v>
      </c>
      <c r="I28" s="181">
        <f t="shared" ref="I28:I35" si="14">IFERROR(H28/G28-1,"-")</f>
        <v>6.3946552135528467E-2</v>
      </c>
      <c r="J28" s="165">
        <f t="shared" si="13"/>
        <v>12596</v>
      </c>
      <c r="K28" s="167">
        <f t="shared" si="12"/>
        <v>0.16733457413213948</v>
      </c>
    </row>
    <row r="29" spans="1:23" x14ac:dyDescent="0.25">
      <c r="B29" s="165" t="s">
        <v>116</v>
      </c>
      <c r="C29" s="166">
        <v>6914</v>
      </c>
      <c r="D29" s="166">
        <v>8434</v>
      </c>
      <c r="E29" s="166">
        <v>13406</v>
      </c>
      <c r="F29" s="166">
        <v>14983</v>
      </c>
      <c r="G29" s="166">
        <v>16601</v>
      </c>
      <c r="H29" s="166">
        <v>15349</v>
      </c>
      <c r="I29" s="181">
        <f t="shared" si="14"/>
        <v>-7.5417143545569498E-2</v>
      </c>
      <c r="J29" s="165">
        <f t="shared" si="13"/>
        <v>-1252</v>
      </c>
      <c r="K29" s="167">
        <f t="shared" si="12"/>
        <v>1.2255483188932777E-2</v>
      </c>
    </row>
    <row r="30" spans="1:23" x14ac:dyDescent="0.25">
      <c r="B30" s="165" t="s">
        <v>119</v>
      </c>
      <c r="C30" s="166">
        <v>3247</v>
      </c>
      <c r="D30" s="166">
        <v>6660</v>
      </c>
      <c r="E30" s="166">
        <v>10816</v>
      </c>
      <c r="F30" s="166">
        <v>18863</v>
      </c>
      <c r="G30" s="166">
        <v>15807</v>
      </c>
      <c r="H30" s="166">
        <v>11765</v>
      </c>
      <c r="I30" s="181">
        <f t="shared" si="14"/>
        <v>-0.25570949579300306</v>
      </c>
      <c r="J30" s="165">
        <f t="shared" si="13"/>
        <v>-4042</v>
      </c>
      <c r="K30" s="167">
        <f t="shared" si="12"/>
        <v>9.3938210774509173E-3</v>
      </c>
    </row>
    <row r="31" spans="1:23" x14ac:dyDescent="0.25">
      <c r="B31" s="165" t="s">
        <v>126</v>
      </c>
      <c r="C31" s="166">
        <v>2765</v>
      </c>
      <c r="D31" s="166">
        <v>5497</v>
      </c>
      <c r="E31" s="166">
        <v>11506</v>
      </c>
      <c r="F31" s="166">
        <v>13404</v>
      </c>
      <c r="G31" s="166">
        <v>10547</v>
      </c>
      <c r="H31" s="166">
        <v>9742</v>
      </c>
      <c r="I31" s="181">
        <f t="shared" si="14"/>
        <v>-7.6325021333080501E-2</v>
      </c>
      <c r="J31" s="165">
        <f t="shared" si="13"/>
        <v>-805</v>
      </c>
      <c r="K31" s="167">
        <f t="shared" si="12"/>
        <v>7.778546955930883E-3</v>
      </c>
    </row>
    <row r="32" spans="1:23" x14ac:dyDescent="0.25">
      <c r="B32" s="165" t="s">
        <v>122</v>
      </c>
      <c r="C32" s="166">
        <v>2258</v>
      </c>
      <c r="D32" s="166">
        <v>3247</v>
      </c>
      <c r="E32" s="166">
        <v>5114</v>
      </c>
      <c r="F32" s="166">
        <v>5613</v>
      </c>
      <c r="G32" s="166">
        <v>5322</v>
      </c>
      <c r="H32" s="166">
        <v>4699</v>
      </c>
      <c r="I32" s="181">
        <f t="shared" si="14"/>
        <v>-0.11706125516723032</v>
      </c>
      <c r="J32" s="165">
        <f t="shared" si="13"/>
        <v>-623</v>
      </c>
      <c r="K32" s="167">
        <f t="shared" si="12"/>
        <v>3.7519392471688788E-3</v>
      </c>
    </row>
    <row r="33" spans="2:11" x14ac:dyDescent="0.25">
      <c r="B33" s="165" t="s">
        <v>131</v>
      </c>
      <c r="C33" s="166">
        <v>2014</v>
      </c>
      <c r="D33" s="166">
        <v>1316</v>
      </c>
      <c r="E33" s="166">
        <v>2799</v>
      </c>
      <c r="F33" s="166">
        <v>3613</v>
      </c>
      <c r="G33" s="166">
        <v>3310</v>
      </c>
      <c r="H33" s="166">
        <v>3961</v>
      </c>
      <c r="I33" s="181">
        <f t="shared" si="14"/>
        <v>0.1966767371601208</v>
      </c>
      <c r="J33" s="165">
        <f t="shared" si="13"/>
        <v>651</v>
      </c>
      <c r="K33" s="167">
        <f t="shared" si="12"/>
        <v>3.1626795824720002E-3</v>
      </c>
    </row>
    <row r="34" spans="2:11" x14ac:dyDescent="0.25">
      <c r="B34" s="165" t="s">
        <v>134</v>
      </c>
      <c r="C34" s="166">
        <v>1805</v>
      </c>
      <c r="D34" s="166">
        <v>1059</v>
      </c>
      <c r="E34" s="166">
        <v>2429</v>
      </c>
      <c r="F34" s="166">
        <v>3635</v>
      </c>
      <c r="G34" s="166">
        <v>3275</v>
      </c>
      <c r="H34" s="166">
        <v>3092</v>
      </c>
      <c r="I34" s="181">
        <f t="shared" si="14"/>
        <v>-5.5877862595419825E-2</v>
      </c>
      <c r="J34" s="165">
        <f t="shared" si="13"/>
        <v>-183</v>
      </c>
      <c r="K34" s="167">
        <f t="shared" si="12"/>
        <v>2.4688223350172746E-3</v>
      </c>
    </row>
    <row r="35" spans="2:11" x14ac:dyDescent="0.25">
      <c r="B35" s="170" t="s">
        <v>148</v>
      </c>
      <c r="C35" s="171">
        <f t="shared" ref="C35" si="15">C27-SUM(C28:C34)</f>
        <v>18708</v>
      </c>
      <c r="D35" s="171">
        <f t="shared" ref="D35:H35" si="16">D27-SUM(D28:D34)</f>
        <v>28709</v>
      </c>
      <c r="E35" s="171">
        <f t="shared" si="16"/>
        <v>60731</v>
      </c>
      <c r="F35" s="171">
        <f t="shared" si="16"/>
        <v>72688</v>
      </c>
      <c r="G35" s="171">
        <f t="shared" si="16"/>
        <v>79715</v>
      </c>
      <c r="H35" s="171">
        <f t="shared" si="16"/>
        <v>85268</v>
      </c>
      <c r="I35" s="182">
        <f t="shared" si="14"/>
        <v>6.9660666123063431E-2</v>
      </c>
      <c r="J35" s="170">
        <f>H35-G35</f>
        <v>5553</v>
      </c>
      <c r="K35" s="172">
        <f t="shared" si="12"/>
        <v>6.8082646462565649E-2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158323</v>
      </c>
      <c r="D37" s="178">
        <f t="shared" si="17"/>
        <v>235509</v>
      </c>
      <c r="E37" s="178">
        <f t="shared" si="17"/>
        <v>490978</v>
      </c>
      <c r="F37" s="178">
        <f t="shared" si="17"/>
        <v>509465</v>
      </c>
      <c r="G37" s="178">
        <f t="shared" si="17"/>
        <v>526356</v>
      </c>
      <c r="H37" s="178">
        <f t="shared" si="17"/>
        <v>544782</v>
      </c>
      <c r="I37" s="179">
        <f>IFERROR(H37/G37-1,"-")</f>
        <v>3.5006725486172785E-2</v>
      </c>
      <c r="J37" s="178">
        <f>H37-G37</f>
        <v>18426</v>
      </c>
      <c r="K37" s="179">
        <f t="shared" ref="K37:K49" si="18">H37/H$9</f>
        <v>0.43498381931286573</v>
      </c>
    </row>
    <row r="38" spans="2:11" x14ac:dyDescent="0.25">
      <c r="B38" s="161" t="s">
        <v>100</v>
      </c>
      <c r="C38" s="162">
        <v>24919</v>
      </c>
      <c r="D38" s="162">
        <v>43634</v>
      </c>
      <c r="E38" s="162">
        <v>40863</v>
      </c>
      <c r="F38" s="162">
        <v>37825</v>
      </c>
      <c r="G38" s="162">
        <v>33853</v>
      </c>
      <c r="H38" s="162">
        <v>38281</v>
      </c>
      <c r="I38" s="180">
        <f>IFERROR(H38/G38-1,"-")</f>
        <v>0.1308008152896345</v>
      </c>
      <c r="J38" s="161">
        <f t="shared" ref="J38:J48" si="19">H38-G38</f>
        <v>4428</v>
      </c>
      <c r="K38" s="163">
        <f t="shared" si="18"/>
        <v>3.0565649355367493E-2</v>
      </c>
    </row>
    <row r="39" spans="2:11" x14ac:dyDescent="0.25">
      <c r="B39" s="165" t="s">
        <v>106</v>
      </c>
      <c r="C39" s="166">
        <v>19672</v>
      </c>
      <c r="D39" s="166">
        <v>34405</v>
      </c>
      <c r="E39" s="166">
        <v>29416</v>
      </c>
      <c r="F39" s="166">
        <v>22977</v>
      </c>
      <c r="G39" s="166">
        <v>18844</v>
      </c>
      <c r="H39" s="166">
        <v>21569</v>
      </c>
      <c r="I39" s="181">
        <f>IFERROR(H39/G39-1,"-")</f>
        <v>0.14460836340479721</v>
      </c>
      <c r="J39" s="165">
        <f t="shared" si="19"/>
        <v>2725</v>
      </c>
      <c r="K39" s="167">
        <f t="shared" si="18"/>
        <v>1.7221872232854978E-2</v>
      </c>
    </row>
    <row r="40" spans="2:11" x14ac:dyDescent="0.25">
      <c r="B40" s="165" t="s">
        <v>103</v>
      </c>
      <c r="C40" s="166">
        <v>5247</v>
      </c>
      <c r="D40" s="166">
        <v>9229</v>
      </c>
      <c r="E40" s="166">
        <v>11447</v>
      </c>
      <c r="F40" s="166">
        <v>14848</v>
      </c>
      <c r="G40" s="166">
        <v>15009</v>
      </c>
      <c r="H40" s="166">
        <v>16712</v>
      </c>
      <c r="I40" s="181">
        <f>IFERROR(H40/G40-1,"-")</f>
        <v>0.11346525418082476</v>
      </c>
      <c r="J40" s="165">
        <f t="shared" si="19"/>
        <v>1703</v>
      </c>
      <c r="K40" s="167">
        <f t="shared" si="18"/>
        <v>1.3343777122512513E-2</v>
      </c>
    </row>
    <row r="41" spans="2:11" x14ac:dyDescent="0.25">
      <c r="B41" s="161" t="s">
        <v>110</v>
      </c>
      <c r="C41" s="162">
        <v>133404</v>
      </c>
      <c r="D41" s="162">
        <v>191875</v>
      </c>
      <c r="E41" s="162">
        <v>450115</v>
      </c>
      <c r="F41" s="162">
        <v>471640</v>
      </c>
      <c r="G41" s="162">
        <v>492503</v>
      </c>
      <c r="H41" s="162">
        <v>506501</v>
      </c>
      <c r="I41" s="180">
        <f>IFERROR(H41/G41-1,"-")</f>
        <v>2.842216189546054E-2</v>
      </c>
      <c r="J41" s="161">
        <f t="shared" si="19"/>
        <v>13998</v>
      </c>
      <c r="K41" s="163">
        <f t="shared" si="18"/>
        <v>0.40441816995749824</v>
      </c>
    </row>
    <row r="42" spans="2:11" x14ac:dyDescent="0.25">
      <c r="B42" s="165" t="s">
        <v>113</v>
      </c>
      <c r="C42" s="166">
        <v>54606</v>
      </c>
      <c r="D42" s="166">
        <v>61816</v>
      </c>
      <c r="E42" s="166">
        <v>237602</v>
      </c>
      <c r="F42" s="166">
        <v>260390</v>
      </c>
      <c r="G42" s="166">
        <v>270591</v>
      </c>
      <c r="H42" s="166">
        <v>278872</v>
      </c>
      <c r="I42" s="181">
        <f t="shared" ref="I42:I49" si="20">IFERROR(H42/G42-1,"-")</f>
        <v>3.0603382965434855E-2</v>
      </c>
      <c r="J42" s="165">
        <f t="shared" si="19"/>
        <v>8281</v>
      </c>
      <c r="K42" s="167">
        <f t="shared" si="18"/>
        <v>0.22266669541104056</v>
      </c>
    </row>
    <row r="43" spans="2:11" x14ac:dyDescent="0.25">
      <c r="B43" s="165" t="s">
        <v>116</v>
      </c>
      <c r="C43" s="166">
        <v>4782</v>
      </c>
      <c r="D43" s="166">
        <v>8350</v>
      </c>
      <c r="E43" s="166">
        <v>11278</v>
      </c>
      <c r="F43" s="166">
        <v>11705</v>
      </c>
      <c r="G43" s="166">
        <v>13041</v>
      </c>
      <c r="H43" s="166">
        <v>15732</v>
      </c>
      <c r="I43" s="181">
        <f t="shared" si="20"/>
        <v>0.20634920634920628</v>
      </c>
      <c r="J43" s="165">
        <f t="shared" si="19"/>
        <v>2691</v>
      </c>
      <c r="K43" s="167">
        <f t="shared" si="18"/>
        <v>1.2561291388904192E-2</v>
      </c>
    </row>
    <row r="44" spans="2:11" x14ac:dyDescent="0.25">
      <c r="B44" s="165" t="s">
        <v>119</v>
      </c>
      <c r="C44" s="166">
        <v>3603</v>
      </c>
      <c r="D44" s="166">
        <v>9886</v>
      </c>
      <c r="E44" s="166">
        <v>9561</v>
      </c>
      <c r="F44" s="166">
        <v>9147</v>
      </c>
      <c r="G44" s="166">
        <v>9486</v>
      </c>
      <c r="H44" s="166">
        <v>10229</v>
      </c>
      <c r="I44" s="181">
        <f t="shared" si="20"/>
        <v>7.8325954037528955E-2</v>
      </c>
      <c r="J44" s="165">
        <f t="shared" si="19"/>
        <v>743</v>
      </c>
      <c r="K44" s="167">
        <f t="shared" si="18"/>
        <v>8.1673944582444057E-3</v>
      </c>
    </row>
    <row r="45" spans="2:11" x14ac:dyDescent="0.25">
      <c r="B45" s="165" t="s">
        <v>126</v>
      </c>
      <c r="C45" s="166">
        <v>6908</v>
      </c>
      <c r="D45" s="166">
        <v>15677</v>
      </c>
      <c r="E45" s="166">
        <v>26421</v>
      </c>
      <c r="F45" s="166">
        <v>25836</v>
      </c>
      <c r="G45" s="166">
        <v>25720</v>
      </c>
      <c r="H45" s="166">
        <v>24835</v>
      </c>
      <c r="I45" s="181">
        <f t="shared" si="20"/>
        <v>-3.4409020217729402E-2</v>
      </c>
      <c r="J45" s="165">
        <f t="shared" si="19"/>
        <v>-885</v>
      </c>
      <c r="K45" s="167">
        <f t="shared" si="18"/>
        <v>1.9829625708329243E-2</v>
      </c>
    </row>
    <row r="46" spans="2:11" x14ac:dyDescent="0.25">
      <c r="B46" s="165" t="s">
        <v>122</v>
      </c>
      <c r="C46" s="166">
        <v>3124</v>
      </c>
      <c r="D46" s="166">
        <v>5117</v>
      </c>
      <c r="E46" s="166">
        <v>7989</v>
      </c>
      <c r="F46" s="166">
        <v>8687</v>
      </c>
      <c r="G46" s="166">
        <v>9133</v>
      </c>
      <c r="H46" s="166">
        <v>8627</v>
      </c>
      <c r="I46" s="181">
        <f t="shared" si="20"/>
        <v>-5.5403481878900651E-2</v>
      </c>
      <c r="J46" s="165">
        <f t="shared" si="19"/>
        <v>-506</v>
      </c>
      <c r="K46" s="167">
        <f t="shared" si="18"/>
        <v>6.888269820243864E-3</v>
      </c>
    </row>
    <row r="47" spans="2:11" x14ac:dyDescent="0.25">
      <c r="B47" s="165" t="s">
        <v>131</v>
      </c>
      <c r="C47" s="166">
        <v>6325</v>
      </c>
      <c r="D47" s="166">
        <v>7145</v>
      </c>
      <c r="E47" s="166">
        <v>13634</v>
      </c>
      <c r="F47" s="166">
        <v>14285</v>
      </c>
      <c r="G47" s="166">
        <v>13586</v>
      </c>
      <c r="H47" s="166">
        <v>12502</v>
      </c>
      <c r="I47" s="181">
        <f t="shared" si="20"/>
        <v>-7.9788017076402151E-2</v>
      </c>
      <c r="J47" s="165">
        <f t="shared" si="19"/>
        <v>-1084</v>
      </c>
      <c r="K47" s="167">
        <f t="shared" si="18"/>
        <v>9.9822822873175832E-3</v>
      </c>
    </row>
    <row r="48" spans="2:11" x14ac:dyDescent="0.25">
      <c r="B48" s="165" t="s">
        <v>134</v>
      </c>
      <c r="C48" s="166">
        <v>11509</v>
      </c>
      <c r="D48" s="166">
        <v>6692</v>
      </c>
      <c r="E48" s="166">
        <v>14445</v>
      </c>
      <c r="F48" s="166">
        <v>16113</v>
      </c>
      <c r="G48" s="166">
        <v>16304</v>
      </c>
      <c r="H48" s="166">
        <v>12489</v>
      </c>
      <c r="I48" s="181">
        <f t="shared" si="20"/>
        <v>-0.23399165848871439</v>
      </c>
      <c r="J48" s="165">
        <f t="shared" si="19"/>
        <v>-3815</v>
      </c>
      <c r="K48" s="167">
        <f t="shared" si="18"/>
        <v>9.9719023745248204E-3</v>
      </c>
    </row>
    <row r="49" spans="2:11" x14ac:dyDescent="0.25">
      <c r="B49" s="170" t="s">
        <v>148</v>
      </c>
      <c r="C49" s="171">
        <f t="shared" ref="C49" si="21">C41-SUM(C42:C48)</f>
        <v>42547</v>
      </c>
      <c r="D49" s="171">
        <f t="shared" ref="D49:H49" si="22">D41-SUM(D42:D48)</f>
        <v>77192</v>
      </c>
      <c r="E49" s="171">
        <f t="shared" si="22"/>
        <v>129185</v>
      </c>
      <c r="F49" s="171">
        <f t="shared" si="22"/>
        <v>125477</v>
      </c>
      <c r="G49" s="171">
        <f t="shared" si="22"/>
        <v>134642</v>
      </c>
      <c r="H49" s="171">
        <f t="shared" si="22"/>
        <v>143215</v>
      </c>
      <c r="I49" s="182">
        <f t="shared" si="20"/>
        <v>6.3672553883632244E-2</v>
      </c>
      <c r="J49" s="170">
        <f>H49-G49</f>
        <v>8573</v>
      </c>
      <c r="K49" s="172">
        <f t="shared" si="18"/>
        <v>0.11435070850889359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IFERROR(C52+C55,"nd")</f>
        <v>1878</v>
      </c>
      <c r="D51" s="178">
        <f t="shared" si="23"/>
        <v>0</v>
      </c>
      <c r="E51" s="178">
        <f t="shared" si="23"/>
        <v>0</v>
      </c>
      <c r="F51" s="178">
        <f t="shared" si="23"/>
        <v>0</v>
      </c>
      <c r="G51" s="178">
        <f t="shared" si="23"/>
        <v>0</v>
      </c>
      <c r="H51" s="178">
        <f t="shared" si="23"/>
        <v>0</v>
      </c>
      <c r="I51" s="179" t="str">
        <f>IFERROR(H51/G51-1,"-")</f>
        <v>-</v>
      </c>
      <c r="J51" s="178">
        <f>H51-G51</f>
        <v>0</v>
      </c>
      <c r="K51" s="179">
        <f t="shared" ref="K51:K63" si="24">H51/H$9</f>
        <v>0</v>
      </c>
    </row>
    <row r="52" spans="2:11" x14ac:dyDescent="0.25">
      <c r="B52" s="161" t="s">
        <v>100</v>
      </c>
      <c r="C52" s="162">
        <v>350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80" t="str">
        <f>IFERROR(H52/G52-1,"-")</f>
        <v>-</v>
      </c>
      <c r="J52" s="161">
        <f t="shared" ref="J52:J62" si="25">H52-G52</f>
        <v>0</v>
      </c>
      <c r="K52" s="163">
        <f t="shared" si="24"/>
        <v>0</v>
      </c>
    </row>
    <row r="53" spans="2:11" x14ac:dyDescent="0.25">
      <c r="B53" s="165" t="s">
        <v>106</v>
      </c>
      <c r="C53" s="166">
        <v>171</v>
      </c>
      <c r="D53" s="166">
        <v>0</v>
      </c>
      <c r="E53" s="166">
        <v>0</v>
      </c>
      <c r="F53" s="166">
        <v>0</v>
      </c>
      <c r="G53" s="166">
        <v>0</v>
      </c>
      <c r="H53" s="166">
        <v>0</v>
      </c>
      <c r="I53" s="181" t="str">
        <f>IFERROR(H53/G53-1,"-")</f>
        <v>-</v>
      </c>
      <c r="J53" s="165">
        <f t="shared" si="25"/>
        <v>0</v>
      </c>
      <c r="K53" s="167">
        <f t="shared" si="24"/>
        <v>0</v>
      </c>
    </row>
    <row r="54" spans="2:11" x14ac:dyDescent="0.25">
      <c r="B54" s="165" t="s">
        <v>103</v>
      </c>
      <c r="C54" s="166">
        <v>179</v>
      </c>
      <c r="D54" s="166">
        <v>0</v>
      </c>
      <c r="E54" s="166">
        <v>0</v>
      </c>
      <c r="F54" s="166">
        <v>0</v>
      </c>
      <c r="G54" s="166">
        <v>0</v>
      </c>
      <c r="H54" s="166">
        <v>0</v>
      </c>
      <c r="I54" s="181" t="str">
        <f>IFERROR(H54/G54-1,"-")</f>
        <v>-</v>
      </c>
      <c r="J54" s="165">
        <f t="shared" si="25"/>
        <v>0</v>
      </c>
      <c r="K54" s="167">
        <f t="shared" si="24"/>
        <v>0</v>
      </c>
    </row>
    <row r="55" spans="2:11" x14ac:dyDescent="0.25">
      <c r="B55" s="161" t="s">
        <v>110</v>
      </c>
      <c r="C55" s="162">
        <v>1528</v>
      </c>
      <c r="D55" s="162">
        <v>0</v>
      </c>
      <c r="E55" s="162">
        <v>0</v>
      </c>
      <c r="F55" s="162">
        <v>0</v>
      </c>
      <c r="G55" s="162">
        <v>0</v>
      </c>
      <c r="H55" s="162">
        <v>0</v>
      </c>
      <c r="I55" s="180" t="str">
        <f>IFERROR(H55/G55-1,"-")</f>
        <v>-</v>
      </c>
      <c r="J55" s="161">
        <f t="shared" si="25"/>
        <v>0</v>
      </c>
      <c r="K55" s="163">
        <f t="shared" si="24"/>
        <v>0</v>
      </c>
    </row>
    <row r="56" spans="2:11" x14ac:dyDescent="0.25">
      <c r="B56" s="165" t="s">
        <v>113</v>
      </c>
      <c r="C56" s="166">
        <v>596</v>
      </c>
      <c r="D56" s="166">
        <v>0</v>
      </c>
      <c r="E56" s="166">
        <v>0</v>
      </c>
      <c r="F56" s="166">
        <v>0</v>
      </c>
      <c r="G56" s="166">
        <v>0</v>
      </c>
      <c r="H56" s="166">
        <v>0</v>
      </c>
      <c r="I56" s="181" t="str">
        <f t="shared" ref="I56:I63" si="26">IFERROR(H56/G56-1,"-")</f>
        <v>-</v>
      </c>
      <c r="J56" s="165">
        <f t="shared" si="25"/>
        <v>0</v>
      </c>
      <c r="K56" s="167">
        <f t="shared" si="24"/>
        <v>0</v>
      </c>
    </row>
    <row r="57" spans="2:11" x14ac:dyDescent="0.25">
      <c r="B57" s="165" t="s">
        <v>116</v>
      </c>
      <c r="C57" s="166">
        <v>89</v>
      </c>
      <c r="D57" s="166">
        <v>0</v>
      </c>
      <c r="E57" s="166">
        <v>0</v>
      </c>
      <c r="F57" s="166">
        <v>0</v>
      </c>
      <c r="G57" s="166">
        <v>0</v>
      </c>
      <c r="H57" s="166">
        <v>0</v>
      </c>
      <c r="I57" s="181" t="str">
        <f t="shared" si="26"/>
        <v>-</v>
      </c>
      <c r="J57" s="165">
        <f t="shared" si="25"/>
        <v>0</v>
      </c>
      <c r="K57" s="167">
        <f t="shared" si="24"/>
        <v>0</v>
      </c>
    </row>
    <row r="58" spans="2:11" x14ac:dyDescent="0.25">
      <c r="B58" s="165" t="s">
        <v>119</v>
      </c>
      <c r="C58" s="166">
        <v>56</v>
      </c>
      <c r="D58" s="166">
        <v>0</v>
      </c>
      <c r="E58" s="166">
        <v>0</v>
      </c>
      <c r="F58" s="166">
        <v>0</v>
      </c>
      <c r="G58" s="166">
        <v>0</v>
      </c>
      <c r="H58" s="166">
        <v>0</v>
      </c>
      <c r="I58" s="181" t="str">
        <f t="shared" si="26"/>
        <v>-</v>
      </c>
      <c r="J58" s="165">
        <f t="shared" si="25"/>
        <v>0</v>
      </c>
      <c r="K58" s="167">
        <f t="shared" si="24"/>
        <v>0</v>
      </c>
    </row>
    <row r="59" spans="2:11" x14ac:dyDescent="0.25">
      <c r="B59" s="165" t="s">
        <v>126</v>
      </c>
      <c r="C59" s="166">
        <v>13</v>
      </c>
      <c r="D59" s="166">
        <v>0</v>
      </c>
      <c r="E59" s="166">
        <v>0</v>
      </c>
      <c r="F59" s="166">
        <v>0</v>
      </c>
      <c r="G59" s="166">
        <v>0</v>
      </c>
      <c r="H59" s="166">
        <v>0</v>
      </c>
      <c r="I59" s="181" t="str">
        <f t="shared" si="26"/>
        <v>-</v>
      </c>
      <c r="J59" s="165">
        <f t="shared" si="25"/>
        <v>0</v>
      </c>
      <c r="K59" s="167">
        <f t="shared" si="24"/>
        <v>0</v>
      </c>
    </row>
    <row r="60" spans="2:11" x14ac:dyDescent="0.25">
      <c r="B60" s="165" t="s">
        <v>122</v>
      </c>
      <c r="C60" s="166">
        <v>52</v>
      </c>
      <c r="D60" s="166">
        <v>0</v>
      </c>
      <c r="E60" s="166">
        <v>0</v>
      </c>
      <c r="F60" s="166">
        <v>0</v>
      </c>
      <c r="G60" s="166">
        <v>0</v>
      </c>
      <c r="H60" s="166">
        <v>0</v>
      </c>
      <c r="I60" s="181" t="str">
        <f t="shared" si="26"/>
        <v>-</v>
      </c>
      <c r="J60" s="165">
        <f t="shared" si="25"/>
        <v>0</v>
      </c>
      <c r="K60" s="167">
        <f t="shared" si="24"/>
        <v>0</v>
      </c>
    </row>
    <row r="61" spans="2:11" x14ac:dyDescent="0.25">
      <c r="B61" s="165" t="s">
        <v>131</v>
      </c>
      <c r="C61" s="166">
        <v>60</v>
      </c>
      <c r="D61" s="166">
        <v>0</v>
      </c>
      <c r="E61" s="166">
        <v>0</v>
      </c>
      <c r="F61" s="166">
        <v>0</v>
      </c>
      <c r="G61" s="166">
        <v>0</v>
      </c>
      <c r="H61" s="166">
        <v>0</v>
      </c>
      <c r="I61" s="181" t="str">
        <f t="shared" si="26"/>
        <v>-</v>
      </c>
      <c r="J61" s="165">
        <f t="shared" si="25"/>
        <v>0</v>
      </c>
      <c r="K61" s="167">
        <f t="shared" si="24"/>
        <v>0</v>
      </c>
    </row>
    <row r="62" spans="2:11" x14ac:dyDescent="0.25">
      <c r="B62" s="165" t="s">
        <v>134</v>
      </c>
      <c r="C62" s="166">
        <v>96</v>
      </c>
      <c r="D62" s="166">
        <v>0</v>
      </c>
      <c r="E62" s="166">
        <v>0</v>
      </c>
      <c r="F62" s="166">
        <v>0</v>
      </c>
      <c r="G62" s="166">
        <v>0</v>
      </c>
      <c r="H62" s="166">
        <v>0</v>
      </c>
      <c r="I62" s="181" t="str">
        <f t="shared" si="26"/>
        <v>-</v>
      </c>
      <c r="J62" s="165">
        <f t="shared" si="25"/>
        <v>0</v>
      </c>
      <c r="K62" s="167">
        <f t="shared" si="24"/>
        <v>0</v>
      </c>
    </row>
    <row r="63" spans="2:11" x14ac:dyDescent="0.25">
      <c r="B63" s="170" t="s">
        <v>148</v>
      </c>
      <c r="C63" s="171">
        <f t="shared" ref="C63:H63" si="27">IFERROR(C55-SUM(C56:C62),"nd")</f>
        <v>566</v>
      </c>
      <c r="D63" s="171">
        <f t="shared" si="27"/>
        <v>0</v>
      </c>
      <c r="E63" s="171">
        <f t="shared" si="27"/>
        <v>0</v>
      </c>
      <c r="F63" s="171">
        <f t="shared" si="27"/>
        <v>0</v>
      </c>
      <c r="G63" s="171">
        <f t="shared" si="27"/>
        <v>0</v>
      </c>
      <c r="H63" s="171">
        <f t="shared" si="27"/>
        <v>0</v>
      </c>
      <c r="I63" s="182" t="str">
        <f t="shared" si="26"/>
        <v>-</v>
      </c>
      <c r="J63" s="170">
        <f>H63-G63</f>
        <v>0</v>
      </c>
      <c r="K63" s="172">
        <f t="shared" si="24"/>
        <v>0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 t="str">
        <f t="shared" ref="C65:H65" si="28">IFERROR(C66+C69,"nd")</f>
        <v>nd</v>
      </c>
      <c r="D65" s="178" t="str">
        <f t="shared" si="28"/>
        <v>nd</v>
      </c>
      <c r="E65" s="178" t="str">
        <f t="shared" si="28"/>
        <v>nd</v>
      </c>
      <c r="F65" s="178" t="str">
        <f t="shared" si="28"/>
        <v>nd</v>
      </c>
      <c r="G65" s="178" t="str">
        <f t="shared" si="28"/>
        <v>nd</v>
      </c>
      <c r="H65" s="178" t="str">
        <f t="shared" si="28"/>
        <v>nd</v>
      </c>
      <c r="I65" s="179" t="str">
        <f>IFERROR(H65/G65-1,"-")</f>
        <v>-</v>
      </c>
      <c r="J65" s="178" t="str">
        <f>IFERROR(H65-G65,"-")</f>
        <v>-</v>
      </c>
      <c r="K65" s="179" t="str">
        <f>IFERROR(H65/H$9,"-")</f>
        <v>-</v>
      </c>
    </row>
    <row r="66" spans="2:11" x14ac:dyDescent="0.25">
      <c r="B66" s="161" t="s">
        <v>100</v>
      </c>
      <c r="C66" s="162" t="s">
        <v>328</v>
      </c>
      <c r="D66" s="162" t="s">
        <v>328</v>
      </c>
      <c r="E66" s="162" t="s">
        <v>328</v>
      </c>
      <c r="F66" s="162" t="s">
        <v>328</v>
      </c>
      <c r="G66" s="162" t="s">
        <v>328</v>
      </c>
      <c r="H66" s="162" t="s">
        <v>328</v>
      </c>
      <c r="I66" s="180" t="str">
        <f>IFERROR(H66/G66-1,"-")</f>
        <v>-</v>
      </c>
      <c r="J66" s="183" t="str">
        <f t="shared" ref="J66:J77" si="29">IFERROR(H66-G66,"-")</f>
        <v>-</v>
      </c>
      <c r="K66" s="163" t="str">
        <f t="shared" ref="K66:K77" si="30">IFERROR(H66/H$9,"-")</f>
        <v>-</v>
      </c>
    </row>
    <row r="67" spans="2:11" x14ac:dyDescent="0.25">
      <c r="B67" s="165" t="s">
        <v>106</v>
      </c>
      <c r="C67" s="166" t="s">
        <v>328</v>
      </c>
      <c r="D67" s="166" t="s">
        <v>328</v>
      </c>
      <c r="E67" s="166" t="s">
        <v>328</v>
      </c>
      <c r="F67" s="166" t="s">
        <v>328</v>
      </c>
      <c r="G67" s="166" t="s">
        <v>328</v>
      </c>
      <c r="H67" s="166" t="s">
        <v>328</v>
      </c>
      <c r="I67" s="181" t="str">
        <f>IFERROR(H67/G67-1,"-")</f>
        <v>-</v>
      </c>
      <c r="J67" s="184" t="str">
        <f t="shared" si="29"/>
        <v>-</v>
      </c>
      <c r="K67" s="167" t="str">
        <f t="shared" si="30"/>
        <v>-</v>
      </c>
    </row>
    <row r="68" spans="2:11" x14ac:dyDescent="0.25">
      <c r="B68" s="165" t="s">
        <v>103</v>
      </c>
      <c r="C68" s="166" t="s">
        <v>328</v>
      </c>
      <c r="D68" s="166" t="s">
        <v>328</v>
      </c>
      <c r="E68" s="166" t="s">
        <v>328</v>
      </c>
      <c r="F68" s="166" t="s">
        <v>328</v>
      </c>
      <c r="G68" s="166" t="s">
        <v>328</v>
      </c>
      <c r="H68" s="166" t="s">
        <v>328</v>
      </c>
      <c r="I68" s="181" t="str">
        <f>IFERROR(H68/G68-1,"-")</f>
        <v>-</v>
      </c>
      <c r="J68" s="184" t="str">
        <f t="shared" si="29"/>
        <v>-</v>
      </c>
      <c r="K68" s="167" t="str">
        <f t="shared" si="30"/>
        <v>-</v>
      </c>
    </row>
    <row r="69" spans="2:11" x14ac:dyDescent="0.25">
      <c r="B69" s="161" t="s">
        <v>110</v>
      </c>
      <c r="C69" s="162" t="s">
        <v>328</v>
      </c>
      <c r="D69" s="162" t="s">
        <v>328</v>
      </c>
      <c r="E69" s="162" t="s">
        <v>328</v>
      </c>
      <c r="F69" s="162" t="s">
        <v>328</v>
      </c>
      <c r="G69" s="162" t="s">
        <v>328</v>
      </c>
      <c r="H69" s="162" t="s">
        <v>328</v>
      </c>
      <c r="I69" s="180" t="str">
        <f>IFERROR(H69/G69-1,"-")</f>
        <v>-</v>
      </c>
      <c r="J69" s="183" t="str">
        <f t="shared" si="29"/>
        <v>-</v>
      </c>
      <c r="K69" s="163" t="str">
        <f t="shared" si="30"/>
        <v>-</v>
      </c>
    </row>
    <row r="70" spans="2:11" x14ac:dyDescent="0.25">
      <c r="B70" s="165" t="s">
        <v>113</v>
      </c>
      <c r="C70" s="166" t="s">
        <v>328</v>
      </c>
      <c r="D70" s="166" t="s">
        <v>328</v>
      </c>
      <c r="E70" s="166" t="s">
        <v>328</v>
      </c>
      <c r="F70" s="166" t="s">
        <v>328</v>
      </c>
      <c r="G70" s="166" t="s">
        <v>328</v>
      </c>
      <c r="H70" s="166" t="s">
        <v>328</v>
      </c>
      <c r="I70" s="181" t="str">
        <f t="shared" ref="I70:I77" si="31">IFERROR(H70/G70-1,"-")</f>
        <v>-</v>
      </c>
      <c r="J70" s="184" t="str">
        <f t="shared" si="29"/>
        <v>-</v>
      </c>
      <c r="K70" s="167" t="str">
        <f t="shared" si="30"/>
        <v>-</v>
      </c>
    </row>
    <row r="71" spans="2:11" x14ac:dyDescent="0.25">
      <c r="B71" s="165" t="s">
        <v>116</v>
      </c>
      <c r="C71" s="166" t="s">
        <v>328</v>
      </c>
      <c r="D71" s="166" t="s">
        <v>328</v>
      </c>
      <c r="E71" s="166" t="s">
        <v>328</v>
      </c>
      <c r="F71" s="166" t="s">
        <v>328</v>
      </c>
      <c r="G71" s="166" t="s">
        <v>328</v>
      </c>
      <c r="H71" s="166" t="s">
        <v>328</v>
      </c>
      <c r="I71" s="181" t="str">
        <f t="shared" si="31"/>
        <v>-</v>
      </c>
      <c r="J71" s="184" t="str">
        <f t="shared" si="29"/>
        <v>-</v>
      </c>
      <c r="K71" s="167" t="str">
        <f t="shared" si="30"/>
        <v>-</v>
      </c>
    </row>
    <row r="72" spans="2:11" x14ac:dyDescent="0.25">
      <c r="B72" s="165" t="s">
        <v>119</v>
      </c>
      <c r="C72" s="166" t="s">
        <v>328</v>
      </c>
      <c r="D72" s="166" t="s">
        <v>328</v>
      </c>
      <c r="E72" s="166" t="s">
        <v>328</v>
      </c>
      <c r="F72" s="166" t="s">
        <v>328</v>
      </c>
      <c r="G72" s="166" t="s">
        <v>328</v>
      </c>
      <c r="H72" s="166" t="s">
        <v>328</v>
      </c>
      <c r="I72" s="181" t="str">
        <f t="shared" si="31"/>
        <v>-</v>
      </c>
      <c r="J72" s="184" t="str">
        <f t="shared" si="29"/>
        <v>-</v>
      </c>
      <c r="K72" s="167" t="str">
        <f t="shared" si="30"/>
        <v>-</v>
      </c>
    </row>
    <row r="73" spans="2:11" x14ac:dyDescent="0.25">
      <c r="B73" s="165" t="s">
        <v>126</v>
      </c>
      <c r="C73" s="166" t="s">
        <v>328</v>
      </c>
      <c r="D73" s="166" t="s">
        <v>328</v>
      </c>
      <c r="E73" s="166" t="s">
        <v>328</v>
      </c>
      <c r="F73" s="166" t="s">
        <v>328</v>
      </c>
      <c r="G73" s="166" t="s">
        <v>328</v>
      </c>
      <c r="H73" s="166" t="s">
        <v>328</v>
      </c>
      <c r="I73" s="181" t="str">
        <f t="shared" si="31"/>
        <v>-</v>
      </c>
      <c r="J73" s="184" t="str">
        <f t="shared" si="29"/>
        <v>-</v>
      </c>
      <c r="K73" s="167" t="str">
        <f t="shared" si="30"/>
        <v>-</v>
      </c>
    </row>
    <row r="74" spans="2:11" x14ac:dyDescent="0.25">
      <c r="B74" s="165" t="s">
        <v>122</v>
      </c>
      <c r="C74" s="166" t="s">
        <v>328</v>
      </c>
      <c r="D74" s="166" t="s">
        <v>328</v>
      </c>
      <c r="E74" s="166" t="s">
        <v>328</v>
      </c>
      <c r="F74" s="166" t="s">
        <v>328</v>
      </c>
      <c r="G74" s="166" t="s">
        <v>328</v>
      </c>
      <c r="H74" s="166" t="s">
        <v>328</v>
      </c>
      <c r="I74" s="181" t="str">
        <f t="shared" si="31"/>
        <v>-</v>
      </c>
      <c r="J74" s="184" t="str">
        <f t="shared" si="29"/>
        <v>-</v>
      </c>
      <c r="K74" s="167" t="str">
        <f t="shared" si="30"/>
        <v>-</v>
      </c>
    </row>
    <row r="75" spans="2:11" x14ac:dyDescent="0.25">
      <c r="B75" s="165" t="s">
        <v>131</v>
      </c>
      <c r="C75" s="166" t="s">
        <v>328</v>
      </c>
      <c r="D75" s="166" t="s">
        <v>328</v>
      </c>
      <c r="E75" s="166" t="s">
        <v>328</v>
      </c>
      <c r="F75" s="166" t="s">
        <v>328</v>
      </c>
      <c r="G75" s="166" t="s">
        <v>328</v>
      </c>
      <c r="H75" s="166" t="s">
        <v>328</v>
      </c>
      <c r="I75" s="181" t="str">
        <f t="shared" si="31"/>
        <v>-</v>
      </c>
      <c r="J75" s="184" t="str">
        <f t="shared" si="29"/>
        <v>-</v>
      </c>
      <c r="K75" s="167" t="str">
        <f t="shared" si="30"/>
        <v>-</v>
      </c>
    </row>
    <row r="76" spans="2:11" x14ac:dyDescent="0.25">
      <c r="B76" s="165" t="s">
        <v>134</v>
      </c>
      <c r="C76" s="166" t="s">
        <v>328</v>
      </c>
      <c r="D76" s="166" t="s">
        <v>328</v>
      </c>
      <c r="E76" s="166" t="s">
        <v>328</v>
      </c>
      <c r="F76" s="166" t="s">
        <v>328</v>
      </c>
      <c r="G76" s="166" t="s">
        <v>328</v>
      </c>
      <c r="H76" s="166" t="s">
        <v>328</v>
      </c>
      <c r="I76" s="181" t="str">
        <f t="shared" si="31"/>
        <v>-</v>
      </c>
      <c r="J76" s="184" t="str">
        <f t="shared" si="29"/>
        <v>-</v>
      </c>
      <c r="K76" s="167" t="str">
        <f t="shared" si="30"/>
        <v>-</v>
      </c>
    </row>
    <row r="77" spans="2:11" x14ac:dyDescent="0.25">
      <c r="B77" s="170" t="s">
        <v>148</v>
      </c>
      <c r="C77" s="171" t="str">
        <f t="shared" ref="C77:H77" si="32">IFERROR(C69-SUM(C70:C76),"nd")</f>
        <v>nd</v>
      </c>
      <c r="D77" s="171" t="str">
        <f t="shared" si="32"/>
        <v>nd</v>
      </c>
      <c r="E77" s="171" t="str">
        <f t="shared" si="32"/>
        <v>nd</v>
      </c>
      <c r="F77" s="171" t="str">
        <f t="shared" si="32"/>
        <v>nd</v>
      </c>
      <c r="G77" s="171" t="str">
        <f t="shared" si="32"/>
        <v>nd</v>
      </c>
      <c r="H77" s="171" t="str">
        <f t="shared" si="32"/>
        <v>nd</v>
      </c>
      <c r="I77" s="182" t="str">
        <f t="shared" si="31"/>
        <v>-</v>
      </c>
      <c r="J77" s="185" t="str">
        <f t="shared" si="29"/>
        <v>-</v>
      </c>
      <c r="K77" s="172" t="str">
        <f t="shared" si="30"/>
        <v>-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3">IFERROR(C80+C83,"nd")</f>
        <v>43519</v>
      </c>
      <c r="D79" s="178">
        <f t="shared" si="33"/>
        <v>68948</v>
      </c>
      <c r="E79" s="178">
        <f t="shared" si="33"/>
        <v>135425</v>
      </c>
      <c r="F79" s="178">
        <f t="shared" si="33"/>
        <v>145200</v>
      </c>
      <c r="G79" s="178">
        <f t="shared" si="33"/>
        <v>173413</v>
      </c>
      <c r="H79" s="178">
        <f t="shared" si="33"/>
        <v>190269</v>
      </c>
      <c r="I79" s="179">
        <f>IFERROR(H79/G79-1,"-")</f>
        <v>9.7201478551204312E-2</v>
      </c>
      <c r="J79" s="178">
        <f>IFERROR(H79-G79,"-")</f>
        <v>16856</v>
      </c>
      <c r="K79" s="179">
        <f>IFERROR(H79/H$9,"-")</f>
        <v>0.15192120208971599</v>
      </c>
    </row>
    <row r="80" spans="2:11" x14ac:dyDescent="0.25">
      <c r="B80" s="161" t="s">
        <v>100</v>
      </c>
      <c r="C80" s="162">
        <v>17509</v>
      </c>
      <c r="D80" s="162">
        <v>34097</v>
      </c>
      <c r="E80" s="162">
        <v>62889</v>
      </c>
      <c r="F80" s="162">
        <v>62764</v>
      </c>
      <c r="G80" s="162">
        <v>82491</v>
      </c>
      <c r="H80" s="162">
        <v>90152</v>
      </c>
      <c r="I80" s="180">
        <f>IFERROR(H80/G80-1,"-")</f>
        <v>9.2870737413778492E-2</v>
      </c>
      <c r="J80" s="183">
        <f t="shared" ref="J80:J91" si="34">IFERROR(H80-G80,"-")</f>
        <v>7661</v>
      </c>
      <c r="K80" s="163">
        <f t="shared" ref="K80:K91" si="35">IFERROR(H80/H$9,"-")</f>
        <v>7.1982299853323842E-2</v>
      </c>
    </row>
    <row r="81" spans="2:11" x14ac:dyDescent="0.25">
      <c r="B81" s="165" t="s">
        <v>106</v>
      </c>
      <c r="C81" s="166">
        <v>7265</v>
      </c>
      <c r="D81" s="166">
        <v>18186</v>
      </c>
      <c r="E81" s="166">
        <v>31185</v>
      </c>
      <c r="F81" s="166">
        <v>31914</v>
      </c>
      <c r="G81" s="166">
        <v>33942</v>
      </c>
      <c r="H81" s="166">
        <v>31876</v>
      </c>
      <c r="I81" s="181">
        <f>IFERROR(H81/G81-1,"-")</f>
        <v>-6.0868540451358144E-2</v>
      </c>
      <c r="J81" s="184">
        <f t="shared" si="34"/>
        <v>-2066</v>
      </c>
      <c r="K81" s="167">
        <f t="shared" si="35"/>
        <v>2.5451546167855964E-2</v>
      </c>
    </row>
    <row r="82" spans="2:11" x14ac:dyDescent="0.25">
      <c r="B82" s="165" t="s">
        <v>103</v>
      </c>
      <c r="C82" s="166">
        <v>10244</v>
      </c>
      <c r="D82" s="166">
        <v>15911</v>
      </c>
      <c r="E82" s="166">
        <v>31704</v>
      </c>
      <c r="F82" s="166">
        <v>30850</v>
      </c>
      <c r="G82" s="166">
        <v>48549</v>
      </c>
      <c r="H82" s="166">
        <v>58276</v>
      </c>
      <c r="I82" s="181">
        <f>IFERROR(H82/G82-1,"-")</f>
        <v>0.20035428124163213</v>
      </c>
      <c r="J82" s="184">
        <f t="shared" si="34"/>
        <v>9727</v>
      </c>
      <c r="K82" s="167">
        <f t="shared" si="35"/>
        <v>4.6530753685467885E-2</v>
      </c>
    </row>
    <row r="83" spans="2:11" x14ac:dyDescent="0.25">
      <c r="B83" s="161" t="s">
        <v>110</v>
      </c>
      <c r="C83" s="162">
        <v>26010</v>
      </c>
      <c r="D83" s="162">
        <v>34851</v>
      </c>
      <c r="E83" s="162">
        <v>72536</v>
      </c>
      <c r="F83" s="162">
        <v>82436</v>
      </c>
      <c r="G83" s="162">
        <v>90922</v>
      </c>
      <c r="H83" s="162">
        <v>100117</v>
      </c>
      <c r="I83" s="180">
        <f>IFERROR(H83/G83-1,"-")</f>
        <v>0.1011306394491982</v>
      </c>
      <c r="J83" s="183">
        <f t="shared" si="34"/>
        <v>9195</v>
      </c>
      <c r="K83" s="163">
        <f t="shared" si="35"/>
        <v>7.9938902236392134E-2</v>
      </c>
    </row>
    <row r="84" spans="2:11" x14ac:dyDescent="0.25">
      <c r="B84" s="165" t="s">
        <v>113</v>
      </c>
      <c r="C84" s="166">
        <v>2532</v>
      </c>
      <c r="D84" s="166">
        <v>2257</v>
      </c>
      <c r="E84" s="166">
        <v>9426</v>
      </c>
      <c r="F84" s="166">
        <v>11661</v>
      </c>
      <c r="G84" s="166">
        <v>14028</v>
      </c>
      <c r="H84" s="166">
        <v>14495</v>
      </c>
      <c r="I84" s="181">
        <f t="shared" ref="I84:I91" si="36">IFERROR(H84/G84-1,"-")</f>
        <v>3.3290561733675617E-2</v>
      </c>
      <c r="J84" s="184">
        <f t="shared" si="34"/>
        <v>467</v>
      </c>
      <c r="K84" s="167">
        <f t="shared" si="35"/>
        <v>1.157360276393124E-2</v>
      </c>
    </row>
    <row r="85" spans="2:11" x14ac:dyDescent="0.25">
      <c r="B85" s="165" t="s">
        <v>116</v>
      </c>
      <c r="C85" s="166">
        <v>6085</v>
      </c>
      <c r="D85" s="166">
        <v>8567</v>
      </c>
      <c r="E85" s="166">
        <v>15686</v>
      </c>
      <c r="F85" s="166">
        <v>15683</v>
      </c>
      <c r="G85" s="166">
        <v>18445</v>
      </c>
      <c r="H85" s="166">
        <v>19719</v>
      </c>
      <c r="I85" s="181">
        <f t="shared" si="36"/>
        <v>6.9070208728652771E-2</v>
      </c>
      <c r="J85" s="184">
        <f t="shared" si="34"/>
        <v>1274</v>
      </c>
      <c r="K85" s="167">
        <f t="shared" si="35"/>
        <v>1.5744730796961721E-2</v>
      </c>
    </row>
    <row r="86" spans="2:11" x14ac:dyDescent="0.25">
      <c r="B86" s="165" t="s">
        <v>119</v>
      </c>
      <c r="C86" s="166">
        <v>1350</v>
      </c>
      <c r="D86" s="166">
        <v>3539</v>
      </c>
      <c r="E86" s="166">
        <v>4755</v>
      </c>
      <c r="F86" s="166">
        <v>4685</v>
      </c>
      <c r="G86" s="166">
        <v>5838</v>
      </c>
      <c r="H86" s="166">
        <v>9956</v>
      </c>
      <c r="I86" s="181">
        <f t="shared" si="36"/>
        <v>0.70537855429941754</v>
      </c>
      <c r="J86" s="184">
        <f t="shared" si="34"/>
        <v>4118</v>
      </c>
      <c r="K86" s="167">
        <f t="shared" si="35"/>
        <v>7.9494162895963737E-3</v>
      </c>
    </row>
    <row r="87" spans="2:11" x14ac:dyDescent="0.25">
      <c r="B87" s="165" t="s">
        <v>126</v>
      </c>
      <c r="C87" s="166">
        <v>447</v>
      </c>
      <c r="D87" s="166">
        <v>2140</v>
      </c>
      <c r="E87" s="166">
        <v>5107</v>
      </c>
      <c r="F87" s="166">
        <v>5074</v>
      </c>
      <c r="G87" s="166">
        <v>5719</v>
      </c>
      <c r="H87" s="166">
        <v>3236</v>
      </c>
      <c r="I87" s="181">
        <f t="shared" si="36"/>
        <v>-0.43416681237978672</v>
      </c>
      <c r="J87" s="184">
        <f t="shared" si="34"/>
        <v>-2483</v>
      </c>
      <c r="K87" s="167">
        <f t="shared" si="35"/>
        <v>2.5837998305678852E-3</v>
      </c>
    </row>
    <row r="88" spans="2:11" x14ac:dyDescent="0.25">
      <c r="B88" s="165" t="s">
        <v>122</v>
      </c>
      <c r="C88" s="166">
        <v>247</v>
      </c>
      <c r="D88" s="166">
        <v>493</v>
      </c>
      <c r="E88" s="166">
        <v>789</v>
      </c>
      <c r="F88" s="166">
        <v>700</v>
      </c>
      <c r="G88" s="166">
        <v>886</v>
      </c>
      <c r="H88" s="166">
        <v>994</v>
      </c>
      <c r="I88" s="181">
        <f t="shared" si="36"/>
        <v>0.12189616252821667</v>
      </c>
      <c r="J88" s="184">
        <f t="shared" si="34"/>
        <v>108</v>
      </c>
      <c r="K88" s="167">
        <f t="shared" si="35"/>
        <v>7.9366410123129724E-4</v>
      </c>
    </row>
    <row r="89" spans="2:11" x14ac:dyDescent="0.25">
      <c r="B89" s="165" t="s">
        <v>131</v>
      </c>
      <c r="C89" s="166">
        <v>1336</v>
      </c>
      <c r="D89" s="166">
        <v>1498</v>
      </c>
      <c r="E89" s="166">
        <v>4196</v>
      </c>
      <c r="F89" s="166">
        <v>4719</v>
      </c>
      <c r="G89" s="166">
        <v>3822</v>
      </c>
      <c r="H89" s="166">
        <v>4171</v>
      </c>
      <c r="I89" s="181">
        <f t="shared" si="36"/>
        <v>9.1313448456305624E-2</v>
      </c>
      <c r="J89" s="184">
        <f t="shared" si="34"/>
        <v>349</v>
      </c>
      <c r="K89" s="167">
        <f t="shared" si="35"/>
        <v>3.3303550968166403E-3</v>
      </c>
    </row>
    <row r="90" spans="2:11" x14ac:dyDescent="0.25">
      <c r="B90" s="165" t="s">
        <v>134</v>
      </c>
      <c r="C90" s="166">
        <v>2507</v>
      </c>
      <c r="D90" s="166">
        <v>1487</v>
      </c>
      <c r="E90" s="166">
        <v>3901</v>
      </c>
      <c r="F90" s="166">
        <v>5554</v>
      </c>
      <c r="G90" s="166">
        <v>4853</v>
      </c>
      <c r="H90" s="166">
        <v>4002</v>
      </c>
      <c r="I90" s="181">
        <f t="shared" si="36"/>
        <v>-0.17535545023696686</v>
      </c>
      <c r="J90" s="184">
        <f t="shared" si="34"/>
        <v>-851</v>
      </c>
      <c r="K90" s="167">
        <f t="shared" si="35"/>
        <v>3.1954162305107155E-3</v>
      </c>
    </row>
    <row r="91" spans="2:11" x14ac:dyDescent="0.25">
      <c r="B91" s="170" t="s">
        <v>148</v>
      </c>
      <c r="C91" s="171">
        <f t="shared" ref="C91:H91" si="37">IFERROR(C83-SUM(C84:C90),"nd")</f>
        <v>11506</v>
      </c>
      <c r="D91" s="171">
        <f t="shared" si="37"/>
        <v>14870</v>
      </c>
      <c r="E91" s="171">
        <f t="shared" si="37"/>
        <v>28676</v>
      </c>
      <c r="F91" s="171">
        <f t="shared" si="37"/>
        <v>34360</v>
      </c>
      <c r="G91" s="171">
        <f t="shared" si="37"/>
        <v>37331</v>
      </c>
      <c r="H91" s="171">
        <f t="shared" si="37"/>
        <v>43544</v>
      </c>
      <c r="I91" s="182">
        <f t="shared" si="36"/>
        <v>0.16643004473493872</v>
      </c>
      <c r="J91" s="185">
        <f t="shared" si="34"/>
        <v>6213</v>
      </c>
      <c r="K91" s="172">
        <f t="shared" si="35"/>
        <v>3.4767917126776265E-2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 t="str">
        <f t="shared" ref="C93:H93" si="38">IFERROR(C94+C97,"nd")</f>
        <v>nd</v>
      </c>
      <c r="D93" s="178" t="str">
        <f t="shared" si="38"/>
        <v>nd</v>
      </c>
      <c r="E93" s="178" t="str">
        <f t="shared" si="38"/>
        <v>nd</v>
      </c>
      <c r="F93" s="178" t="str">
        <f t="shared" si="38"/>
        <v>nd</v>
      </c>
      <c r="G93" s="178" t="str">
        <f t="shared" si="38"/>
        <v>nd</v>
      </c>
      <c r="H93" s="178" t="str">
        <f t="shared" si="38"/>
        <v>nd</v>
      </c>
      <c r="I93" s="179" t="str">
        <f>IFERROR(H93/G93-1,"-")</f>
        <v>-</v>
      </c>
      <c r="J93" s="178" t="str">
        <f>IFERROR(H93-G93,"-")</f>
        <v>-</v>
      </c>
      <c r="K93" s="179" t="str">
        <f>IFERROR(H93/H$9,"-")</f>
        <v>-</v>
      </c>
    </row>
    <row r="94" spans="2:11" x14ac:dyDescent="0.25">
      <c r="B94" s="161" t="s">
        <v>100</v>
      </c>
      <c r="C94" s="162" t="s">
        <v>328</v>
      </c>
      <c r="D94" s="162" t="s">
        <v>328</v>
      </c>
      <c r="E94" s="162" t="s">
        <v>328</v>
      </c>
      <c r="F94" s="162" t="s">
        <v>328</v>
      </c>
      <c r="G94" s="162" t="s">
        <v>328</v>
      </c>
      <c r="H94" s="162" t="s">
        <v>328</v>
      </c>
      <c r="I94" s="180" t="str">
        <f>IFERROR(H94/G94-1,"-")</f>
        <v>-</v>
      </c>
      <c r="J94" s="183" t="str">
        <f t="shared" ref="J94:J105" si="39">IFERROR(H94-G94,"-")</f>
        <v>-</v>
      </c>
      <c r="K94" s="163" t="str">
        <f t="shared" ref="K94:K105" si="40">IFERROR(H94/H$9,"-")</f>
        <v>-</v>
      </c>
    </row>
    <row r="95" spans="2:11" x14ac:dyDescent="0.25">
      <c r="B95" s="165" t="s">
        <v>106</v>
      </c>
      <c r="C95" s="166" t="s">
        <v>328</v>
      </c>
      <c r="D95" s="166" t="s">
        <v>328</v>
      </c>
      <c r="E95" s="166" t="s">
        <v>328</v>
      </c>
      <c r="F95" s="166" t="s">
        <v>328</v>
      </c>
      <c r="G95" s="166" t="s">
        <v>328</v>
      </c>
      <c r="H95" s="166" t="s">
        <v>328</v>
      </c>
      <c r="I95" s="181" t="str">
        <f>IFERROR(H95/G95-1,"-")</f>
        <v>-</v>
      </c>
      <c r="J95" s="184" t="str">
        <f t="shared" si="39"/>
        <v>-</v>
      </c>
      <c r="K95" s="167" t="str">
        <f t="shared" si="40"/>
        <v>-</v>
      </c>
    </row>
    <row r="96" spans="2:11" x14ac:dyDescent="0.25">
      <c r="B96" s="165" t="s">
        <v>103</v>
      </c>
      <c r="C96" s="166" t="s">
        <v>328</v>
      </c>
      <c r="D96" s="166" t="s">
        <v>328</v>
      </c>
      <c r="E96" s="166" t="s">
        <v>328</v>
      </c>
      <c r="F96" s="166" t="s">
        <v>328</v>
      </c>
      <c r="G96" s="166" t="s">
        <v>328</v>
      </c>
      <c r="H96" s="166" t="s">
        <v>328</v>
      </c>
      <c r="I96" s="181" t="str">
        <f>IFERROR(H96/G96-1,"-")</f>
        <v>-</v>
      </c>
      <c r="J96" s="184" t="str">
        <f t="shared" si="39"/>
        <v>-</v>
      </c>
      <c r="K96" s="167" t="str">
        <f t="shared" si="40"/>
        <v>-</v>
      </c>
    </row>
    <row r="97" spans="2:11" x14ac:dyDescent="0.25">
      <c r="B97" s="161" t="s">
        <v>110</v>
      </c>
      <c r="C97" s="162" t="s">
        <v>328</v>
      </c>
      <c r="D97" s="162" t="s">
        <v>328</v>
      </c>
      <c r="E97" s="162" t="s">
        <v>328</v>
      </c>
      <c r="F97" s="162" t="s">
        <v>328</v>
      </c>
      <c r="G97" s="162" t="s">
        <v>328</v>
      </c>
      <c r="H97" s="162" t="s">
        <v>328</v>
      </c>
      <c r="I97" s="180" t="str">
        <f>IFERROR(H97/G97-1,"-")</f>
        <v>-</v>
      </c>
      <c r="J97" s="183" t="str">
        <f t="shared" si="39"/>
        <v>-</v>
      </c>
      <c r="K97" s="163" t="str">
        <f t="shared" si="40"/>
        <v>-</v>
      </c>
    </row>
    <row r="98" spans="2:11" x14ac:dyDescent="0.25">
      <c r="B98" s="165" t="s">
        <v>113</v>
      </c>
      <c r="C98" s="166" t="s">
        <v>328</v>
      </c>
      <c r="D98" s="166" t="s">
        <v>328</v>
      </c>
      <c r="E98" s="166" t="s">
        <v>328</v>
      </c>
      <c r="F98" s="166" t="s">
        <v>328</v>
      </c>
      <c r="G98" s="166" t="s">
        <v>328</v>
      </c>
      <c r="H98" s="166" t="s">
        <v>328</v>
      </c>
      <c r="I98" s="181" t="str">
        <f t="shared" ref="I98:I105" si="41">IFERROR(H98/G98-1,"-")</f>
        <v>-</v>
      </c>
      <c r="J98" s="184" t="str">
        <f t="shared" si="39"/>
        <v>-</v>
      </c>
      <c r="K98" s="167" t="str">
        <f t="shared" si="40"/>
        <v>-</v>
      </c>
    </row>
    <row r="99" spans="2:11" x14ac:dyDescent="0.25">
      <c r="B99" s="165" t="s">
        <v>116</v>
      </c>
      <c r="C99" s="166" t="s">
        <v>328</v>
      </c>
      <c r="D99" s="166" t="s">
        <v>328</v>
      </c>
      <c r="E99" s="166" t="s">
        <v>328</v>
      </c>
      <c r="F99" s="166" t="s">
        <v>328</v>
      </c>
      <c r="G99" s="166" t="s">
        <v>328</v>
      </c>
      <c r="H99" s="166" t="s">
        <v>328</v>
      </c>
      <c r="I99" s="181" t="str">
        <f t="shared" si="41"/>
        <v>-</v>
      </c>
      <c r="J99" s="184" t="str">
        <f t="shared" si="39"/>
        <v>-</v>
      </c>
      <c r="K99" s="167" t="str">
        <f t="shared" si="40"/>
        <v>-</v>
      </c>
    </row>
    <row r="100" spans="2:11" x14ac:dyDescent="0.25">
      <c r="B100" s="165" t="s">
        <v>119</v>
      </c>
      <c r="C100" s="166" t="s">
        <v>328</v>
      </c>
      <c r="D100" s="166" t="s">
        <v>328</v>
      </c>
      <c r="E100" s="166" t="s">
        <v>328</v>
      </c>
      <c r="F100" s="166" t="s">
        <v>328</v>
      </c>
      <c r="G100" s="166" t="s">
        <v>328</v>
      </c>
      <c r="H100" s="166" t="s">
        <v>328</v>
      </c>
      <c r="I100" s="181" t="str">
        <f t="shared" si="41"/>
        <v>-</v>
      </c>
      <c r="J100" s="184" t="str">
        <f t="shared" si="39"/>
        <v>-</v>
      </c>
      <c r="K100" s="167" t="str">
        <f t="shared" si="40"/>
        <v>-</v>
      </c>
    </row>
    <row r="101" spans="2:11" x14ac:dyDescent="0.25">
      <c r="B101" s="165" t="s">
        <v>126</v>
      </c>
      <c r="C101" s="166" t="s">
        <v>328</v>
      </c>
      <c r="D101" s="166" t="s">
        <v>328</v>
      </c>
      <c r="E101" s="166" t="s">
        <v>328</v>
      </c>
      <c r="F101" s="166" t="s">
        <v>328</v>
      </c>
      <c r="G101" s="166" t="s">
        <v>328</v>
      </c>
      <c r="H101" s="166" t="s">
        <v>328</v>
      </c>
      <c r="I101" s="181" t="str">
        <f t="shared" si="41"/>
        <v>-</v>
      </c>
      <c r="J101" s="184" t="str">
        <f t="shared" si="39"/>
        <v>-</v>
      </c>
      <c r="K101" s="167" t="str">
        <f t="shared" si="40"/>
        <v>-</v>
      </c>
    </row>
    <row r="102" spans="2:11" x14ac:dyDescent="0.25">
      <c r="B102" s="165" t="s">
        <v>122</v>
      </c>
      <c r="C102" s="166" t="s">
        <v>328</v>
      </c>
      <c r="D102" s="166" t="s">
        <v>328</v>
      </c>
      <c r="E102" s="166" t="s">
        <v>328</v>
      </c>
      <c r="F102" s="166" t="s">
        <v>328</v>
      </c>
      <c r="G102" s="166" t="s">
        <v>328</v>
      </c>
      <c r="H102" s="166" t="s">
        <v>328</v>
      </c>
      <c r="I102" s="181" t="str">
        <f t="shared" si="41"/>
        <v>-</v>
      </c>
      <c r="J102" s="184" t="str">
        <f t="shared" si="39"/>
        <v>-</v>
      </c>
      <c r="K102" s="167" t="str">
        <f t="shared" si="40"/>
        <v>-</v>
      </c>
    </row>
    <row r="103" spans="2:11" x14ac:dyDescent="0.25">
      <c r="B103" s="165" t="s">
        <v>131</v>
      </c>
      <c r="C103" s="166" t="s">
        <v>328</v>
      </c>
      <c r="D103" s="166" t="s">
        <v>328</v>
      </c>
      <c r="E103" s="166" t="s">
        <v>328</v>
      </c>
      <c r="F103" s="166" t="s">
        <v>328</v>
      </c>
      <c r="G103" s="166" t="s">
        <v>328</v>
      </c>
      <c r="H103" s="166" t="s">
        <v>328</v>
      </c>
      <c r="I103" s="181" t="str">
        <f t="shared" si="41"/>
        <v>-</v>
      </c>
      <c r="J103" s="184" t="str">
        <f t="shared" si="39"/>
        <v>-</v>
      </c>
      <c r="K103" s="167" t="str">
        <f t="shared" si="40"/>
        <v>-</v>
      </c>
    </row>
    <row r="104" spans="2:11" x14ac:dyDescent="0.25">
      <c r="B104" s="165" t="s">
        <v>134</v>
      </c>
      <c r="C104" s="166" t="s">
        <v>328</v>
      </c>
      <c r="D104" s="166" t="s">
        <v>328</v>
      </c>
      <c r="E104" s="166" t="s">
        <v>328</v>
      </c>
      <c r="F104" s="166" t="s">
        <v>328</v>
      </c>
      <c r="G104" s="166" t="s">
        <v>328</v>
      </c>
      <c r="H104" s="166" t="s">
        <v>328</v>
      </c>
      <c r="I104" s="181" t="str">
        <f t="shared" si="41"/>
        <v>-</v>
      </c>
      <c r="J104" s="184" t="str">
        <f t="shared" si="39"/>
        <v>-</v>
      </c>
      <c r="K104" s="167" t="str">
        <f t="shared" si="40"/>
        <v>-</v>
      </c>
    </row>
    <row r="105" spans="2:11" x14ac:dyDescent="0.25">
      <c r="B105" s="170" t="s">
        <v>148</v>
      </c>
      <c r="C105" s="171" t="str">
        <f t="shared" ref="C105:H105" si="42">IFERROR(C97-SUM(C98:C104),"nd")</f>
        <v>nd</v>
      </c>
      <c r="D105" s="171" t="str">
        <f t="shared" si="42"/>
        <v>nd</v>
      </c>
      <c r="E105" s="171" t="str">
        <f t="shared" si="42"/>
        <v>nd</v>
      </c>
      <c r="F105" s="171" t="str">
        <f t="shared" si="42"/>
        <v>nd</v>
      </c>
      <c r="G105" s="171" t="str">
        <f t="shared" si="42"/>
        <v>nd</v>
      </c>
      <c r="H105" s="171" t="str">
        <f t="shared" si="42"/>
        <v>nd</v>
      </c>
      <c r="I105" s="182" t="str">
        <f t="shared" si="41"/>
        <v>-</v>
      </c>
      <c r="J105" s="185" t="str">
        <f t="shared" si="39"/>
        <v>-</v>
      </c>
      <c r="K105" s="172" t="str">
        <f t="shared" si="40"/>
        <v>-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3">IFERROR(C108+C111,"nd")</f>
        <v>13783</v>
      </c>
      <c r="D107" s="178">
        <f t="shared" si="43"/>
        <v>11462</v>
      </c>
      <c r="E107" s="178">
        <f t="shared" si="43"/>
        <v>29079</v>
      </c>
      <c r="F107" s="178">
        <f t="shared" si="43"/>
        <v>31827</v>
      </c>
      <c r="G107" s="178">
        <f t="shared" si="43"/>
        <v>31868</v>
      </c>
      <c r="H107" s="178">
        <f t="shared" si="43"/>
        <v>32684</v>
      </c>
      <c r="I107" s="179">
        <f>IFERROR(H107/G107-1,"-")</f>
        <v>2.560562319568227E-2</v>
      </c>
      <c r="J107" s="178">
        <f>IFERROR(H107-G107,"-")</f>
        <v>816</v>
      </c>
      <c r="K107" s="179">
        <f>IFERROR(H107/H$9,"-")</f>
        <v>2.6096697670667725E-2</v>
      </c>
    </row>
    <row r="108" spans="2:11" x14ac:dyDescent="0.25">
      <c r="B108" s="161" t="s">
        <v>100</v>
      </c>
      <c r="C108" s="162">
        <v>2062</v>
      </c>
      <c r="D108" s="162">
        <v>4739</v>
      </c>
      <c r="E108" s="162">
        <v>7498</v>
      </c>
      <c r="F108" s="162">
        <v>7141</v>
      </c>
      <c r="G108" s="162">
        <v>6328</v>
      </c>
      <c r="H108" s="162">
        <v>5789</v>
      </c>
      <c r="I108" s="180">
        <f>IFERROR(H108/G108-1,"-")</f>
        <v>-8.5176991150442527E-2</v>
      </c>
      <c r="J108" s="183">
        <f t="shared" ref="J108:J119" si="44">IFERROR(H108-G108,"-")</f>
        <v>-539</v>
      </c>
      <c r="K108" s="163">
        <f t="shared" ref="K108:K119" si="45">IFERROR(H108/H$9,"-")</f>
        <v>4.6222550121005831E-3</v>
      </c>
    </row>
    <row r="109" spans="2:11" x14ac:dyDescent="0.25">
      <c r="B109" s="165" t="s">
        <v>106</v>
      </c>
      <c r="C109" s="166">
        <v>1454</v>
      </c>
      <c r="D109" s="166">
        <v>3769</v>
      </c>
      <c r="E109" s="166">
        <v>5328</v>
      </c>
      <c r="F109" s="166">
        <v>4960</v>
      </c>
      <c r="G109" s="166">
        <v>3891</v>
      </c>
      <c r="H109" s="166">
        <v>3312</v>
      </c>
      <c r="I109" s="181">
        <f>IFERROR(H109/G109-1,"-")</f>
        <v>-0.148804934464148</v>
      </c>
      <c r="J109" s="184">
        <f t="shared" si="44"/>
        <v>-579</v>
      </c>
      <c r="K109" s="167">
        <f t="shared" si="45"/>
        <v>2.6444823976640407E-3</v>
      </c>
    </row>
    <row r="110" spans="2:11" x14ac:dyDescent="0.25">
      <c r="B110" s="165" t="s">
        <v>103</v>
      </c>
      <c r="C110" s="166">
        <v>608</v>
      </c>
      <c r="D110" s="166">
        <v>970</v>
      </c>
      <c r="E110" s="166">
        <v>2170</v>
      </c>
      <c r="F110" s="166">
        <v>2181</v>
      </c>
      <c r="G110" s="166">
        <v>2437</v>
      </c>
      <c r="H110" s="166">
        <v>2477</v>
      </c>
      <c r="I110" s="181">
        <f>IFERROR(H110/G110-1,"-")</f>
        <v>1.6413623307345082E-2</v>
      </c>
      <c r="J110" s="184">
        <f t="shared" si="44"/>
        <v>40</v>
      </c>
      <c r="K110" s="167">
        <f t="shared" si="45"/>
        <v>1.9777726144365425E-3</v>
      </c>
    </row>
    <row r="111" spans="2:11" x14ac:dyDescent="0.25">
      <c r="B111" s="161" t="s">
        <v>110</v>
      </c>
      <c r="C111" s="162">
        <v>11721</v>
      </c>
      <c r="D111" s="162">
        <v>6723</v>
      </c>
      <c r="E111" s="162">
        <v>21581</v>
      </c>
      <c r="F111" s="162">
        <v>24686</v>
      </c>
      <c r="G111" s="162">
        <v>25540</v>
      </c>
      <c r="H111" s="162">
        <v>26895</v>
      </c>
      <c r="I111" s="180">
        <f>IFERROR(H111/G111-1,"-")</f>
        <v>5.305403288958499E-2</v>
      </c>
      <c r="J111" s="183">
        <f t="shared" si="44"/>
        <v>1355</v>
      </c>
      <c r="K111" s="163">
        <f t="shared" si="45"/>
        <v>2.1474442658567142E-2</v>
      </c>
    </row>
    <row r="112" spans="2:11" x14ac:dyDescent="0.25">
      <c r="B112" s="165" t="s">
        <v>113</v>
      </c>
      <c r="C112" s="166">
        <v>6095</v>
      </c>
      <c r="D112" s="166">
        <v>3803</v>
      </c>
      <c r="E112" s="166">
        <v>13078</v>
      </c>
      <c r="F112" s="166">
        <v>14878</v>
      </c>
      <c r="G112" s="166">
        <v>14577</v>
      </c>
      <c r="H112" s="166">
        <v>15614</v>
      </c>
      <c r="I112" s="181">
        <f t="shared" ref="I112:I119" si="46">IFERROR(H112/G112-1,"-")</f>
        <v>7.1139466282499786E-2</v>
      </c>
      <c r="J112" s="184">
        <f t="shared" si="44"/>
        <v>1037</v>
      </c>
      <c r="K112" s="167">
        <f t="shared" si="45"/>
        <v>1.2467073718939108E-2</v>
      </c>
    </row>
    <row r="113" spans="2:11" x14ac:dyDescent="0.25">
      <c r="B113" s="165" t="s">
        <v>116</v>
      </c>
      <c r="C113" s="166">
        <v>480</v>
      </c>
      <c r="D113" s="166">
        <v>343</v>
      </c>
      <c r="E113" s="166">
        <v>1027</v>
      </c>
      <c r="F113" s="166">
        <v>1286</v>
      </c>
      <c r="G113" s="166">
        <v>1301</v>
      </c>
      <c r="H113" s="166">
        <v>1658</v>
      </c>
      <c r="I113" s="181">
        <f t="shared" si="46"/>
        <v>0.27440430438124519</v>
      </c>
      <c r="J113" s="184">
        <f t="shared" si="44"/>
        <v>357</v>
      </c>
      <c r="K113" s="167">
        <f t="shared" si="45"/>
        <v>1.3238381084924454E-3</v>
      </c>
    </row>
    <row r="114" spans="2:11" x14ac:dyDescent="0.25">
      <c r="B114" s="165" t="s">
        <v>119</v>
      </c>
      <c r="C114" s="166">
        <v>623</v>
      </c>
      <c r="D114" s="166">
        <v>446</v>
      </c>
      <c r="E114" s="166">
        <v>1192</v>
      </c>
      <c r="F114" s="166">
        <v>1358</v>
      </c>
      <c r="G114" s="166">
        <v>1445</v>
      </c>
      <c r="H114" s="166">
        <v>1427</v>
      </c>
      <c r="I114" s="181">
        <f t="shared" si="46"/>
        <v>-1.2456747404844259E-2</v>
      </c>
      <c r="J114" s="184">
        <f t="shared" si="44"/>
        <v>-18</v>
      </c>
      <c r="K114" s="167">
        <f t="shared" si="45"/>
        <v>1.1393950427133412E-3</v>
      </c>
    </row>
    <row r="115" spans="2:11" x14ac:dyDescent="0.25">
      <c r="B115" s="165" t="s">
        <v>126</v>
      </c>
      <c r="C115" s="166">
        <v>167</v>
      </c>
      <c r="D115" s="166">
        <v>134</v>
      </c>
      <c r="E115" s="166">
        <v>396</v>
      </c>
      <c r="F115" s="166">
        <v>482</v>
      </c>
      <c r="G115" s="166">
        <v>564</v>
      </c>
      <c r="H115" s="166">
        <v>619</v>
      </c>
      <c r="I115" s="181">
        <f t="shared" si="46"/>
        <v>9.7517730496453847E-2</v>
      </c>
      <c r="J115" s="184">
        <f t="shared" si="44"/>
        <v>55</v>
      </c>
      <c r="K115" s="167">
        <f t="shared" si="45"/>
        <v>4.9424353990158243E-4</v>
      </c>
    </row>
    <row r="116" spans="2:11" x14ac:dyDescent="0.25">
      <c r="B116" s="165" t="s">
        <v>122</v>
      </c>
      <c r="C116" s="166">
        <v>268</v>
      </c>
      <c r="D116" s="166">
        <v>198</v>
      </c>
      <c r="E116" s="166">
        <v>433</v>
      </c>
      <c r="F116" s="166">
        <v>424</v>
      </c>
      <c r="G116" s="166">
        <v>460</v>
      </c>
      <c r="H116" s="166">
        <v>476</v>
      </c>
      <c r="I116" s="181">
        <f t="shared" si="46"/>
        <v>3.4782608695652195E-2</v>
      </c>
      <c r="J116" s="184">
        <f t="shared" si="44"/>
        <v>16</v>
      </c>
      <c r="K116" s="167">
        <f t="shared" si="45"/>
        <v>3.8006449918118456E-4</v>
      </c>
    </row>
    <row r="117" spans="2:11" x14ac:dyDescent="0.25">
      <c r="B117" s="165" t="s">
        <v>131</v>
      </c>
      <c r="C117" s="166">
        <v>180</v>
      </c>
      <c r="D117" s="166">
        <v>61</v>
      </c>
      <c r="E117" s="166">
        <v>138</v>
      </c>
      <c r="F117" s="166">
        <v>157</v>
      </c>
      <c r="G117" s="166">
        <v>108</v>
      </c>
      <c r="H117" s="166">
        <v>104</v>
      </c>
      <c r="I117" s="181">
        <f t="shared" si="46"/>
        <v>-3.703703703703709E-2</v>
      </c>
      <c r="J117" s="184">
        <f t="shared" si="44"/>
        <v>-4</v>
      </c>
      <c r="K117" s="167">
        <f t="shared" si="45"/>
        <v>8.3039302342107556E-5</v>
      </c>
    </row>
    <row r="118" spans="2:11" x14ac:dyDescent="0.25">
      <c r="B118" s="165" t="s">
        <v>134</v>
      </c>
      <c r="C118" s="166">
        <v>383</v>
      </c>
      <c r="D118" s="166">
        <v>51</v>
      </c>
      <c r="E118" s="166">
        <v>140</v>
      </c>
      <c r="F118" s="166">
        <v>174</v>
      </c>
      <c r="G118" s="166">
        <v>140</v>
      </c>
      <c r="H118" s="166">
        <v>89</v>
      </c>
      <c r="I118" s="181">
        <f t="shared" si="46"/>
        <v>-0.36428571428571432</v>
      </c>
      <c r="J118" s="184">
        <f t="shared" si="44"/>
        <v>-51</v>
      </c>
      <c r="K118" s="167">
        <f t="shared" si="45"/>
        <v>7.1062479888918959E-5</v>
      </c>
    </row>
    <row r="119" spans="2:11" x14ac:dyDescent="0.25">
      <c r="B119" s="170" t="s">
        <v>148</v>
      </c>
      <c r="C119" s="171">
        <f t="shared" ref="C119:H119" si="47">IFERROR(C111-SUM(C112:C118),"nd")</f>
        <v>3525</v>
      </c>
      <c r="D119" s="171">
        <f t="shared" si="47"/>
        <v>1687</v>
      </c>
      <c r="E119" s="171">
        <f t="shared" si="47"/>
        <v>5177</v>
      </c>
      <c r="F119" s="171">
        <f t="shared" si="47"/>
        <v>5927</v>
      </c>
      <c r="G119" s="171">
        <f t="shared" si="47"/>
        <v>6945</v>
      </c>
      <c r="H119" s="171">
        <f t="shared" si="47"/>
        <v>6908</v>
      </c>
      <c r="I119" s="182">
        <f t="shared" si="46"/>
        <v>-5.3275737940964296E-3</v>
      </c>
      <c r="J119" s="185">
        <f t="shared" si="44"/>
        <v>-37</v>
      </c>
      <c r="K119" s="172">
        <f t="shared" si="45"/>
        <v>5.5157259671084514E-3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 t="str">
        <f t="shared" ref="C121:H121" si="48">IFERROR(C122+C125,"nd")</f>
        <v>nd</v>
      </c>
      <c r="D121" s="178" t="str">
        <f t="shared" si="48"/>
        <v>nd</v>
      </c>
      <c r="E121" s="178" t="str">
        <f t="shared" si="48"/>
        <v>nd</v>
      </c>
      <c r="F121" s="178" t="str">
        <f t="shared" si="48"/>
        <v>nd</v>
      </c>
      <c r="G121" s="178" t="str">
        <f t="shared" si="48"/>
        <v>nd</v>
      </c>
      <c r="H121" s="178" t="str">
        <f t="shared" si="48"/>
        <v>nd</v>
      </c>
      <c r="I121" s="179" t="str">
        <f>IFERROR(H121/G121-1,"-")</f>
        <v>-</v>
      </c>
      <c r="J121" s="178" t="str">
        <f>IFERROR(H121-G121,"-")</f>
        <v>-</v>
      </c>
      <c r="K121" s="179" t="str">
        <f>IFERROR(H121/H$9,"-")</f>
        <v>-</v>
      </c>
    </row>
    <row r="122" spans="2:11" x14ac:dyDescent="0.25">
      <c r="B122" s="161" t="s">
        <v>100</v>
      </c>
      <c r="C122" s="162" t="s">
        <v>328</v>
      </c>
      <c r="D122" s="162" t="s">
        <v>328</v>
      </c>
      <c r="E122" s="162" t="s">
        <v>328</v>
      </c>
      <c r="F122" s="162" t="s">
        <v>328</v>
      </c>
      <c r="G122" s="162" t="s">
        <v>328</v>
      </c>
      <c r="H122" s="162" t="s">
        <v>328</v>
      </c>
      <c r="I122" s="180" t="str">
        <f>IFERROR(H122/G122-1,"-")</f>
        <v>-</v>
      </c>
      <c r="J122" s="183" t="str">
        <f t="shared" ref="J122:J133" si="49">IFERROR(H122-G122,"-")</f>
        <v>-</v>
      </c>
      <c r="K122" s="163" t="str">
        <f t="shared" ref="K122:K133" si="50">IFERROR(H122/H$9,"-")</f>
        <v>-</v>
      </c>
    </row>
    <row r="123" spans="2:11" x14ac:dyDescent="0.25">
      <c r="B123" s="165" t="s">
        <v>106</v>
      </c>
      <c r="C123" s="166" t="s">
        <v>328</v>
      </c>
      <c r="D123" s="166" t="s">
        <v>328</v>
      </c>
      <c r="E123" s="166" t="s">
        <v>328</v>
      </c>
      <c r="F123" s="166" t="s">
        <v>328</v>
      </c>
      <c r="G123" s="166" t="s">
        <v>328</v>
      </c>
      <c r="H123" s="166" t="s">
        <v>328</v>
      </c>
      <c r="I123" s="181" t="str">
        <f>IFERROR(H123/G123-1,"-")</f>
        <v>-</v>
      </c>
      <c r="J123" s="184" t="str">
        <f t="shared" si="49"/>
        <v>-</v>
      </c>
      <c r="K123" s="167" t="str">
        <f t="shared" si="50"/>
        <v>-</v>
      </c>
    </row>
    <row r="124" spans="2:11" x14ac:dyDescent="0.25">
      <c r="B124" s="165" t="s">
        <v>103</v>
      </c>
      <c r="C124" s="166" t="s">
        <v>328</v>
      </c>
      <c r="D124" s="166" t="s">
        <v>328</v>
      </c>
      <c r="E124" s="166" t="s">
        <v>328</v>
      </c>
      <c r="F124" s="166" t="s">
        <v>328</v>
      </c>
      <c r="G124" s="166" t="s">
        <v>328</v>
      </c>
      <c r="H124" s="166" t="s">
        <v>328</v>
      </c>
      <c r="I124" s="181" t="str">
        <f>IFERROR(H124/G124-1,"-")</f>
        <v>-</v>
      </c>
      <c r="J124" s="184" t="str">
        <f t="shared" si="49"/>
        <v>-</v>
      </c>
      <c r="K124" s="167" t="str">
        <f t="shared" si="50"/>
        <v>-</v>
      </c>
    </row>
    <row r="125" spans="2:11" x14ac:dyDescent="0.25">
      <c r="B125" s="161" t="s">
        <v>110</v>
      </c>
      <c r="C125" s="162" t="s">
        <v>328</v>
      </c>
      <c r="D125" s="162" t="s">
        <v>328</v>
      </c>
      <c r="E125" s="162" t="s">
        <v>328</v>
      </c>
      <c r="F125" s="162" t="s">
        <v>328</v>
      </c>
      <c r="G125" s="162" t="s">
        <v>328</v>
      </c>
      <c r="H125" s="162" t="s">
        <v>328</v>
      </c>
      <c r="I125" s="180" t="str">
        <f>IFERROR(H125/G125-1,"-")</f>
        <v>-</v>
      </c>
      <c r="J125" s="183" t="str">
        <f t="shared" si="49"/>
        <v>-</v>
      </c>
      <c r="K125" s="163" t="str">
        <f t="shared" si="50"/>
        <v>-</v>
      </c>
    </row>
    <row r="126" spans="2:11" x14ac:dyDescent="0.25">
      <c r="B126" s="165" t="s">
        <v>113</v>
      </c>
      <c r="C126" s="166" t="s">
        <v>328</v>
      </c>
      <c r="D126" s="166" t="s">
        <v>328</v>
      </c>
      <c r="E126" s="166" t="s">
        <v>328</v>
      </c>
      <c r="F126" s="166" t="s">
        <v>328</v>
      </c>
      <c r="G126" s="166" t="s">
        <v>328</v>
      </c>
      <c r="H126" s="166" t="s">
        <v>328</v>
      </c>
      <c r="I126" s="181" t="str">
        <f t="shared" ref="I126:I133" si="51">IFERROR(H126/G126-1,"-")</f>
        <v>-</v>
      </c>
      <c r="J126" s="184" t="str">
        <f t="shared" si="49"/>
        <v>-</v>
      </c>
      <c r="K126" s="167" t="str">
        <f t="shared" si="50"/>
        <v>-</v>
      </c>
    </row>
    <row r="127" spans="2:11" x14ac:dyDescent="0.25">
      <c r="B127" s="165" t="s">
        <v>116</v>
      </c>
      <c r="C127" s="166" t="s">
        <v>328</v>
      </c>
      <c r="D127" s="166" t="s">
        <v>328</v>
      </c>
      <c r="E127" s="166" t="s">
        <v>328</v>
      </c>
      <c r="F127" s="166" t="s">
        <v>328</v>
      </c>
      <c r="G127" s="166" t="s">
        <v>328</v>
      </c>
      <c r="H127" s="166" t="s">
        <v>328</v>
      </c>
      <c r="I127" s="181" t="str">
        <f t="shared" si="51"/>
        <v>-</v>
      </c>
      <c r="J127" s="184" t="str">
        <f t="shared" si="49"/>
        <v>-</v>
      </c>
      <c r="K127" s="167" t="str">
        <f t="shared" si="50"/>
        <v>-</v>
      </c>
    </row>
    <row r="128" spans="2:11" x14ac:dyDescent="0.25">
      <c r="B128" s="165" t="s">
        <v>119</v>
      </c>
      <c r="C128" s="166" t="s">
        <v>328</v>
      </c>
      <c r="D128" s="166" t="s">
        <v>328</v>
      </c>
      <c r="E128" s="166" t="s">
        <v>328</v>
      </c>
      <c r="F128" s="166" t="s">
        <v>328</v>
      </c>
      <c r="G128" s="166" t="s">
        <v>328</v>
      </c>
      <c r="H128" s="166" t="s">
        <v>328</v>
      </c>
      <c r="I128" s="181" t="str">
        <f t="shared" si="51"/>
        <v>-</v>
      </c>
      <c r="J128" s="184" t="str">
        <f t="shared" si="49"/>
        <v>-</v>
      </c>
      <c r="K128" s="167" t="str">
        <f t="shared" si="50"/>
        <v>-</v>
      </c>
    </row>
    <row r="129" spans="2:11" x14ac:dyDescent="0.25">
      <c r="B129" s="165" t="s">
        <v>126</v>
      </c>
      <c r="C129" s="166" t="s">
        <v>328</v>
      </c>
      <c r="D129" s="166" t="s">
        <v>328</v>
      </c>
      <c r="E129" s="166" t="s">
        <v>328</v>
      </c>
      <c r="F129" s="166" t="s">
        <v>328</v>
      </c>
      <c r="G129" s="166" t="s">
        <v>328</v>
      </c>
      <c r="H129" s="166" t="s">
        <v>328</v>
      </c>
      <c r="I129" s="181" t="str">
        <f t="shared" si="51"/>
        <v>-</v>
      </c>
      <c r="J129" s="184" t="str">
        <f t="shared" si="49"/>
        <v>-</v>
      </c>
      <c r="K129" s="167" t="str">
        <f t="shared" si="50"/>
        <v>-</v>
      </c>
    </row>
    <row r="130" spans="2:11" x14ac:dyDescent="0.25">
      <c r="B130" s="165" t="s">
        <v>122</v>
      </c>
      <c r="C130" s="166" t="s">
        <v>328</v>
      </c>
      <c r="D130" s="166" t="s">
        <v>328</v>
      </c>
      <c r="E130" s="166" t="s">
        <v>328</v>
      </c>
      <c r="F130" s="166" t="s">
        <v>328</v>
      </c>
      <c r="G130" s="166" t="s">
        <v>328</v>
      </c>
      <c r="H130" s="166" t="s">
        <v>328</v>
      </c>
      <c r="I130" s="181" t="str">
        <f t="shared" si="51"/>
        <v>-</v>
      </c>
      <c r="J130" s="184" t="str">
        <f t="shared" si="49"/>
        <v>-</v>
      </c>
      <c r="K130" s="167" t="str">
        <f t="shared" si="50"/>
        <v>-</v>
      </c>
    </row>
    <row r="131" spans="2:11" x14ac:dyDescent="0.25">
      <c r="B131" s="165" t="s">
        <v>131</v>
      </c>
      <c r="C131" s="166" t="s">
        <v>328</v>
      </c>
      <c r="D131" s="166" t="s">
        <v>328</v>
      </c>
      <c r="E131" s="166" t="s">
        <v>328</v>
      </c>
      <c r="F131" s="166" t="s">
        <v>328</v>
      </c>
      <c r="G131" s="166" t="s">
        <v>328</v>
      </c>
      <c r="H131" s="166" t="s">
        <v>328</v>
      </c>
      <c r="I131" s="181" t="str">
        <f t="shared" si="51"/>
        <v>-</v>
      </c>
      <c r="J131" s="184" t="str">
        <f t="shared" si="49"/>
        <v>-</v>
      </c>
      <c r="K131" s="167" t="str">
        <f t="shared" si="50"/>
        <v>-</v>
      </c>
    </row>
    <row r="132" spans="2:11" x14ac:dyDescent="0.25">
      <c r="B132" s="165" t="s">
        <v>134</v>
      </c>
      <c r="C132" s="166" t="s">
        <v>328</v>
      </c>
      <c r="D132" s="166" t="s">
        <v>328</v>
      </c>
      <c r="E132" s="166" t="s">
        <v>328</v>
      </c>
      <c r="F132" s="166" t="s">
        <v>328</v>
      </c>
      <c r="G132" s="166" t="s">
        <v>328</v>
      </c>
      <c r="H132" s="166" t="s">
        <v>328</v>
      </c>
      <c r="I132" s="181" t="str">
        <f t="shared" si="51"/>
        <v>-</v>
      </c>
      <c r="J132" s="184" t="str">
        <f t="shared" si="49"/>
        <v>-</v>
      </c>
      <c r="K132" s="167" t="str">
        <f t="shared" si="50"/>
        <v>-</v>
      </c>
    </row>
    <row r="133" spans="2:11" x14ac:dyDescent="0.25">
      <c r="B133" s="170" t="s">
        <v>148</v>
      </c>
      <c r="C133" s="171" t="str">
        <f t="shared" ref="C133:H133" si="52">IFERROR(C125-SUM(C126:C132),"nd")</f>
        <v>nd</v>
      </c>
      <c r="D133" s="171" t="str">
        <f t="shared" si="52"/>
        <v>nd</v>
      </c>
      <c r="E133" s="171" t="str">
        <f t="shared" si="52"/>
        <v>nd</v>
      </c>
      <c r="F133" s="171" t="str">
        <f t="shared" si="52"/>
        <v>nd</v>
      </c>
      <c r="G133" s="171" t="str">
        <f t="shared" si="52"/>
        <v>nd</v>
      </c>
      <c r="H133" s="171" t="str">
        <f t="shared" si="52"/>
        <v>nd</v>
      </c>
      <c r="I133" s="182" t="str">
        <f t="shared" si="51"/>
        <v>-</v>
      </c>
      <c r="J133" s="185" t="str">
        <f t="shared" si="49"/>
        <v>-</v>
      </c>
      <c r="K133" s="172" t="str">
        <f t="shared" si="50"/>
        <v>-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3">IFERROR(C136+C139,"nd")</f>
        <v>18151</v>
      </c>
      <c r="D135" s="178">
        <f t="shared" si="53"/>
        <v>23756</v>
      </c>
      <c r="E135" s="178">
        <f t="shared" si="53"/>
        <v>45819</v>
      </c>
      <c r="F135" s="178">
        <f t="shared" si="53"/>
        <v>49548</v>
      </c>
      <c r="G135" s="178">
        <f t="shared" si="53"/>
        <v>51880</v>
      </c>
      <c r="H135" s="178">
        <f t="shared" si="53"/>
        <v>54887</v>
      </c>
      <c r="I135" s="179">
        <f>IFERROR(H135/G135-1,"-")</f>
        <v>5.796067848882025E-2</v>
      </c>
      <c r="J135" s="178">
        <f>IFERROR(H135-G135,"-")</f>
        <v>3007</v>
      </c>
      <c r="K135" s="179">
        <f>IFERROR(H135/H$9,"-")</f>
        <v>4.3824790265877475E-2</v>
      </c>
    </row>
    <row r="136" spans="2:11" x14ac:dyDescent="0.25">
      <c r="B136" s="161" t="s">
        <v>100</v>
      </c>
      <c r="C136" s="162">
        <v>3572</v>
      </c>
      <c r="D136" s="162">
        <v>7446</v>
      </c>
      <c r="E136" s="162">
        <v>7732</v>
      </c>
      <c r="F136" s="162">
        <v>8855</v>
      </c>
      <c r="G136" s="162">
        <v>7725</v>
      </c>
      <c r="H136" s="162">
        <v>9245</v>
      </c>
      <c r="I136" s="180">
        <f>IFERROR(H136/G136-1,"-")</f>
        <v>0.19676375404530755</v>
      </c>
      <c r="J136" s="183">
        <f t="shared" ref="J136:J147" si="54">IFERROR(H136-G136,"-")</f>
        <v>1520</v>
      </c>
      <c r="K136" s="163">
        <f t="shared" ref="K136:K147" si="55">IFERROR(H136/H$9,"-")</f>
        <v>7.3817149053152335E-3</v>
      </c>
    </row>
    <row r="137" spans="2:11" x14ac:dyDescent="0.25">
      <c r="B137" s="165" t="s">
        <v>106</v>
      </c>
      <c r="C137" s="166">
        <v>2986</v>
      </c>
      <c r="D137" s="166">
        <v>4671</v>
      </c>
      <c r="E137" s="166">
        <v>5264</v>
      </c>
      <c r="F137" s="166">
        <v>6100</v>
      </c>
      <c r="G137" s="166">
        <v>5354</v>
      </c>
      <c r="H137" s="166">
        <v>5076</v>
      </c>
      <c r="I137" s="181">
        <f>IFERROR(H137/G137-1,"-")</f>
        <v>-5.192379529323865E-2</v>
      </c>
      <c r="J137" s="184">
        <f t="shared" si="54"/>
        <v>-278</v>
      </c>
      <c r="K137" s="167">
        <f t="shared" si="55"/>
        <v>4.0529567181590183E-3</v>
      </c>
    </row>
    <row r="138" spans="2:11" x14ac:dyDescent="0.25">
      <c r="B138" s="165" t="s">
        <v>103</v>
      </c>
      <c r="C138" s="166">
        <v>586</v>
      </c>
      <c r="D138" s="166">
        <v>2775</v>
      </c>
      <c r="E138" s="166">
        <v>2468</v>
      </c>
      <c r="F138" s="166">
        <v>2755</v>
      </c>
      <c r="G138" s="166">
        <v>2371</v>
      </c>
      <c r="H138" s="166">
        <v>4169</v>
      </c>
      <c r="I138" s="181">
        <f>IFERROR(H138/G138-1,"-")</f>
        <v>0.75832981864192317</v>
      </c>
      <c r="J138" s="184">
        <f t="shared" si="54"/>
        <v>1798</v>
      </c>
      <c r="K138" s="167">
        <f t="shared" si="55"/>
        <v>3.3287581871562152E-3</v>
      </c>
    </row>
    <row r="139" spans="2:11" x14ac:dyDescent="0.25">
      <c r="B139" s="161" t="s">
        <v>110</v>
      </c>
      <c r="C139" s="162">
        <v>14579</v>
      </c>
      <c r="D139" s="162">
        <v>16310</v>
      </c>
      <c r="E139" s="162">
        <v>38087</v>
      </c>
      <c r="F139" s="162">
        <v>40693</v>
      </c>
      <c r="G139" s="162">
        <v>44155</v>
      </c>
      <c r="H139" s="162">
        <v>45642</v>
      </c>
      <c r="I139" s="180">
        <f>IFERROR(H139/G139-1,"-")</f>
        <v>3.3676820292152687E-2</v>
      </c>
      <c r="J139" s="183">
        <f t="shared" si="54"/>
        <v>1487</v>
      </c>
      <c r="K139" s="163">
        <f t="shared" si="55"/>
        <v>3.6443075360562238E-2</v>
      </c>
    </row>
    <row r="140" spans="2:11" x14ac:dyDescent="0.25">
      <c r="B140" s="165" t="s">
        <v>113</v>
      </c>
      <c r="C140" s="166">
        <v>7085</v>
      </c>
      <c r="D140" s="166">
        <v>4265</v>
      </c>
      <c r="E140" s="166">
        <v>14417</v>
      </c>
      <c r="F140" s="166">
        <v>16232</v>
      </c>
      <c r="G140" s="166">
        <v>18893</v>
      </c>
      <c r="H140" s="166">
        <v>20414</v>
      </c>
      <c r="I140" s="181">
        <f t="shared" ref="I140:I147" si="56">IFERROR(H140/G140-1,"-")</f>
        <v>8.0506007516011113E-2</v>
      </c>
      <c r="J140" s="184">
        <f t="shared" si="54"/>
        <v>1521</v>
      </c>
      <c r="K140" s="167">
        <f t="shared" si="55"/>
        <v>1.6299656903959459E-2</v>
      </c>
    </row>
    <row r="141" spans="2:11" x14ac:dyDescent="0.25">
      <c r="B141" s="165" t="s">
        <v>116</v>
      </c>
      <c r="C141" s="166">
        <v>795</v>
      </c>
      <c r="D141" s="166">
        <v>1596</v>
      </c>
      <c r="E141" s="166">
        <v>3069</v>
      </c>
      <c r="F141" s="166">
        <v>2724</v>
      </c>
      <c r="G141" s="166">
        <v>2851</v>
      </c>
      <c r="H141" s="166">
        <v>2968</v>
      </c>
      <c r="I141" s="181">
        <f t="shared" si="56"/>
        <v>4.1038232199228419E-2</v>
      </c>
      <c r="J141" s="184">
        <f t="shared" si="54"/>
        <v>117</v>
      </c>
      <c r="K141" s="167">
        <f t="shared" si="55"/>
        <v>2.3698139360709154E-3</v>
      </c>
    </row>
    <row r="142" spans="2:11" x14ac:dyDescent="0.25">
      <c r="B142" s="165" t="s">
        <v>119</v>
      </c>
      <c r="C142" s="166">
        <v>692</v>
      </c>
      <c r="D142" s="166">
        <v>2208</v>
      </c>
      <c r="E142" s="166">
        <v>3969</v>
      </c>
      <c r="F142" s="166">
        <v>4070</v>
      </c>
      <c r="G142" s="166">
        <v>4068</v>
      </c>
      <c r="H142" s="166">
        <v>4119</v>
      </c>
      <c r="I142" s="181">
        <f t="shared" si="56"/>
        <v>1.2536873156342221E-2</v>
      </c>
      <c r="J142" s="184">
        <f t="shared" si="54"/>
        <v>51</v>
      </c>
      <c r="K142" s="167">
        <f t="shared" si="55"/>
        <v>3.2888354456455868E-3</v>
      </c>
    </row>
    <row r="143" spans="2:11" x14ac:dyDescent="0.25">
      <c r="B143" s="165" t="s">
        <v>126</v>
      </c>
      <c r="C143" s="166">
        <v>427</v>
      </c>
      <c r="D143" s="166">
        <v>607</v>
      </c>
      <c r="E143" s="166">
        <v>1699</v>
      </c>
      <c r="F143" s="166">
        <v>1571</v>
      </c>
      <c r="G143" s="166">
        <v>1425</v>
      </c>
      <c r="H143" s="166">
        <v>1539</v>
      </c>
      <c r="I143" s="181">
        <f t="shared" si="56"/>
        <v>8.0000000000000071E-2</v>
      </c>
      <c r="J143" s="184">
        <f t="shared" si="54"/>
        <v>114</v>
      </c>
      <c r="K143" s="167">
        <f t="shared" si="55"/>
        <v>1.2288219836971493E-3</v>
      </c>
    </row>
    <row r="144" spans="2:11" x14ac:dyDescent="0.25">
      <c r="B144" s="165" t="s">
        <v>122</v>
      </c>
      <c r="C144" s="166">
        <v>242</v>
      </c>
      <c r="D144" s="166">
        <v>524</v>
      </c>
      <c r="E144" s="166">
        <v>881</v>
      </c>
      <c r="F144" s="166">
        <v>790</v>
      </c>
      <c r="G144" s="166">
        <v>841</v>
      </c>
      <c r="H144" s="166">
        <v>900</v>
      </c>
      <c r="I144" s="181">
        <f t="shared" si="56"/>
        <v>7.0154577883472014E-2</v>
      </c>
      <c r="J144" s="184">
        <f t="shared" si="54"/>
        <v>59</v>
      </c>
      <c r="K144" s="167">
        <f t="shared" si="55"/>
        <v>7.1860934719131535E-4</v>
      </c>
    </row>
    <row r="145" spans="2:11" x14ac:dyDescent="0.25">
      <c r="B145" s="165" t="s">
        <v>131</v>
      </c>
      <c r="C145" s="166">
        <v>382</v>
      </c>
      <c r="D145" s="166">
        <v>225</v>
      </c>
      <c r="E145" s="166">
        <v>419</v>
      </c>
      <c r="F145" s="166">
        <v>446</v>
      </c>
      <c r="G145" s="166">
        <v>338</v>
      </c>
      <c r="H145" s="166">
        <v>549</v>
      </c>
      <c r="I145" s="181">
        <f t="shared" si="56"/>
        <v>0.62426035502958577</v>
      </c>
      <c r="J145" s="184">
        <f t="shared" si="54"/>
        <v>211</v>
      </c>
      <c r="K145" s="167">
        <f t="shared" si="55"/>
        <v>4.3835170178670239E-4</v>
      </c>
    </row>
    <row r="146" spans="2:11" x14ac:dyDescent="0.25">
      <c r="B146" s="165" t="s">
        <v>134</v>
      </c>
      <c r="C146" s="166">
        <v>666</v>
      </c>
      <c r="D146" s="166">
        <v>157</v>
      </c>
      <c r="E146" s="166">
        <v>393</v>
      </c>
      <c r="F146" s="166">
        <v>580</v>
      </c>
      <c r="G146" s="166">
        <v>685</v>
      </c>
      <c r="H146" s="166">
        <v>587</v>
      </c>
      <c r="I146" s="181">
        <f t="shared" si="56"/>
        <v>-0.14306569343065689</v>
      </c>
      <c r="J146" s="184">
        <f t="shared" si="54"/>
        <v>-98</v>
      </c>
      <c r="K146" s="167">
        <f t="shared" si="55"/>
        <v>4.6869298533478012E-4</v>
      </c>
    </row>
    <row r="147" spans="2:11" x14ac:dyDescent="0.25">
      <c r="B147" s="170" t="s">
        <v>148</v>
      </c>
      <c r="C147" s="171">
        <f t="shared" ref="C147:H147" si="57">IFERROR(C139-SUM(C140:C146),"nd")</f>
        <v>4290</v>
      </c>
      <c r="D147" s="171">
        <f t="shared" si="57"/>
        <v>6728</v>
      </c>
      <c r="E147" s="171">
        <f t="shared" si="57"/>
        <v>13240</v>
      </c>
      <c r="F147" s="171">
        <f t="shared" si="57"/>
        <v>14280</v>
      </c>
      <c r="G147" s="171">
        <f t="shared" si="57"/>
        <v>15054</v>
      </c>
      <c r="H147" s="171">
        <f t="shared" si="57"/>
        <v>14566</v>
      </c>
      <c r="I147" s="182">
        <f t="shared" si="56"/>
        <v>-3.241663345290291E-2</v>
      </c>
      <c r="J147" s="185">
        <f t="shared" si="54"/>
        <v>-488</v>
      </c>
      <c r="K147" s="172">
        <f t="shared" si="55"/>
        <v>1.1630293056876333E-2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58">IFERROR(C150+C153,"nd")</f>
        <v>2333</v>
      </c>
      <c r="D149" s="178">
        <f t="shared" si="58"/>
        <v>9455</v>
      </c>
      <c r="E149" s="178">
        <f t="shared" si="58"/>
        <v>12976</v>
      </c>
      <c r="F149" s="178">
        <f t="shared" si="58"/>
        <v>18335</v>
      </c>
      <c r="G149" s="178">
        <f t="shared" si="58"/>
        <v>51560</v>
      </c>
      <c r="H149" s="178">
        <f t="shared" si="58"/>
        <v>49387</v>
      </c>
      <c r="I149" s="179">
        <f>IFERROR(H149/G149-1,"-")</f>
        <v>-4.2145073700543101E-2</v>
      </c>
      <c r="J149" s="178">
        <f>IFERROR(H149-G149,"-")</f>
        <v>-2173</v>
      </c>
      <c r="K149" s="179">
        <f>IFERROR(H149/H$9,"-")</f>
        <v>3.9433288699708323E-2</v>
      </c>
    </row>
    <row r="150" spans="2:11" x14ac:dyDescent="0.25">
      <c r="B150" s="161" t="s">
        <v>100</v>
      </c>
      <c r="C150" s="162">
        <v>453</v>
      </c>
      <c r="D150" s="162">
        <v>762</v>
      </c>
      <c r="E150" s="162">
        <v>2558</v>
      </c>
      <c r="F150" s="162">
        <v>4547</v>
      </c>
      <c r="G150" s="162">
        <v>5833</v>
      </c>
      <c r="H150" s="162">
        <v>6493</v>
      </c>
      <c r="I150" s="180">
        <f>IFERROR(H150/G150-1,"-")</f>
        <v>0.11314932281844681</v>
      </c>
      <c r="J150" s="183">
        <f t="shared" ref="J150:J161" si="59">IFERROR(H150-G150,"-")</f>
        <v>660</v>
      </c>
      <c r="K150" s="163">
        <f t="shared" ref="K150:K161" si="60">IFERROR(H150/H$9,"-")</f>
        <v>5.1843672125702345E-3</v>
      </c>
    </row>
    <row r="151" spans="2:11" x14ac:dyDescent="0.25">
      <c r="B151" s="165" t="s">
        <v>106</v>
      </c>
      <c r="C151" s="166">
        <v>308</v>
      </c>
      <c r="D151" s="166">
        <v>426</v>
      </c>
      <c r="E151" s="166">
        <v>797</v>
      </c>
      <c r="F151" s="166">
        <v>2217</v>
      </c>
      <c r="G151" s="166">
        <v>3827</v>
      </c>
      <c r="H151" s="166">
        <v>3600</v>
      </c>
      <c r="I151" s="181">
        <f>IFERROR(H151/G151-1,"-")</f>
        <v>-5.9315390645414134E-2</v>
      </c>
      <c r="J151" s="184">
        <f t="shared" si="59"/>
        <v>-227</v>
      </c>
      <c r="K151" s="167">
        <f t="shared" si="60"/>
        <v>2.8744373887652614E-3</v>
      </c>
    </row>
    <row r="152" spans="2:11" x14ac:dyDescent="0.25">
      <c r="B152" s="165" t="s">
        <v>103</v>
      </c>
      <c r="C152" s="166">
        <v>145</v>
      </c>
      <c r="D152" s="166">
        <v>336</v>
      </c>
      <c r="E152" s="166">
        <v>1761</v>
      </c>
      <c r="F152" s="166">
        <v>2330</v>
      </c>
      <c r="G152" s="166">
        <v>2006</v>
      </c>
      <c r="H152" s="166">
        <v>2893</v>
      </c>
      <c r="I152" s="181">
        <f>IFERROR(H152/G152-1,"-")</f>
        <v>0.44217347956131614</v>
      </c>
      <c r="J152" s="184">
        <f t="shared" si="59"/>
        <v>887</v>
      </c>
      <c r="K152" s="167">
        <f t="shared" si="60"/>
        <v>2.3099298238049727E-3</v>
      </c>
    </row>
    <row r="153" spans="2:11" x14ac:dyDescent="0.25">
      <c r="B153" s="161" t="s">
        <v>110</v>
      </c>
      <c r="C153" s="162">
        <v>1880</v>
      </c>
      <c r="D153" s="162">
        <v>8693</v>
      </c>
      <c r="E153" s="162">
        <v>10418</v>
      </c>
      <c r="F153" s="162">
        <v>13788</v>
      </c>
      <c r="G153" s="162">
        <v>45727</v>
      </c>
      <c r="H153" s="162">
        <v>42894</v>
      </c>
      <c r="I153" s="180">
        <f>IFERROR(H153/G153-1,"-")</f>
        <v>-6.1954643864675085E-2</v>
      </c>
      <c r="J153" s="183">
        <f t="shared" si="59"/>
        <v>-2833</v>
      </c>
      <c r="K153" s="163">
        <f t="shared" si="60"/>
        <v>3.4248921487138088E-2</v>
      </c>
    </row>
    <row r="154" spans="2:11" x14ac:dyDescent="0.25">
      <c r="B154" s="165" t="s">
        <v>113</v>
      </c>
      <c r="C154" s="166">
        <v>328</v>
      </c>
      <c r="D154" s="166">
        <v>4726</v>
      </c>
      <c r="E154" s="166">
        <v>3339</v>
      </c>
      <c r="F154" s="166">
        <v>2602</v>
      </c>
      <c r="G154" s="166">
        <v>28286</v>
      </c>
      <c r="H154" s="166">
        <v>27113</v>
      </c>
      <c r="I154" s="181">
        <f t="shared" ref="I154:I161" si="61">IFERROR(H154/G154-1,"-")</f>
        <v>-4.1469278088100081E-2</v>
      </c>
      <c r="J154" s="184">
        <f t="shared" si="59"/>
        <v>-1173</v>
      </c>
      <c r="K154" s="167">
        <f t="shared" si="60"/>
        <v>2.1648505811553483E-2</v>
      </c>
    </row>
    <row r="155" spans="2:11" x14ac:dyDescent="0.25">
      <c r="B155" s="165" t="s">
        <v>116</v>
      </c>
      <c r="C155" s="166">
        <v>509</v>
      </c>
      <c r="D155" s="166">
        <v>660</v>
      </c>
      <c r="E155" s="166">
        <v>2188</v>
      </c>
      <c r="F155" s="166">
        <v>3267</v>
      </c>
      <c r="G155" s="166">
        <v>3764</v>
      </c>
      <c r="H155" s="166">
        <v>2705</v>
      </c>
      <c r="I155" s="181">
        <f t="shared" si="61"/>
        <v>-0.28134962805526031</v>
      </c>
      <c r="J155" s="184">
        <f t="shared" si="59"/>
        <v>-1059</v>
      </c>
      <c r="K155" s="167">
        <f t="shared" si="60"/>
        <v>2.1598203157250089E-3</v>
      </c>
    </row>
    <row r="156" spans="2:11" x14ac:dyDescent="0.25">
      <c r="B156" s="165" t="s">
        <v>119</v>
      </c>
      <c r="C156" s="166">
        <v>77</v>
      </c>
      <c r="D156" s="166">
        <v>129</v>
      </c>
      <c r="E156" s="166">
        <v>550</v>
      </c>
      <c r="F156" s="166">
        <v>1361</v>
      </c>
      <c r="G156" s="166">
        <v>1200</v>
      </c>
      <c r="H156" s="166">
        <v>1415</v>
      </c>
      <c r="I156" s="181">
        <f t="shared" si="61"/>
        <v>0.1791666666666667</v>
      </c>
      <c r="J156" s="184">
        <f t="shared" si="59"/>
        <v>215</v>
      </c>
      <c r="K156" s="167">
        <f t="shared" si="60"/>
        <v>1.1298135847507902E-3</v>
      </c>
    </row>
    <row r="157" spans="2:11" x14ac:dyDescent="0.25">
      <c r="B157" s="165" t="s">
        <v>126</v>
      </c>
      <c r="C157" s="166">
        <v>31</v>
      </c>
      <c r="D157" s="166">
        <v>2132</v>
      </c>
      <c r="E157" s="166">
        <v>1001</v>
      </c>
      <c r="F157" s="166">
        <v>998</v>
      </c>
      <c r="G157" s="166">
        <v>3135</v>
      </c>
      <c r="H157" s="166">
        <v>3683</v>
      </c>
      <c r="I157" s="181">
        <f t="shared" si="61"/>
        <v>0.17480063795853273</v>
      </c>
      <c r="J157" s="184">
        <f t="shared" si="59"/>
        <v>548</v>
      </c>
      <c r="K157" s="167">
        <f t="shared" si="60"/>
        <v>2.9407091396729049E-3</v>
      </c>
    </row>
    <row r="158" spans="2:11" x14ac:dyDescent="0.25">
      <c r="B158" s="165" t="s">
        <v>122</v>
      </c>
      <c r="C158" s="166">
        <v>68</v>
      </c>
      <c r="D158" s="166">
        <v>33</v>
      </c>
      <c r="E158" s="166">
        <v>411</v>
      </c>
      <c r="F158" s="166">
        <v>615</v>
      </c>
      <c r="G158" s="166">
        <v>542</v>
      </c>
      <c r="H158" s="166">
        <v>202</v>
      </c>
      <c r="I158" s="181">
        <f t="shared" si="61"/>
        <v>-0.62730627306273057</v>
      </c>
      <c r="J158" s="184">
        <f t="shared" si="59"/>
        <v>-340</v>
      </c>
      <c r="K158" s="167">
        <f t="shared" si="60"/>
        <v>1.6128787570293966E-4</v>
      </c>
    </row>
    <row r="159" spans="2:11" x14ac:dyDescent="0.25">
      <c r="B159" s="165" t="s">
        <v>131</v>
      </c>
      <c r="C159" s="166">
        <v>154</v>
      </c>
      <c r="D159" s="166">
        <v>184</v>
      </c>
      <c r="E159" s="166">
        <v>215</v>
      </c>
      <c r="F159" s="166">
        <v>285</v>
      </c>
      <c r="G159" s="166">
        <v>996</v>
      </c>
      <c r="H159" s="166">
        <v>1259</v>
      </c>
      <c r="I159" s="181">
        <f t="shared" si="61"/>
        <v>0.26405622489959835</v>
      </c>
      <c r="J159" s="184">
        <f t="shared" si="59"/>
        <v>263</v>
      </c>
      <c r="K159" s="167">
        <f t="shared" si="60"/>
        <v>1.0052546312376289E-3</v>
      </c>
    </row>
    <row r="160" spans="2:11" x14ac:dyDescent="0.25">
      <c r="B160" s="165" t="s">
        <v>134</v>
      </c>
      <c r="C160" s="166">
        <v>161</v>
      </c>
      <c r="D160" s="166">
        <v>217</v>
      </c>
      <c r="E160" s="166">
        <v>170</v>
      </c>
      <c r="F160" s="166">
        <v>198</v>
      </c>
      <c r="G160" s="166">
        <v>2721</v>
      </c>
      <c r="H160" s="166">
        <v>2463</v>
      </c>
      <c r="I160" s="181">
        <f t="shared" si="61"/>
        <v>-9.4818081587651593E-2</v>
      </c>
      <c r="J160" s="184">
        <f t="shared" si="59"/>
        <v>-258</v>
      </c>
      <c r="K160" s="167">
        <f t="shared" si="60"/>
        <v>1.9665942468135664E-3</v>
      </c>
    </row>
    <row r="161" spans="2:11" x14ac:dyDescent="0.25">
      <c r="B161" s="170" t="s">
        <v>148</v>
      </c>
      <c r="C161" s="171">
        <f t="shared" ref="C161:H161" si="62">IFERROR(C153-SUM(C154:C160),"nd")</f>
        <v>552</v>
      </c>
      <c r="D161" s="171">
        <f t="shared" si="62"/>
        <v>612</v>
      </c>
      <c r="E161" s="171">
        <f t="shared" si="62"/>
        <v>2544</v>
      </c>
      <c r="F161" s="171">
        <f t="shared" si="62"/>
        <v>4462</v>
      </c>
      <c r="G161" s="171">
        <f t="shared" si="62"/>
        <v>5083</v>
      </c>
      <c r="H161" s="171">
        <f t="shared" si="62"/>
        <v>4054</v>
      </c>
      <c r="I161" s="182">
        <f t="shared" si="61"/>
        <v>-0.20243950422978552</v>
      </c>
      <c r="J161" s="185">
        <f t="shared" si="59"/>
        <v>-1029</v>
      </c>
      <c r="K161" s="172">
        <f t="shared" si="60"/>
        <v>3.2369358816817695E-3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3AC87-9C6C-468A-B3B1-1B36ADB818D1}">
  <sheetPr>
    <tabColor theme="7" tint="0.79998168889431442"/>
    <pageSetUpPr fitToPage="1"/>
  </sheetPr>
  <dimension ref="A1:Y163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25" ht="6" customHeight="1" x14ac:dyDescent="0.25"/>
    <row r="5" spans="1:25" ht="15.75" x14ac:dyDescent="0.25">
      <c r="B5" s="186"/>
      <c r="C5" s="313" t="s">
        <v>65</v>
      </c>
      <c r="D5" s="314"/>
      <c r="E5" s="314"/>
      <c r="F5" s="314"/>
      <c r="G5" s="314"/>
      <c r="H5" s="314"/>
      <c r="I5" s="314"/>
      <c r="J5" s="314"/>
      <c r="K5" s="313" t="s">
        <v>64</v>
      </c>
      <c r="L5" s="314"/>
      <c r="M5" s="314"/>
      <c r="N5" s="314"/>
      <c r="O5" s="314"/>
      <c r="P5" s="314"/>
      <c r="Q5" s="314"/>
      <c r="R5" s="314"/>
      <c r="S5" s="313" t="s">
        <v>140</v>
      </c>
      <c r="T5" s="314"/>
      <c r="U5" s="314"/>
      <c r="V5" s="314"/>
      <c r="W5" s="314"/>
      <c r="X5" s="314"/>
      <c r="Y5" s="314"/>
    </row>
    <row r="6" spans="1:25" s="148" customFormat="1" ht="72" customHeight="1" x14ac:dyDescent="0.25">
      <c r="B6" s="149"/>
      <c r="C6" s="174" t="s">
        <v>267</v>
      </c>
      <c r="D6" s="174" t="s">
        <v>268</v>
      </c>
      <c r="E6" s="174" t="s">
        <v>269</v>
      </c>
      <c r="F6" s="174" t="s">
        <v>270</v>
      </c>
      <c r="G6" s="174" t="s">
        <v>271</v>
      </c>
      <c r="H6" s="174" t="s">
        <v>272</v>
      </c>
      <c r="I6" s="175" t="str">
        <f>CONCATENATE("var. ",RIGHT(H6,2),"/",RIGHT(G6,2))</f>
        <v>var. 25/24</v>
      </c>
      <c r="J6" s="175" t="str">
        <f>CONCATENATE("Cuota s/ total lugares de residencia ",RIGHT(H6,4))</f>
        <v>Cuota s/ total lugares de residencia 2025</v>
      </c>
      <c r="K6" s="174" t="s">
        <v>267</v>
      </c>
      <c r="L6" s="174" t="s">
        <v>268</v>
      </c>
      <c r="M6" s="174" t="s">
        <v>269</v>
      </c>
      <c r="N6" s="174" t="s">
        <v>270</v>
      </c>
      <c r="O6" s="174" t="s">
        <v>271</v>
      </c>
      <c r="P6" s="174" t="s">
        <v>272</v>
      </c>
      <c r="Q6" s="175" t="str">
        <f>CONCATENATE("var. ",RIGHT(P6,2),"/",RIGHT(O6,2))</f>
        <v>var. 25/24</v>
      </c>
      <c r="R6" s="175" t="str">
        <f>CONCATENATE("Cuota s/ total lugares de residencia ",RIGHT(P6,4))</f>
        <v>Cuota s/ total lugares de residencia 2025</v>
      </c>
      <c r="S6" s="174" t="s">
        <v>267</v>
      </c>
      <c r="T6" s="174" t="s">
        <v>269</v>
      </c>
      <c r="U6" s="174" t="s">
        <v>270</v>
      </c>
      <c r="V6" s="174" t="s">
        <v>271</v>
      </c>
      <c r="W6" s="174" t="s">
        <v>272</v>
      </c>
      <c r="X6" s="175" t="str">
        <f>CONCATENATE("var. ",RIGHT(W6,2),"/",RIGHT(V6,2))</f>
        <v>var. 25/24</v>
      </c>
      <c r="Y6" s="175" t="str">
        <f>CONCATENATE("Cuota s/ total lugares de residencia ",RIGHT(W6,4))</f>
        <v>Cuota s/ total lugares de residencia 2025</v>
      </c>
    </row>
    <row r="7" spans="1:25" x14ac:dyDescent="0.25">
      <c r="A7" s="1"/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x14ac:dyDescent="0.25">
      <c r="A8" s="1"/>
      <c r="B8" s="158" t="s">
        <v>71</v>
      </c>
      <c r="C8" s="178">
        <f t="shared" ref="C8:H8" si="0">C9+C12</f>
        <v>243211</v>
      </c>
      <c r="D8" s="178">
        <f t="shared" si="0"/>
        <v>332855</v>
      </c>
      <c r="E8" s="178">
        <f t="shared" si="0"/>
        <v>672483</v>
      </c>
      <c r="F8" s="178">
        <f t="shared" si="0"/>
        <v>740673</v>
      </c>
      <c r="G8" s="178">
        <f t="shared" si="0"/>
        <v>759850</v>
      </c>
      <c r="H8" s="178">
        <f t="shared" si="0"/>
        <v>760112</v>
      </c>
      <c r="I8" s="179">
        <f>IFERROR(H8/G8-1,"-")</f>
        <v>3.4480489570309913E-4</v>
      </c>
      <c r="J8" s="179">
        <f t="shared" ref="J8:J20" si="1">H8/H$8</f>
        <v>1</v>
      </c>
      <c r="K8" s="178">
        <f t="shared" ref="K8:P8" si="2">K9+K12</f>
        <v>952608</v>
      </c>
      <c r="L8" s="178">
        <f t="shared" si="2"/>
        <v>1525176</v>
      </c>
      <c r="M8" s="178">
        <f t="shared" si="2"/>
        <v>3104390</v>
      </c>
      <c r="N8" s="178">
        <f t="shared" si="2"/>
        <v>3348191</v>
      </c>
      <c r="O8" s="178">
        <f t="shared" si="2"/>
        <v>3522695</v>
      </c>
      <c r="P8" s="178">
        <f t="shared" si="2"/>
        <v>3438737</v>
      </c>
      <c r="Q8" s="179">
        <f>IFERROR(P8/O8-1,"-")</f>
        <v>-2.3833457054896923E-2</v>
      </c>
      <c r="R8" s="179">
        <f t="shared" ref="R8:R20" si="3">P8/P$8</f>
        <v>1</v>
      </c>
      <c r="S8" s="178">
        <f>S9+S12</f>
        <v>1195819</v>
      </c>
      <c r="T8" s="178">
        <f>T9+T12</f>
        <v>3776873</v>
      </c>
      <c r="U8" s="178">
        <f>U9+U12</f>
        <v>4088864</v>
      </c>
      <c r="V8" s="178">
        <f>V9+V12</f>
        <v>4282545</v>
      </c>
      <c r="W8" s="178">
        <f>W9+W12</f>
        <v>4198849</v>
      </c>
      <c r="X8" s="179">
        <f>IFERROR(W8/V8-1,"-")</f>
        <v>-1.9543519099040396E-2</v>
      </c>
      <c r="Y8" s="179">
        <f>W8/W$8</f>
        <v>1</v>
      </c>
    </row>
    <row r="9" spans="1:25" x14ac:dyDescent="0.25">
      <c r="A9" s="1"/>
      <c r="B9" s="161" t="s">
        <v>100</v>
      </c>
      <c r="C9" s="162">
        <v>78725</v>
      </c>
      <c r="D9" s="162">
        <v>119848</v>
      </c>
      <c r="E9" s="162">
        <v>173672</v>
      </c>
      <c r="F9" s="162">
        <v>208983</v>
      </c>
      <c r="G9" s="162">
        <v>212833</v>
      </c>
      <c r="H9" s="162">
        <v>203770</v>
      </c>
      <c r="I9" s="163">
        <f>IFERROR(H9/G9-1,"-")</f>
        <v>-4.2582682196839805E-2</v>
      </c>
      <c r="J9" s="163">
        <f t="shared" si="1"/>
        <v>0.26807891468625678</v>
      </c>
      <c r="K9" s="162">
        <v>294316</v>
      </c>
      <c r="L9" s="162">
        <v>549418</v>
      </c>
      <c r="M9" s="162">
        <v>688398</v>
      </c>
      <c r="N9" s="162">
        <v>673764</v>
      </c>
      <c r="O9" s="162">
        <v>676348</v>
      </c>
      <c r="P9" s="162">
        <v>678164</v>
      </c>
      <c r="Q9" s="163">
        <f>IFERROR(P9/O9-1,"-")</f>
        <v>2.6850083093319377E-3</v>
      </c>
      <c r="R9" s="163">
        <f t="shared" si="3"/>
        <v>0.19721310469512499</v>
      </c>
      <c r="S9" s="162">
        <v>373041</v>
      </c>
      <c r="T9" s="162">
        <v>862070</v>
      </c>
      <c r="U9" s="162">
        <v>882747</v>
      </c>
      <c r="V9" s="162">
        <v>889181</v>
      </c>
      <c r="W9" s="162">
        <v>881934</v>
      </c>
      <c r="X9" s="163">
        <f>IFERROR(W9/V9-1,"-")</f>
        <v>-8.1501966416286376E-3</v>
      </c>
      <c r="Y9" s="163">
        <f>W9/W$8</f>
        <v>0.21004184718240643</v>
      </c>
    </row>
    <row r="10" spans="1:25" x14ac:dyDescent="0.25">
      <c r="A10" s="164"/>
      <c r="B10" s="165" t="s">
        <v>106</v>
      </c>
      <c r="C10" s="166">
        <v>38075</v>
      </c>
      <c r="D10" s="166">
        <v>76913</v>
      </c>
      <c r="E10" s="166">
        <v>97401</v>
      </c>
      <c r="F10" s="166">
        <v>119374</v>
      </c>
      <c r="G10" s="166">
        <v>118341</v>
      </c>
      <c r="H10" s="166">
        <v>108798</v>
      </c>
      <c r="I10" s="167">
        <f>IFERROR(H10/G10-1,"-")</f>
        <v>-8.0639845869140858E-2</v>
      </c>
      <c r="J10" s="167">
        <f t="shared" si="1"/>
        <v>0.14313416970130718</v>
      </c>
      <c r="K10" s="166">
        <v>110675</v>
      </c>
      <c r="L10" s="166">
        <v>248239</v>
      </c>
      <c r="M10" s="166">
        <v>235468</v>
      </c>
      <c r="N10" s="166">
        <v>222224</v>
      </c>
      <c r="O10" s="166">
        <v>221054</v>
      </c>
      <c r="P10" s="166">
        <v>232464</v>
      </c>
      <c r="Q10" s="167">
        <f>IFERROR(P10/O10-1,"-")</f>
        <v>5.1616347136898666E-2</v>
      </c>
      <c r="R10" s="167">
        <f t="shared" si="3"/>
        <v>6.7601564178941281E-2</v>
      </c>
      <c r="S10" s="166">
        <v>148750</v>
      </c>
      <c r="T10" s="166">
        <v>332869</v>
      </c>
      <c r="U10" s="166">
        <v>341598</v>
      </c>
      <c r="V10" s="166">
        <v>339395</v>
      </c>
      <c r="W10" s="166">
        <v>341262</v>
      </c>
      <c r="X10" s="167">
        <f>IFERROR(W10/V10-1,"-")</f>
        <v>5.5009649523416471E-3</v>
      </c>
      <c r="Y10" s="167">
        <f>W10/W$8</f>
        <v>8.1275130398830733E-2</v>
      </c>
    </row>
    <row r="11" spans="1:25" x14ac:dyDescent="0.25">
      <c r="A11" s="164"/>
      <c r="B11" s="165" t="s">
        <v>103</v>
      </c>
      <c r="C11" s="166">
        <v>40650</v>
      </c>
      <c r="D11" s="166">
        <v>42935</v>
      </c>
      <c r="E11" s="166">
        <v>76271</v>
      </c>
      <c r="F11" s="166">
        <v>89609</v>
      </c>
      <c r="G11" s="166">
        <v>94492</v>
      </c>
      <c r="H11" s="166">
        <v>94972</v>
      </c>
      <c r="I11" s="167">
        <f>IFERROR(H11/G11-1,"-")</f>
        <v>5.0797951149303966E-3</v>
      </c>
      <c r="J11" s="167">
        <f t="shared" si="1"/>
        <v>0.12494474498494959</v>
      </c>
      <c r="K11" s="166">
        <v>183641</v>
      </c>
      <c r="L11" s="166">
        <v>301179</v>
      </c>
      <c r="M11" s="166">
        <v>452930</v>
      </c>
      <c r="N11" s="166">
        <v>451540</v>
      </c>
      <c r="O11" s="166">
        <v>455294</v>
      </c>
      <c r="P11" s="166">
        <v>445700</v>
      </c>
      <c r="Q11" s="167">
        <f>IFERROR(P11/O11-1,"-")</f>
        <v>-2.1072098468242539E-2</v>
      </c>
      <c r="R11" s="167">
        <f t="shared" si="3"/>
        <v>0.1296115405161837</v>
      </c>
      <c r="S11" s="166">
        <v>224291</v>
      </c>
      <c r="T11" s="166">
        <v>529201</v>
      </c>
      <c r="U11" s="166">
        <v>541149</v>
      </c>
      <c r="V11" s="166">
        <v>549786</v>
      </c>
      <c r="W11" s="166">
        <v>540672</v>
      </c>
      <c r="X11" s="167">
        <f>IFERROR(W11/V11-1,"-")</f>
        <v>-1.657735919066694E-2</v>
      </c>
      <c r="Y11" s="167">
        <f>W11/W$8</f>
        <v>0.12876671678357568</v>
      </c>
    </row>
    <row r="12" spans="1:25" x14ac:dyDescent="0.25">
      <c r="A12" s="1"/>
      <c r="B12" s="161" t="s">
        <v>110</v>
      </c>
      <c r="C12" s="162">
        <v>164486</v>
      </c>
      <c r="D12" s="162">
        <v>213007</v>
      </c>
      <c r="E12" s="162">
        <v>498811</v>
      </c>
      <c r="F12" s="162">
        <v>531690</v>
      </c>
      <c r="G12" s="162">
        <v>547017</v>
      </c>
      <c r="H12" s="162">
        <v>556342</v>
      </c>
      <c r="I12" s="163">
        <f>IFERROR(H12/G12-1,"-")</f>
        <v>1.7047002195544225E-2</v>
      </c>
      <c r="J12" s="163">
        <f t="shared" si="1"/>
        <v>0.73192108531374322</v>
      </c>
      <c r="K12" s="162">
        <v>658292</v>
      </c>
      <c r="L12" s="162">
        <v>975758</v>
      </c>
      <c r="M12" s="162">
        <v>2415992</v>
      </c>
      <c r="N12" s="162">
        <v>2674427</v>
      </c>
      <c r="O12" s="162">
        <v>2846347</v>
      </c>
      <c r="P12" s="162">
        <v>2760573</v>
      </c>
      <c r="Q12" s="163">
        <f>IFERROR(P12/O12-1,"-")</f>
        <v>-3.0134765719007528E-2</v>
      </c>
      <c r="R12" s="163">
        <f t="shared" si="3"/>
        <v>0.80278689530487501</v>
      </c>
      <c r="S12" s="162">
        <v>822778</v>
      </c>
      <c r="T12" s="162">
        <v>2914803</v>
      </c>
      <c r="U12" s="162">
        <v>3206117</v>
      </c>
      <c r="V12" s="162">
        <v>3393364</v>
      </c>
      <c r="W12" s="162">
        <v>3316915</v>
      </c>
      <c r="X12" s="163">
        <f>IFERROR(W12/V12-1,"-")</f>
        <v>-2.2528971250947438E-2</v>
      </c>
      <c r="Y12" s="163">
        <f>W12/W$8</f>
        <v>0.78995815281759363</v>
      </c>
    </row>
    <row r="13" spans="1:25" s="58" customFormat="1" x14ac:dyDescent="0.25">
      <c r="B13" s="165" t="s">
        <v>113</v>
      </c>
      <c r="C13" s="166">
        <v>55957</v>
      </c>
      <c r="D13" s="166">
        <v>51463</v>
      </c>
      <c r="E13" s="166">
        <v>185404</v>
      </c>
      <c r="F13" s="166">
        <v>205697</v>
      </c>
      <c r="G13" s="166">
        <v>204584</v>
      </c>
      <c r="H13" s="166">
        <v>197758</v>
      </c>
      <c r="I13" s="167">
        <f t="shared" ref="I13:I20" si="4">IFERROR(H13/G13-1,"-")</f>
        <v>-3.3365268056152919E-2</v>
      </c>
      <c r="J13" s="167">
        <f t="shared" si="1"/>
        <v>0.26016955396046898</v>
      </c>
      <c r="K13" s="166">
        <v>260391</v>
      </c>
      <c r="L13" s="166">
        <v>284717</v>
      </c>
      <c r="M13" s="166">
        <v>1132692</v>
      </c>
      <c r="N13" s="166">
        <v>1254292</v>
      </c>
      <c r="O13" s="166">
        <v>1327743</v>
      </c>
      <c r="P13" s="166">
        <v>1294002</v>
      </c>
      <c r="Q13" s="167">
        <f t="shared" ref="Q13:Q20" si="5">IFERROR(P13/O13-1,"-")</f>
        <v>-2.5412297409965645E-2</v>
      </c>
      <c r="R13" s="167">
        <f t="shared" si="3"/>
        <v>0.37630153163792401</v>
      </c>
      <c r="S13" s="166">
        <v>316348</v>
      </c>
      <c r="T13" s="166">
        <v>1318096</v>
      </c>
      <c r="U13" s="166">
        <v>1459989</v>
      </c>
      <c r="V13" s="166">
        <v>1532327</v>
      </c>
      <c r="W13" s="166">
        <v>1491760</v>
      </c>
      <c r="X13" s="167">
        <f t="shared" ref="X13:X20" si="6">IFERROR(W13/V13-1,"-")</f>
        <v>-2.6474114206693433E-2</v>
      </c>
      <c r="Y13" s="167">
        <f t="shared" ref="Y13:Y20" si="7">W13/W$8</f>
        <v>0.35527831555743017</v>
      </c>
    </row>
    <row r="14" spans="1:25" s="58" customFormat="1" x14ac:dyDescent="0.25">
      <c r="B14" s="165" t="s">
        <v>116</v>
      </c>
      <c r="C14" s="166">
        <v>24151</v>
      </c>
      <c r="D14" s="166">
        <v>38221</v>
      </c>
      <c r="E14" s="166">
        <v>64721</v>
      </c>
      <c r="F14" s="166">
        <v>72602</v>
      </c>
      <c r="G14" s="166">
        <v>73311</v>
      </c>
      <c r="H14" s="166">
        <v>77383</v>
      </c>
      <c r="I14" s="167">
        <f t="shared" si="4"/>
        <v>5.554418845739395E-2</v>
      </c>
      <c r="J14" s="167">
        <f t="shared" si="1"/>
        <v>0.10180473403919423</v>
      </c>
      <c r="K14" s="166">
        <v>92876</v>
      </c>
      <c r="L14" s="166">
        <v>156330</v>
      </c>
      <c r="M14" s="166">
        <v>274306</v>
      </c>
      <c r="N14" s="166">
        <v>310411</v>
      </c>
      <c r="O14" s="166">
        <v>317945</v>
      </c>
      <c r="P14" s="166">
        <v>307269</v>
      </c>
      <c r="Q14" s="167">
        <f t="shared" si="5"/>
        <v>-3.3578134583025387E-2</v>
      </c>
      <c r="R14" s="167">
        <f t="shared" si="3"/>
        <v>8.9355190583054189E-2</v>
      </c>
      <c r="S14" s="166">
        <v>117027</v>
      </c>
      <c r="T14" s="166">
        <v>339027</v>
      </c>
      <c r="U14" s="166">
        <v>383013</v>
      </c>
      <c r="V14" s="166">
        <v>391256</v>
      </c>
      <c r="W14" s="166">
        <v>384652</v>
      </c>
      <c r="X14" s="167">
        <f t="shared" si="6"/>
        <v>-1.6878974379945566E-2</v>
      </c>
      <c r="Y14" s="167">
        <f t="shared" si="7"/>
        <v>9.1608914728774485E-2</v>
      </c>
    </row>
    <row r="15" spans="1:25" x14ac:dyDescent="0.25">
      <c r="A15" s="1"/>
      <c r="B15" s="165" t="s">
        <v>119</v>
      </c>
      <c r="C15" s="166">
        <v>11033</v>
      </c>
      <c r="D15" s="166">
        <v>21498</v>
      </c>
      <c r="E15" s="166">
        <v>31998</v>
      </c>
      <c r="F15" s="166">
        <v>34481</v>
      </c>
      <c r="G15" s="166">
        <v>33841</v>
      </c>
      <c r="H15" s="166">
        <v>36771</v>
      </c>
      <c r="I15" s="167">
        <f t="shared" si="4"/>
        <v>8.6581365798882981E-2</v>
      </c>
      <c r="J15" s="167">
        <f t="shared" si="1"/>
        <v>4.8375765676637129E-2</v>
      </c>
      <c r="K15" s="166">
        <v>37725</v>
      </c>
      <c r="L15" s="166">
        <v>83736</v>
      </c>
      <c r="M15" s="166">
        <v>134432</v>
      </c>
      <c r="N15" s="166">
        <v>141579</v>
      </c>
      <c r="O15" s="166">
        <v>159005</v>
      </c>
      <c r="P15" s="166">
        <v>147456</v>
      </c>
      <c r="Q15" s="167">
        <f t="shared" si="5"/>
        <v>-7.26329360711927E-2</v>
      </c>
      <c r="R15" s="167">
        <f t="shared" si="3"/>
        <v>4.2880860036693703E-2</v>
      </c>
      <c r="S15" s="166">
        <v>48758</v>
      </c>
      <c r="T15" s="166">
        <v>166430</v>
      </c>
      <c r="U15" s="166">
        <v>176060</v>
      </c>
      <c r="V15" s="166">
        <v>192846</v>
      </c>
      <c r="W15" s="166">
        <v>184227</v>
      </c>
      <c r="X15" s="167">
        <f t="shared" si="6"/>
        <v>-4.469369341339724E-2</v>
      </c>
      <c r="Y15" s="167">
        <f t="shared" si="7"/>
        <v>4.3875595431033601E-2</v>
      </c>
    </row>
    <row r="16" spans="1:25" x14ac:dyDescent="0.25">
      <c r="A16" s="1"/>
      <c r="B16" s="165" t="s">
        <v>126</v>
      </c>
      <c r="C16" s="166">
        <v>4317</v>
      </c>
      <c r="D16" s="166">
        <v>10076</v>
      </c>
      <c r="E16" s="166">
        <v>19335</v>
      </c>
      <c r="F16" s="166">
        <v>14807</v>
      </c>
      <c r="G16" s="166">
        <v>14110</v>
      </c>
      <c r="H16" s="166">
        <v>13807</v>
      </c>
      <c r="I16" s="167">
        <f t="shared" si="4"/>
        <v>-2.1474131821403231E-2</v>
      </c>
      <c r="J16" s="167">
        <f t="shared" si="1"/>
        <v>1.8164428400025259E-2</v>
      </c>
      <c r="K16" s="166">
        <v>23225</v>
      </c>
      <c r="L16" s="166">
        <v>56946</v>
      </c>
      <c r="M16" s="166">
        <v>104116</v>
      </c>
      <c r="N16" s="166">
        <v>103068</v>
      </c>
      <c r="O16" s="166">
        <v>113511</v>
      </c>
      <c r="P16" s="166">
        <v>104063</v>
      </c>
      <c r="Q16" s="167">
        <f t="shared" si="5"/>
        <v>-8.3234223995912293E-2</v>
      </c>
      <c r="R16" s="167">
        <f t="shared" si="3"/>
        <v>3.0261982815202211E-2</v>
      </c>
      <c r="S16" s="166">
        <v>27542</v>
      </c>
      <c r="T16" s="166">
        <v>123451</v>
      </c>
      <c r="U16" s="166">
        <v>117875</v>
      </c>
      <c r="V16" s="166">
        <v>127621</v>
      </c>
      <c r="W16" s="166">
        <v>117870</v>
      </c>
      <c r="X16" s="167">
        <f t="shared" si="6"/>
        <v>-7.6405920655691406E-2</v>
      </c>
      <c r="Y16" s="167">
        <f t="shared" si="7"/>
        <v>2.8071978773230474E-2</v>
      </c>
    </row>
    <row r="17" spans="1:25" x14ac:dyDescent="0.25">
      <c r="A17" s="58"/>
      <c r="B17" s="165" t="s">
        <v>122</v>
      </c>
      <c r="C17" s="166">
        <v>5010</v>
      </c>
      <c r="D17" s="166">
        <v>6294</v>
      </c>
      <c r="E17" s="166">
        <v>10411</v>
      </c>
      <c r="F17" s="166">
        <v>10566</v>
      </c>
      <c r="G17" s="166">
        <v>9886</v>
      </c>
      <c r="H17" s="166">
        <v>10604</v>
      </c>
      <c r="I17" s="167">
        <f t="shared" si="4"/>
        <v>7.262795872951644E-2</v>
      </c>
      <c r="J17" s="167">
        <f t="shared" si="1"/>
        <v>1.3950575704633001E-2</v>
      </c>
      <c r="K17" s="166">
        <v>43633</v>
      </c>
      <c r="L17" s="166">
        <v>77431</v>
      </c>
      <c r="M17" s="166">
        <v>120097</v>
      </c>
      <c r="N17" s="166">
        <v>123521</v>
      </c>
      <c r="O17" s="166">
        <v>130398</v>
      </c>
      <c r="P17" s="166">
        <v>121641</v>
      </c>
      <c r="Q17" s="167">
        <f t="shared" si="5"/>
        <v>-6.7155937974508806E-2</v>
      </c>
      <c r="R17" s="167">
        <f t="shared" si="3"/>
        <v>3.5373743324947506E-2</v>
      </c>
      <c r="S17" s="166">
        <v>48643</v>
      </c>
      <c r="T17" s="166">
        <v>130508</v>
      </c>
      <c r="U17" s="166">
        <v>134087</v>
      </c>
      <c r="V17" s="166">
        <v>140284</v>
      </c>
      <c r="W17" s="166">
        <v>132245</v>
      </c>
      <c r="X17" s="167">
        <f t="shared" si="6"/>
        <v>-5.7305180918707732E-2</v>
      </c>
      <c r="Y17" s="167">
        <f t="shared" si="7"/>
        <v>3.1495536038566758E-2</v>
      </c>
    </row>
    <row r="18" spans="1:25" x14ac:dyDescent="0.25">
      <c r="A18" s="58"/>
      <c r="B18" s="165" t="s">
        <v>131</v>
      </c>
      <c r="C18" s="166">
        <v>3321</v>
      </c>
      <c r="D18" s="166">
        <v>2149</v>
      </c>
      <c r="E18" s="166">
        <v>5595</v>
      </c>
      <c r="F18" s="166">
        <v>6018</v>
      </c>
      <c r="G18" s="166">
        <v>5527</v>
      </c>
      <c r="H18" s="166">
        <v>5989</v>
      </c>
      <c r="I18" s="167">
        <f t="shared" si="4"/>
        <v>8.358965080513836E-2</v>
      </c>
      <c r="J18" s="167">
        <f t="shared" si="1"/>
        <v>7.8791020270696944E-3</v>
      </c>
      <c r="K18" s="166">
        <v>14957</v>
      </c>
      <c r="L18" s="166">
        <v>12822</v>
      </c>
      <c r="M18" s="166">
        <v>35340</v>
      </c>
      <c r="N18" s="166">
        <v>38414</v>
      </c>
      <c r="O18" s="166">
        <v>36006</v>
      </c>
      <c r="P18" s="166">
        <v>33961</v>
      </c>
      <c r="Q18" s="167">
        <f t="shared" si="5"/>
        <v>-5.6796089540632089E-2</v>
      </c>
      <c r="R18" s="167">
        <f t="shared" si="3"/>
        <v>9.8760097093787639E-3</v>
      </c>
      <c r="S18" s="166">
        <v>18278</v>
      </c>
      <c r="T18" s="166">
        <v>40935</v>
      </c>
      <c r="U18" s="166">
        <v>44432</v>
      </c>
      <c r="V18" s="166">
        <v>41533</v>
      </c>
      <c r="W18" s="166">
        <v>39950</v>
      </c>
      <c r="X18" s="167">
        <f t="shared" si="6"/>
        <v>-3.8114270580020704E-2</v>
      </c>
      <c r="Y18" s="167">
        <f t="shared" si="7"/>
        <v>9.5145121913171923E-3</v>
      </c>
    </row>
    <row r="19" spans="1:25" x14ac:dyDescent="0.25">
      <c r="A19" s="58"/>
      <c r="B19" s="165" t="s">
        <v>134</v>
      </c>
      <c r="C19" s="166">
        <v>3428</v>
      </c>
      <c r="D19" s="166">
        <v>1763</v>
      </c>
      <c r="E19" s="166">
        <v>3453</v>
      </c>
      <c r="F19" s="166">
        <v>4405</v>
      </c>
      <c r="G19" s="166">
        <v>3651</v>
      </c>
      <c r="H19" s="166">
        <v>3369</v>
      </c>
      <c r="I19" s="167">
        <f t="shared" si="4"/>
        <v>-7.7239112571898083E-2</v>
      </c>
      <c r="J19" s="167">
        <f t="shared" si="1"/>
        <v>4.4322415644010354E-3</v>
      </c>
      <c r="K19" s="166">
        <v>22111</v>
      </c>
      <c r="L19" s="166">
        <v>10721</v>
      </c>
      <c r="M19" s="166">
        <v>31821</v>
      </c>
      <c r="N19" s="166">
        <v>40302</v>
      </c>
      <c r="O19" s="166">
        <v>37275</v>
      </c>
      <c r="P19" s="166">
        <v>32249</v>
      </c>
      <c r="Q19" s="167">
        <f t="shared" si="5"/>
        <v>-0.13483568075117369</v>
      </c>
      <c r="R19" s="167">
        <f t="shared" si="3"/>
        <v>9.3781525019214912E-3</v>
      </c>
      <c r="S19" s="166">
        <v>25539</v>
      </c>
      <c r="T19" s="166">
        <v>35274</v>
      </c>
      <c r="U19" s="166">
        <v>44707</v>
      </c>
      <c r="V19" s="166">
        <v>40926</v>
      </c>
      <c r="W19" s="166">
        <v>35618</v>
      </c>
      <c r="X19" s="167">
        <f t="shared" si="6"/>
        <v>-0.12969750280994963</v>
      </c>
      <c r="Y19" s="167">
        <f t="shared" si="7"/>
        <v>8.4828008818607203E-3</v>
      </c>
    </row>
    <row r="20" spans="1:25" x14ac:dyDescent="0.25">
      <c r="A20" s="58"/>
      <c r="B20" s="170" t="s">
        <v>148</v>
      </c>
      <c r="C20" s="171">
        <f t="shared" ref="C20" si="8">C12-SUM(C13:C19)</f>
        <v>57269</v>
      </c>
      <c r="D20" s="171">
        <f t="shared" ref="D20:H20" si="9">D12-SUM(D13:D19)</f>
        <v>81543</v>
      </c>
      <c r="E20" s="171">
        <f t="shared" si="9"/>
        <v>177894</v>
      </c>
      <c r="F20" s="171">
        <f t="shared" si="9"/>
        <v>183114</v>
      </c>
      <c r="G20" s="171">
        <f t="shared" si="9"/>
        <v>202107</v>
      </c>
      <c r="H20" s="171">
        <f t="shared" si="9"/>
        <v>210661</v>
      </c>
      <c r="I20" s="172">
        <f t="shared" si="4"/>
        <v>4.2324115443799659E-2</v>
      </c>
      <c r="J20" s="172">
        <f t="shared" si="1"/>
        <v>0.27714468394131392</v>
      </c>
      <c r="K20" s="171">
        <f t="shared" ref="K20:P20" si="10">K12-SUM(K13:K19)</f>
        <v>163374</v>
      </c>
      <c r="L20" s="171">
        <f t="shared" si="10"/>
        <v>293055</v>
      </c>
      <c r="M20" s="171">
        <f t="shared" si="10"/>
        <v>583188</v>
      </c>
      <c r="N20" s="171">
        <f t="shared" si="10"/>
        <v>662840</v>
      </c>
      <c r="O20" s="171">
        <f t="shared" si="10"/>
        <v>724464</v>
      </c>
      <c r="P20" s="171">
        <f t="shared" si="10"/>
        <v>719932</v>
      </c>
      <c r="Q20" s="172">
        <f t="shared" si="5"/>
        <v>-6.255659356434573E-3</v>
      </c>
      <c r="R20" s="172">
        <f t="shared" si="3"/>
        <v>0.20935942469575311</v>
      </c>
      <c r="S20" s="171">
        <f>S12-SUM(S13:S19)</f>
        <v>220643</v>
      </c>
      <c r="T20" s="171">
        <f>T12-SUM(T13:T19)</f>
        <v>761082</v>
      </c>
      <c r="U20" s="171">
        <f>U12-SUM(U13:U19)</f>
        <v>845954</v>
      </c>
      <c r="V20" s="171">
        <f>V12-SUM(V13:V19)</f>
        <v>926571</v>
      </c>
      <c r="W20" s="171">
        <f>W12-SUM(W13:W19)</f>
        <v>930593</v>
      </c>
      <c r="X20" s="172">
        <f t="shared" si="6"/>
        <v>4.3407358961158327E-3</v>
      </c>
      <c r="Y20" s="172">
        <f t="shared" si="7"/>
        <v>0.22163049921538022</v>
      </c>
    </row>
    <row r="21" spans="1:25" x14ac:dyDescent="0.25">
      <c r="A21" s="58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x14ac:dyDescent="0.25">
      <c r="A22" s="58"/>
      <c r="B22" s="158" t="s">
        <v>71</v>
      </c>
      <c r="C22" s="178">
        <f t="shared" ref="C22:H22" si="11">C23+C26</f>
        <v>41215</v>
      </c>
      <c r="D22" s="178">
        <f t="shared" si="11"/>
        <v>64946</v>
      </c>
      <c r="E22" s="178">
        <f t="shared" si="11"/>
        <v>165265</v>
      </c>
      <c r="F22" s="178">
        <f t="shared" si="11"/>
        <v>165626</v>
      </c>
      <c r="G22" s="178">
        <f t="shared" si="11"/>
        <v>152899</v>
      </c>
      <c r="H22" s="178">
        <f t="shared" si="11"/>
        <v>160603</v>
      </c>
      <c r="I22" s="179">
        <f>IFERROR(H22/G22-1,"-")</f>
        <v>5.0386202656655721E-2</v>
      </c>
      <c r="J22" s="179">
        <f t="shared" ref="J22:J34" si="12">H22/H$8</f>
        <v>0.21128859957479951</v>
      </c>
      <c r="K22" s="178">
        <f t="shared" ref="K22:P22" si="13">K23+K26</f>
        <v>373186</v>
      </c>
      <c r="L22" s="178">
        <f t="shared" si="13"/>
        <v>687822</v>
      </c>
      <c r="M22" s="178">
        <f t="shared" si="13"/>
        <v>1325364</v>
      </c>
      <c r="N22" s="178">
        <f t="shared" si="13"/>
        <v>1377896</v>
      </c>
      <c r="O22" s="178">
        <f t="shared" si="13"/>
        <v>1421021</v>
      </c>
      <c r="P22" s="178">
        <f t="shared" si="13"/>
        <v>1317842</v>
      </c>
      <c r="Q22" s="179">
        <f>IFERROR(P22/O22-1,"-")</f>
        <v>-7.2609060668350378E-2</v>
      </c>
      <c r="R22" s="179">
        <f t="shared" ref="R22:R34" si="14">P22/P$8</f>
        <v>0.38323430957354399</v>
      </c>
      <c r="S22" s="178">
        <f>S23+S26</f>
        <v>414401</v>
      </c>
      <c r="T22" s="178">
        <f>T23+T26</f>
        <v>1490629</v>
      </c>
      <c r="U22" s="178">
        <f>U23+U26</f>
        <v>1543522</v>
      </c>
      <c r="V22" s="178">
        <f>V23+V26</f>
        <v>1573920</v>
      </c>
      <c r="W22" s="178">
        <f>W23+W26</f>
        <v>1478445</v>
      </c>
      <c r="X22" s="179">
        <f>IFERROR(W22/V22-1,"-")</f>
        <v>-6.0660643488868571E-2</v>
      </c>
      <c r="Y22" s="179">
        <f>W22/W$8</f>
        <v>0.35210720842783344</v>
      </c>
    </row>
    <row r="23" spans="1:25" x14ac:dyDescent="0.25">
      <c r="A23" s="58"/>
      <c r="B23" s="161" t="s">
        <v>100</v>
      </c>
      <c r="C23" s="162">
        <v>2649</v>
      </c>
      <c r="D23" s="162">
        <v>8952</v>
      </c>
      <c r="E23" s="162">
        <v>12689</v>
      </c>
      <c r="F23" s="162">
        <v>11591</v>
      </c>
      <c r="G23" s="162">
        <v>7728</v>
      </c>
      <c r="H23" s="162">
        <v>9219</v>
      </c>
      <c r="I23" s="163">
        <f>IFERROR(H23/G23-1,"-")</f>
        <v>0.19293478260869557</v>
      </c>
      <c r="J23" s="163">
        <f t="shared" si="12"/>
        <v>1.212847580356579E-2</v>
      </c>
      <c r="K23" s="162">
        <v>79064</v>
      </c>
      <c r="L23" s="162">
        <v>198275</v>
      </c>
      <c r="M23" s="162">
        <v>161372</v>
      </c>
      <c r="N23" s="162">
        <v>131439</v>
      </c>
      <c r="O23" s="162">
        <v>120665</v>
      </c>
      <c r="P23" s="162">
        <v>102393</v>
      </c>
      <c r="Q23" s="163">
        <f>IFERROR(P23/O23-1,"-")</f>
        <v>-0.15142750590477771</v>
      </c>
      <c r="R23" s="163">
        <f t="shared" si="14"/>
        <v>2.9776339394376482E-2</v>
      </c>
      <c r="S23" s="162">
        <v>81713</v>
      </c>
      <c r="T23" s="162">
        <v>174061</v>
      </c>
      <c r="U23" s="162">
        <v>143030</v>
      </c>
      <c r="V23" s="162">
        <v>128393</v>
      </c>
      <c r="W23" s="162">
        <v>111612</v>
      </c>
      <c r="X23" s="163">
        <f>IFERROR(W23/V23-1,"-")</f>
        <v>-0.13070027182167254</v>
      </c>
      <c r="Y23" s="163">
        <f>W23/W$8</f>
        <v>2.6581570330345292E-2</v>
      </c>
    </row>
    <row r="24" spans="1:25" x14ac:dyDescent="0.25">
      <c r="A24" s="58"/>
      <c r="B24" s="165" t="s">
        <v>106</v>
      </c>
      <c r="C24" s="166">
        <v>1653</v>
      </c>
      <c r="D24" s="166">
        <v>4418</v>
      </c>
      <c r="E24" s="166">
        <v>6088</v>
      </c>
      <c r="F24" s="166">
        <v>5369</v>
      </c>
      <c r="G24" s="166">
        <v>2401</v>
      </c>
      <c r="H24" s="166">
        <v>3104</v>
      </c>
      <c r="I24" s="167">
        <f>IFERROR(H24/G24-1,"-")</f>
        <v>0.29279466888796324</v>
      </c>
      <c r="J24" s="167">
        <f t="shared" si="12"/>
        <v>4.0836087313448543E-3</v>
      </c>
      <c r="K24" s="166">
        <v>39766</v>
      </c>
      <c r="L24" s="166">
        <v>92809</v>
      </c>
      <c r="M24" s="166">
        <v>62381</v>
      </c>
      <c r="N24" s="166">
        <v>49550</v>
      </c>
      <c r="O24" s="166">
        <v>41611</v>
      </c>
      <c r="P24" s="166">
        <v>46937</v>
      </c>
      <c r="Q24" s="167">
        <f>IFERROR(P24/O24-1,"-")</f>
        <v>0.12799500132176589</v>
      </c>
      <c r="R24" s="167">
        <f t="shared" si="14"/>
        <v>1.3649488169639028E-2</v>
      </c>
      <c r="S24" s="166">
        <v>41419</v>
      </c>
      <c r="T24" s="166">
        <v>68469</v>
      </c>
      <c r="U24" s="166">
        <v>54919</v>
      </c>
      <c r="V24" s="166">
        <v>44012</v>
      </c>
      <c r="W24" s="166">
        <v>50041</v>
      </c>
      <c r="X24" s="167">
        <f>IFERROR(W24/V24-1,"-")</f>
        <v>0.13698536762701075</v>
      </c>
      <c r="Y24" s="167">
        <f>W24/W$8</f>
        <v>1.1917789851456912E-2</v>
      </c>
    </row>
    <row r="25" spans="1:25" x14ac:dyDescent="0.25">
      <c r="A25" s="58"/>
      <c r="B25" s="165" t="s">
        <v>12</v>
      </c>
      <c r="C25" s="166">
        <v>996</v>
      </c>
      <c r="D25" s="166">
        <v>4534</v>
      </c>
      <c r="E25" s="166">
        <v>6601</v>
      </c>
      <c r="F25" s="166">
        <v>6222</v>
      </c>
      <c r="G25" s="166">
        <v>5327</v>
      </c>
      <c r="H25" s="166">
        <v>6115</v>
      </c>
      <c r="I25" s="167">
        <f>IFERROR(H25/G25-1,"-")</f>
        <v>0.14792566172329646</v>
      </c>
      <c r="J25" s="167">
        <f t="shared" si="12"/>
        <v>8.0448670722209365E-3</v>
      </c>
      <c r="K25" s="166">
        <v>39298</v>
      </c>
      <c r="L25" s="166">
        <v>105466</v>
      </c>
      <c r="M25" s="166">
        <v>98991</v>
      </c>
      <c r="N25" s="166">
        <v>81889</v>
      </c>
      <c r="O25" s="166">
        <v>79054</v>
      </c>
      <c r="P25" s="166">
        <v>55456</v>
      </c>
      <c r="Q25" s="167">
        <f>IFERROR(P25/O25-1,"-")</f>
        <v>-0.29850481949047492</v>
      </c>
      <c r="R25" s="167">
        <f t="shared" si="14"/>
        <v>1.6126851224737455E-2</v>
      </c>
      <c r="S25" s="166">
        <v>40294</v>
      </c>
      <c r="T25" s="166">
        <v>105592</v>
      </c>
      <c r="U25" s="166">
        <v>88111</v>
      </c>
      <c r="V25" s="166">
        <v>84381</v>
      </c>
      <c r="W25" s="166">
        <v>61571</v>
      </c>
      <c r="X25" s="167">
        <f>IFERROR(W25/V25-1,"-")</f>
        <v>-0.27032151787724723</v>
      </c>
      <c r="Y25" s="167">
        <f>W25/W$8</f>
        <v>1.4663780478888382E-2</v>
      </c>
    </row>
    <row r="26" spans="1:25" x14ac:dyDescent="0.25">
      <c r="A26" s="58"/>
      <c r="B26" s="161" t="s">
        <v>110</v>
      </c>
      <c r="C26" s="162">
        <v>38566</v>
      </c>
      <c r="D26" s="162">
        <v>55994</v>
      </c>
      <c r="E26" s="162">
        <v>152576</v>
      </c>
      <c r="F26" s="162">
        <v>154035</v>
      </c>
      <c r="G26" s="162">
        <v>145171</v>
      </c>
      <c r="H26" s="162">
        <v>151384</v>
      </c>
      <c r="I26" s="163">
        <f>IFERROR(H26/G26-1,"-")</f>
        <v>4.2797803969112369E-2</v>
      </c>
      <c r="J26" s="163">
        <f t="shared" si="12"/>
        <v>0.19916012377123371</v>
      </c>
      <c r="K26" s="162">
        <v>294122</v>
      </c>
      <c r="L26" s="162">
        <v>489547</v>
      </c>
      <c r="M26" s="162">
        <v>1163992</v>
      </c>
      <c r="N26" s="162">
        <v>1246457</v>
      </c>
      <c r="O26" s="162">
        <v>1300356</v>
      </c>
      <c r="P26" s="162">
        <v>1215449</v>
      </c>
      <c r="Q26" s="163">
        <f>IFERROR(P26/O26-1,"-")</f>
        <v>-6.5295196084764529E-2</v>
      </c>
      <c r="R26" s="163">
        <f t="shared" si="14"/>
        <v>0.35345797017916752</v>
      </c>
      <c r="S26" s="162">
        <v>332688</v>
      </c>
      <c r="T26" s="162">
        <v>1316568</v>
      </c>
      <c r="U26" s="162">
        <v>1400492</v>
      </c>
      <c r="V26" s="162">
        <v>1445527</v>
      </c>
      <c r="W26" s="162">
        <v>1366833</v>
      </c>
      <c r="X26" s="163">
        <f>IFERROR(W26/V26-1,"-")</f>
        <v>-5.44396611062955E-2</v>
      </c>
      <c r="Y26" s="163">
        <f>W26/W$8</f>
        <v>0.32552563809748813</v>
      </c>
    </row>
    <row r="27" spans="1:25" s="58" customFormat="1" x14ac:dyDescent="0.25">
      <c r="B27" s="165" t="s">
        <v>113</v>
      </c>
      <c r="C27" s="166">
        <v>14501</v>
      </c>
      <c r="D27" s="166">
        <v>16270</v>
      </c>
      <c r="E27" s="166">
        <v>66823</v>
      </c>
      <c r="F27" s="166">
        <v>69319</v>
      </c>
      <c r="G27" s="166">
        <v>63618</v>
      </c>
      <c r="H27" s="166">
        <v>64714</v>
      </c>
      <c r="I27" s="167">
        <f t="shared" ref="I27:I34" si="15">IFERROR(H27/G27-1,"-")</f>
        <v>1.7227828601968032E-2</v>
      </c>
      <c r="J27" s="167">
        <f t="shared" si="12"/>
        <v>8.5137453427915885E-2</v>
      </c>
      <c r="K27" s="166">
        <v>123826</v>
      </c>
      <c r="L27" s="166">
        <v>159037</v>
      </c>
      <c r="M27" s="166">
        <v>590382</v>
      </c>
      <c r="N27" s="166">
        <v>640725</v>
      </c>
      <c r="O27" s="166">
        <v>669764</v>
      </c>
      <c r="P27" s="166">
        <v>630571</v>
      </c>
      <c r="Q27" s="167">
        <f t="shared" ref="Q27:Q34" si="16">IFERROR(P27/O27-1,"-")</f>
        <v>-5.8517627104472614E-2</v>
      </c>
      <c r="R27" s="167">
        <f t="shared" si="14"/>
        <v>0.18337284881047897</v>
      </c>
      <c r="S27" s="166">
        <v>138327</v>
      </c>
      <c r="T27" s="166">
        <v>657205</v>
      </c>
      <c r="U27" s="166">
        <v>710044</v>
      </c>
      <c r="V27" s="166">
        <v>733382</v>
      </c>
      <c r="W27" s="166">
        <v>695285</v>
      </c>
      <c r="X27" s="167">
        <f t="shared" ref="X27:X34" si="17">IFERROR(W27/V27-1,"-")</f>
        <v>-5.1947007153161695E-2</v>
      </c>
      <c r="Y27" s="167">
        <f t="shared" ref="Y27:Y34" si="18">W27/W$8</f>
        <v>0.16558942700725843</v>
      </c>
    </row>
    <row r="28" spans="1:25" s="58" customFormat="1" x14ac:dyDescent="0.25">
      <c r="B28" s="165" t="s">
        <v>116</v>
      </c>
      <c r="C28" s="166">
        <v>7166</v>
      </c>
      <c r="D28" s="166">
        <v>14336</v>
      </c>
      <c r="E28" s="166">
        <v>27397</v>
      </c>
      <c r="F28" s="166">
        <v>30224</v>
      </c>
      <c r="G28" s="166">
        <v>29376</v>
      </c>
      <c r="H28" s="166">
        <v>30419</v>
      </c>
      <c r="I28" s="167">
        <f t="shared" si="15"/>
        <v>3.5505174291939001E-2</v>
      </c>
      <c r="J28" s="167">
        <f t="shared" si="12"/>
        <v>4.0019102448060284E-2</v>
      </c>
      <c r="K28" s="166">
        <v>38335</v>
      </c>
      <c r="L28" s="166">
        <v>81095</v>
      </c>
      <c r="M28" s="166">
        <v>128496</v>
      </c>
      <c r="N28" s="166">
        <v>137354</v>
      </c>
      <c r="O28" s="166">
        <v>137486</v>
      </c>
      <c r="P28" s="166">
        <v>125843</v>
      </c>
      <c r="Q28" s="167">
        <f t="shared" si="16"/>
        <v>-8.4684986107676385E-2</v>
      </c>
      <c r="R28" s="167">
        <f t="shared" si="14"/>
        <v>3.6595703596989243E-2</v>
      </c>
      <c r="S28" s="166">
        <v>45501</v>
      </c>
      <c r="T28" s="166">
        <v>155893</v>
      </c>
      <c r="U28" s="166">
        <v>167578</v>
      </c>
      <c r="V28" s="166">
        <v>166862</v>
      </c>
      <c r="W28" s="166">
        <v>156262</v>
      </c>
      <c r="X28" s="167">
        <f t="shared" si="17"/>
        <v>-6.3525548057676406E-2</v>
      </c>
      <c r="Y28" s="167">
        <f t="shared" si="18"/>
        <v>3.7215436897111563E-2</v>
      </c>
    </row>
    <row r="29" spans="1:25" x14ac:dyDescent="0.25">
      <c r="A29" s="58"/>
      <c r="B29" s="165" t="s">
        <v>119</v>
      </c>
      <c r="C29" s="166">
        <v>3102</v>
      </c>
      <c r="D29" s="166">
        <v>4987</v>
      </c>
      <c r="E29" s="166">
        <v>4132</v>
      </c>
      <c r="F29" s="166">
        <v>2982</v>
      </c>
      <c r="G29" s="166">
        <v>3034</v>
      </c>
      <c r="H29" s="166">
        <v>3330</v>
      </c>
      <c r="I29" s="167">
        <f t="shared" si="15"/>
        <v>9.7560975609756184E-2</v>
      </c>
      <c r="J29" s="167">
        <f t="shared" si="12"/>
        <v>4.3809333361399371E-3</v>
      </c>
      <c r="K29" s="166">
        <v>13442</v>
      </c>
      <c r="L29" s="166">
        <v>30800</v>
      </c>
      <c r="M29" s="166">
        <v>48228</v>
      </c>
      <c r="N29" s="166">
        <v>43563</v>
      </c>
      <c r="O29" s="166">
        <v>39137</v>
      </c>
      <c r="P29" s="166">
        <v>36886</v>
      </c>
      <c r="Q29" s="167">
        <f t="shared" si="16"/>
        <v>-5.7515905664716205E-2</v>
      </c>
      <c r="R29" s="167">
        <f t="shared" si="14"/>
        <v>1.0726612706932807E-2</v>
      </c>
      <c r="S29" s="166">
        <v>16544</v>
      </c>
      <c r="T29" s="166">
        <v>52360</v>
      </c>
      <c r="U29" s="166">
        <v>46545</v>
      </c>
      <c r="V29" s="166">
        <v>42171</v>
      </c>
      <c r="W29" s="166">
        <v>40216</v>
      </c>
      <c r="X29" s="167">
        <f t="shared" si="17"/>
        <v>-4.635887221076096E-2</v>
      </c>
      <c r="Y29" s="167">
        <f t="shared" si="18"/>
        <v>9.5778628857575016E-3</v>
      </c>
    </row>
    <row r="30" spans="1:25" x14ac:dyDescent="0.25">
      <c r="A30" s="58"/>
      <c r="B30" s="165" t="s">
        <v>126</v>
      </c>
      <c r="C30" s="166">
        <v>1713</v>
      </c>
      <c r="D30" s="166">
        <v>3938</v>
      </c>
      <c r="E30" s="166">
        <v>7950</v>
      </c>
      <c r="F30" s="166">
        <v>4040</v>
      </c>
      <c r="G30" s="166">
        <v>3255</v>
      </c>
      <c r="H30" s="166">
        <v>3744</v>
      </c>
      <c r="I30" s="167">
        <f t="shared" si="15"/>
        <v>0.15023041474654386</v>
      </c>
      <c r="J30" s="167">
        <f t="shared" si="12"/>
        <v>4.9255899130654429E-3</v>
      </c>
      <c r="K30" s="166">
        <v>11678</v>
      </c>
      <c r="L30" s="166">
        <v>32115</v>
      </c>
      <c r="M30" s="166">
        <v>56445</v>
      </c>
      <c r="N30" s="166">
        <v>53432</v>
      </c>
      <c r="O30" s="166">
        <v>57796</v>
      </c>
      <c r="P30" s="166">
        <v>53210</v>
      </c>
      <c r="Q30" s="167">
        <f t="shared" si="16"/>
        <v>-7.9348051768288408E-2</v>
      </c>
      <c r="R30" s="167">
        <f t="shared" si="14"/>
        <v>1.5473704444393391E-2</v>
      </c>
      <c r="S30" s="166">
        <v>13391</v>
      </c>
      <c r="T30" s="166">
        <v>64395</v>
      </c>
      <c r="U30" s="166">
        <v>57472</v>
      </c>
      <c r="V30" s="166">
        <v>61051</v>
      </c>
      <c r="W30" s="166">
        <v>56954</v>
      </c>
      <c r="X30" s="167">
        <f t="shared" si="17"/>
        <v>-6.7107827881607185E-2</v>
      </c>
      <c r="Y30" s="167">
        <f t="shared" si="18"/>
        <v>1.3564193425388719E-2</v>
      </c>
    </row>
    <row r="31" spans="1:25" x14ac:dyDescent="0.25">
      <c r="A31" s="58"/>
      <c r="B31" s="165" t="s">
        <v>122</v>
      </c>
      <c r="C31" s="166">
        <v>1332</v>
      </c>
      <c r="D31" s="166">
        <v>2232</v>
      </c>
      <c r="E31" s="166">
        <v>4497</v>
      </c>
      <c r="F31" s="166">
        <v>3231</v>
      </c>
      <c r="G31" s="166">
        <v>2567</v>
      </c>
      <c r="H31" s="166">
        <v>2688</v>
      </c>
      <c r="I31" s="167">
        <f t="shared" si="15"/>
        <v>4.713673548889763E-2</v>
      </c>
      <c r="J31" s="167">
        <f t="shared" si="12"/>
        <v>3.536320963226472E-3</v>
      </c>
      <c r="K31" s="166">
        <v>23072</v>
      </c>
      <c r="L31" s="166">
        <v>46414</v>
      </c>
      <c r="M31" s="166">
        <v>73182</v>
      </c>
      <c r="N31" s="166">
        <v>71425</v>
      </c>
      <c r="O31" s="166">
        <v>73828</v>
      </c>
      <c r="P31" s="166">
        <v>70496</v>
      </c>
      <c r="Q31" s="167">
        <f t="shared" si="16"/>
        <v>-4.5131928265698673E-2</v>
      </c>
      <c r="R31" s="167">
        <f t="shared" si="14"/>
        <v>2.0500550056605085E-2</v>
      </c>
      <c r="S31" s="166">
        <v>24404</v>
      </c>
      <c r="T31" s="166">
        <v>77679</v>
      </c>
      <c r="U31" s="166">
        <v>74656</v>
      </c>
      <c r="V31" s="166">
        <v>76395</v>
      </c>
      <c r="W31" s="166">
        <v>73184</v>
      </c>
      <c r="X31" s="167">
        <f t="shared" si="17"/>
        <v>-4.2031546567183664E-2</v>
      </c>
      <c r="Y31" s="167">
        <f t="shared" si="18"/>
        <v>1.7429538428269272E-2</v>
      </c>
    </row>
    <row r="32" spans="1:25" x14ac:dyDescent="0.25">
      <c r="A32" s="58"/>
      <c r="B32" s="165" t="s">
        <v>131</v>
      </c>
      <c r="C32" s="166">
        <v>1374</v>
      </c>
      <c r="D32" s="166">
        <v>590</v>
      </c>
      <c r="E32" s="166">
        <v>1708</v>
      </c>
      <c r="F32" s="166">
        <v>2116</v>
      </c>
      <c r="G32" s="166">
        <v>2577</v>
      </c>
      <c r="H32" s="166">
        <v>2806</v>
      </c>
      <c r="I32" s="167">
        <f t="shared" si="15"/>
        <v>8.886301901435778E-2</v>
      </c>
      <c r="J32" s="167">
        <f t="shared" si="12"/>
        <v>3.6915612436062054E-3</v>
      </c>
      <c r="K32" s="166">
        <v>8188</v>
      </c>
      <c r="L32" s="166">
        <v>5697</v>
      </c>
      <c r="M32" s="166">
        <v>18357</v>
      </c>
      <c r="N32" s="166">
        <v>18855</v>
      </c>
      <c r="O32" s="166">
        <v>18273</v>
      </c>
      <c r="P32" s="166">
        <v>16305</v>
      </c>
      <c r="Q32" s="167">
        <f t="shared" si="16"/>
        <v>-0.10769988507634209</v>
      </c>
      <c r="R32" s="167">
        <f t="shared" si="14"/>
        <v>4.7415664530320286E-3</v>
      </c>
      <c r="S32" s="166">
        <v>9562</v>
      </c>
      <c r="T32" s="166">
        <v>20065</v>
      </c>
      <c r="U32" s="166">
        <v>20971</v>
      </c>
      <c r="V32" s="166">
        <v>20850</v>
      </c>
      <c r="W32" s="166">
        <v>19111</v>
      </c>
      <c r="X32" s="167">
        <f t="shared" si="17"/>
        <v>-8.3405275779376509E-2</v>
      </c>
      <c r="Y32" s="167">
        <f t="shared" si="18"/>
        <v>4.5514854189802967E-3</v>
      </c>
    </row>
    <row r="33" spans="1:25" x14ac:dyDescent="0.25">
      <c r="A33" s="58"/>
      <c r="B33" s="165" t="s">
        <v>134</v>
      </c>
      <c r="C33" s="166">
        <v>669</v>
      </c>
      <c r="D33" s="166">
        <v>195</v>
      </c>
      <c r="E33" s="166">
        <v>794</v>
      </c>
      <c r="F33" s="166">
        <v>833</v>
      </c>
      <c r="G33" s="166">
        <v>620</v>
      </c>
      <c r="H33" s="166">
        <v>522</v>
      </c>
      <c r="I33" s="167">
        <f t="shared" si="15"/>
        <v>-0.15806451612903227</v>
      </c>
      <c r="J33" s="167">
        <f t="shared" si="12"/>
        <v>6.8674090134085506E-4</v>
      </c>
      <c r="K33" s="166">
        <v>10873</v>
      </c>
      <c r="L33" s="166">
        <v>4211</v>
      </c>
      <c r="M33" s="166">
        <v>16482</v>
      </c>
      <c r="N33" s="166">
        <v>21196</v>
      </c>
      <c r="O33" s="166">
        <v>19378</v>
      </c>
      <c r="P33" s="166">
        <v>16679</v>
      </c>
      <c r="Q33" s="167">
        <f t="shared" si="16"/>
        <v>-0.1392816596139953</v>
      </c>
      <c r="R33" s="167">
        <f t="shared" si="14"/>
        <v>4.8503273149415032E-3</v>
      </c>
      <c r="S33" s="166">
        <v>11542</v>
      </c>
      <c r="T33" s="166">
        <v>17276</v>
      </c>
      <c r="U33" s="166">
        <v>22029</v>
      </c>
      <c r="V33" s="166">
        <v>19998</v>
      </c>
      <c r="W33" s="166">
        <v>17201</v>
      </c>
      <c r="X33" s="167">
        <f t="shared" si="17"/>
        <v>-0.13986398639863984</v>
      </c>
      <c r="Y33" s="167">
        <f t="shared" si="18"/>
        <v>4.0965988536382234E-3</v>
      </c>
    </row>
    <row r="34" spans="1:25" x14ac:dyDescent="0.25">
      <c r="A34" s="58"/>
      <c r="B34" s="170" t="s">
        <v>148</v>
      </c>
      <c r="C34" s="171">
        <f t="shared" ref="C34" si="19">C26-SUM(C27:C33)</f>
        <v>8709</v>
      </c>
      <c r="D34" s="171">
        <f t="shared" ref="D34:H34" si="20">D26-SUM(D27:D33)</f>
        <v>13446</v>
      </c>
      <c r="E34" s="171">
        <f t="shared" si="20"/>
        <v>39275</v>
      </c>
      <c r="F34" s="171">
        <f t="shared" si="20"/>
        <v>41290</v>
      </c>
      <c r="G34" s="171">
        <f t="shared" si="20"/>
        <v>40124</v>
      </c>
      <c r="H34" s="171">
        <f t="shared" si="20"/>
        <v>43161</v>
      </c>
      <c r="I34" s="172">
        <f t="shared" si="15"/>
        <v>7.5690359884358571E-2</v>
      </c>
      <c r="J34" s="172">
        <f t="shared" si="12"/>
        <v>5.678242153787863E-2</v>
      </c>
      <c r="K34" s="171">
        <f t="shared" ref="K34:P34" si="21">K26-SUM(K27:K33)</f>
        <v>64708</v>
      </c>
      <c r="L34" s="171">
        <f t="shared" si="21"/>
        <v>130178</v>
      </c>
      <c r="M34" s="171">
        <f t="shared" si="21"/>
        <v>232420</v>
      </c>
      <c r="N34" s="171">
        <f t="shared" si="21"/>
        <v>259907</v>
      </c>
      <c r="O34" s="171">
        <f t="shared" si="21"/>
        <v>284694</v>
      </c>
      <c r="P34" s="171">
        <f t="shared" si="21"/>
        <v>265459</v>
      </c>
      <c r="Q34" s="172">
        <f t="shared" si="16"/>
        <v>-6.7563770223468045E-2</v>
      </c>
      <c r="R34" s="172">
        <f t="shared" si="14"/>
        <v>7.7196656795794502E-2</v>
      </c>
      <c r="S34" s="171">
        <f>S26-SUM(S27:S33)</f>
        <v>73417</v>
      </c>
      <c r="T34" s="171">
        <f>T26-SUM(T27:T33)</f>
        <v>271695</v>
      </c>
      <c r="U34" s="171">
        <f>U26-SUM(U27:U33)</f>
        <v>301197</v>
      </c>
      <c r="V34" s="171">
        <f>V26-SUM(V27:V33)</f>
        <v>324818</v>
      </c>
      <c r="W34" s="171">
        <f>W26-SUM(W27:W33)</f>
        <v>308620</v>
      </c>
      <c r="X34" s="172">
        <f t="shared" si="17"/>
        <v>-4.9867926038581589E-2</v>
      </c>
      <c r="Y34" s="172">
        <f t="shared" si="18"/>
        <v>7.350109518108415E-2</v>
      </c>
    </row>
    <row r="35" spans="1:25" x14ac:dyDescent="0.25">
      <c r="A35" s="58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</row>
    <row r="36" spans="1:25" x14ac:dyDescent="0.25">
      <c r="A36" s="58"/>
      <c r="B36" s="158" t="s">
        <v>71</v>
      </c>
      <c r="C36" s="178">
        <f t="shared" ref="C36:H36" si="22">C37+C40</f>
        <v>50947</v>
      </c>
      <c r="D36" s="178">
        <f t="shared" si="22"/>
        <v>50672</v>
      </c>
      <c r="E36" s="178">
        <f t="shared" si="22"/>
        <v>179190</v>
      </c>
      <c r="F36" s="178">
        <f t="shared" si="22"/>
        <v>201032</v>
      </c>
      <c r="G36" s="178">
        <f t="shared" si="22"/>
        <v>210205</v>
      </c>
      <c r="H36" s="178">
        <f t="shared" si="22"/>
        <v>189976</v>
      </c>
      <c r="I36" s="179">
        <f>IFERROR(H36/G36-1,"-")</f>
        <v>-9.6234628101139363E-2</v>
      </c>
      <c r="J36" s="179">
        <f t="shared" ref="J36:J48" si="23">H36/H$8</f>
        <v>0.24993158902898521</v>
      </c>
      <c r="K36" s="178">
        <f t="shared" ref="K36:P36" si="24">K37+K40</f>
        <v>144560</v>
      </c>
      <c r="L36" s="178">
        <f t="shared" si="24"/>
        <v>206077</v>
      </c>
      <c r="M36" s="178">
        <f t="shared" si="24"/>
        <v>573367</v>
      </c>
      <c r="N36" s="178">
        <f t="shared" si="24"/>
        <v>609879</v>
      </c>
      <c r="O36" s="178">
        <f t="shared" si="24"/>
        <v>651234</v>
      </c>
      <c r="P36" s="178">
        <f t="shared" si="24"/>
        <v>686791</v>
      </c>
      <c r="Q36" s="179">
        <f>IFERROR(P36/O36-1,"-")</f>
        <v>5.4599422020348953E-2</v>
      </c>
      <c r="R36" s="179">
        <f t="shared" ref="R36:R48" si="25">P36/P$8</f>
        <v>0.19972187463013311</v>
      </c>
      <c r="S36" s="178">
        <f>S37+S40</f>
        <v>195507</v>
      </c>
      <c r="T36" s="178">
        <f>T37+T40</f>
        <v>752557</v>
      </c>
      <c r="U36" s="178">
        <f>U37+U40</f>
        <v>810911</v>
      </c>
      <c r="V36" s="178">
        <f>V37+V40</f>
        <v>861439</v>
      </c>
      <c r="W36" s="178">
        <f>W37+W40</f>
        <v>876767</v>
      </c>
      <c r="X36" s="179">
        <f>IFERROR(W36/V36-1,"-")</f>
        <v>1.7793482765465773E-2</v>
      </c>
      <c r="Y36" s="179">
        <f>W36/W$8</f>
        <v>0.20881127185092868</v>
      </c>
    </row>
    <row r="37" spans="1:25" x14ac:dyDescent="0.25">
      <c r="A37" s="58"/>
      <c r="B37" s="161" t="s">
        <v>100</v>
      </c>
      <c r="C37" s="162">
        <v>4883</v>
      </c>
      <c r="D37" s="162">
        <v>6062</v>
      </c>
      <c r="E37" s="162">
        <v>22234</v>
      </c>
      <c r="F37" s="162">
        <v>28199</v>
      </c>
      <c r="G37" s="162">
        <v>31522</v>
      </c>
      <c r="H37" s="162">
        <v>21772</v>
      </c>
      <c r="I37" s="163">
        <f>IFERROR(H37/G37-1,"-")</f>
        <v>-0.30930778503902034</v>
      </c>
      <c r="J37" s="163">
        <f t="shared" si="23"/>
        <v>2.8643147325657273E-2</v>
      </c>
      <c r="K37" s="162">
        <v>17106</v>
      </c>
      <c r="L37" s="162">
        <v>33772</v>
      </c>
      <c r="M37" s="162">
        <v>60854</v>
      </c>
      <c r="N37" s="162">
        <v>53463</v>
      </c>
      <c r="O37" s="162">
        <v>49257</v>
      </c>
      <c r="P37" s="162">
        <v>58204</v>
      </c>
      <c r="Q37" s="163">
        <f>IFERROR(P37/O37-1,"-")</f>
        <v>0.18163915788618867</v>
      </c>
      <c r="R37" s="163">
        <f t="shared" si="25"/>
        <v>1.6925981835772843E-2</v>
      </c>
      <c r="S37" s="162">
        <v>21989</v>
      </c>
      <c r="T37" s="162">
        <v>83088</v>
      </c>
      <c r="U37" s="162">
        <v>81662</v>
      </c>
      <c r="V37" s="162">
        <v>80779</v>
      </c>
      <c r="W37" s="162">
        <v>79976</v>
      </c>
      <c r="X37" s="163">
        <f>IFERROR(W37/V37-1,"-")</f>
        <v>-9.9407024102798891E-3</v>
      </c>
      <c r="Y37" s="163">
        <f>W37/W$8</f>
        <v>1.9047124581045901E-2</v>
      </c>
    </row>
    <row r="38" spans="1:25" x14ac:dyDescent="0.25">
      <c r="A38" s="58"/>
      <c r="B38" s="165" t="s">
        <v>106</v>
      </c>
      <c r="C38" s="166">
        <v>1992</v>
      </c>
      <c r="D38" s="166">
        <v>4351</v>
      </c>
      <c r="E38" s="166">
        <v>9363</v>
      </c>
      <c r="F38" s="166">
        <v>15617</v>
      </c>
      <c r="G38" s="166">
        <v>21291</v>
      </c>
      <c r="H38" s="166">
        <v>11825</v>
      </c>
      <c r="I38" s="167">
        <f>IFERROR(H38/G38-1,"-")</f>
        <v>-0.44460100511953404</v>
      </c>
      <c r="J38" s="167">
        <f t="shared" si="23"/>
        <v>1.5556917927884311E-2</v>
      </c>
      <c r="K38" s="166">
        <v>1625</v>
      </c>
      <c r="L38" s="166">
        <v>4726</v>
      </c>
      <c r="M38" s="166">
        <v>9315</v>
      </c>
      <c r="N38" s="166">
        <v>14016</v>
      </c>
      <c r="O38" s="166">
        <v>10087</v>
      </c>
      <c r="P38" s="166">
        <v>18014</v>
      </c>
      <c r="Q38" s="167">
        <f>IFERROR(P38/O38-1,"-")</f>
        <v>0.78586299196986209</v>
      </c>
      <c r="R38" s="167">
        <f t="shared" si="25"/>
        <v>5.238551247158477E-3</v>
      </c>
      <c r="S38" s="166">
        <v>3617</v>
      </c>
      <c r="T38" s="166">
        <v>18678</v>
      </c>
      <c r="U38" s="166">
        <v>29633</v>
      </c>
      <c r="V38" s="166">
        <v>31378</v>
      </c>
      <c r="W38" s="166">
        <v>29839</v>
      </c>
      <c r="X38" s="167">
        <f>IFERROR(W38/V38-1,"-")</f>
        <v>-4.9047103065842257E-2</v>
      </c>
      <c r="Y38" s="167">
        <f>W38/W$8</f>
        <v>7.1064713210691787E-3</v>
      </c>
    </row>
    <row r="39" spans="1:25" x14ac:dyDescent="0.25">
      <c r="A39" s="58"/>
      <c r="B39" s="165" t="s">
        <v>103</v>
      </c>
      <c r="C39" s="166">
        <v>2891</v>
      </c>
      <c r="D39" s="166">
        <v>1711</v>
      </c>
      <c r="E39" s="166">
        <v>12871</v>
      </c>
      <c r="F39" s="166">
        <v>12582</v>
      </c>
      <c r="G39" s="166">
        <v>10231</v>
      </c>
      <c r="H39" s="166">
        <v>9947</v>
      </c>
      <c r="I39" s="167">
        <f>IFERROR(H39/G39-1,"-")</f>
        <v>-2.7758772358518202E-2</v>
      </c>
      <c r="J39" s="167">
        <f t="shared" si="23"/>
        <v>1.308622939777296E-2</v>
      </c>
      <c r="K39" s="166">
        <v>15481</v>
      </c>
      <c r="L39" s="166">
        <v>29046</v>
      </c>
      <c r="M39" s="166">
        <v>51539</v>
      </c>
      <c r="N39" s="166">
        <v>39447</v>
      </c>
      <c r="O39" s="166">
        <v>39170</v>
      </c>
      <c r="P39" s="166">
        <v>40190</v>
      </c>
      <c r="Q39" s="167">
        <f>IFERROR(P39/O39-1,"-")</f>
        <v>2.6040336992596336E-2</v>
      </c>
      <c r="R39" s="167">
        <f t="shared" si="25"/>
        <v>1.1687430588614366E-2</v>
      </c>
      <c r="S39" s="166">
        <v>18372</v>
      </c>
      <c r="T39" s="166">
        <v>64410</v>
      </c>
      <c r="U39" s="166">
        <v>52029</v>
      </c>
      <c r="V39" s="166">
        <v>49401</v>
      </c>
      <c r="W39" s="166">
        <v>50137</v>
      </c>
      <c r="X39" s="167">
        <f>IFERROR(W39/V39-1,"-")</f>
        <v>1.48984838363595E-2</v>
      </c>
      <c r="Y39" s="167">
        <f>W39/W$8</f>
        <v>1.1940653259976721E-2</v>
      </c>
    </row>
    <row r="40" spans="1:25" x14ac:dyDescent="0.25">
      <c r="A40" s="58"/>
      <c r="B40" s="161" t="s">
        <v>110</v>
      </c>
      <c r="C40" s="162">
        <v>46064</v>
      </c>
      <c r="D40" s="162">
        <v>44610</v>
      </c>
      <c r="E40" s="162">
        <v>156956</v>
      </c>
      <c r="F40" s="162">
        <v>172833</v>
      </c>
      <c r="G40" s="162">
        <v>178683</v>
      </c>
      <c r="H40" s="162">
        <v>168204</v>
      </c>
      <c r="I40" s="163">
        <f>IFERROR(H40/G40-1,"-")</f>
        <v>-5.8645758130320136E-2</v>
      </c>
      <c r="J40" s="163">
        <f t="shared" si="23"/>
        <v>0.22128844170332793</v>
      </c>
      <c r="K40" s="162">
        <v>127454</v>
      </c>
      <c r="L40" s="162">
        <v>172305</v>
      </c>
      <c r="M40" s="162">
        <v>512513</v>
      </c>
      <c r="N40" s="162">
        <v>556416</v>
      </c>
      <c r="O40" s="162">
        <v>601977</v>
      </c>
      <c r="P40" s="162">
        <v>628587</v>
      </c>
      <c r="Q40" s="163">
        <f>IFERROR(P40/O40-1,"-")</f>
        <v>4.4204346677696904E-2</v>
      </c>
      <c r="R40" s="163">
        <f t="shared" si="25"/>
        <v>0.18279589279436026</v>
      </c>
      <c r="S40" s="162">
        <v>173518</v>
      </c>
      <c r="T40" s="162">
        <v>669469</v>
      </c>
      <c r="U40" s="162">
        <v>729249</v>
      </c>
      <c r="V40" s="162">
        <v>780660</v>
      </c>
      <c r="W40" s="162">
        <v>796791</v>
      </c>
      <c r="X40" s="163">
        <f>IFERROR(W40/V40-1,"-")</f>
        <v>2.0663284912766144E-2</v>
      </c>
      <c r="Y40" s="163">
        <f>W40/W$8</f>
        <v>0.18976414726988278</v>
      </c>
    </row>
    <row r="41" spans="1:25" s="58" customFormat="1" x14ac:dyDescent="0.25">
      <c r="B41" s="165" t="s">
        <v>113</v>
      </c>
      <c r="C41" s="166">
        <v>23313</v>
      </c>
      <c r="D41" s="166">
        <v>17021</v>
      </c>
      <c r="E41" s="166">
        <v>75160</v>
      </c>
      <c r="F41" s="166">
        <v>74704</v>
      </c>
      <c r="G41" s="166">
        <v>75962</v>
      </c>
      <c r="H41" s="166">
        <v>64357</v>
      </c>
      <c r="I41" s="167">
        <f t="shared" ref="I41:I48" si="26">IFERROR(H41/G41-1,"-")</f>
        <v>-0.15277375529870196</v>
      </c>
      <c r="J41" s="167">
        <f t="shared" si="23"/>
        <v>8.4667785799987363E-2</v>
      </c>
      <c r="K41" s="166">
        <v>60908</v>
      </c>
      <c r="L41" s="166">
        <v>63769</v>
      </c>
      <c r="M41" s="166">
        <v>269103</v>
      </c>
      <c r="N41" s="166">
        <v>299592</v>
      </c>
      <c r="O41" s="166">
        <v>337098</v>
      </c>
      <c r="P41" s="166">
        <v>344030</v>
      </c>
      <c r="Q41" s="167">
        <f t="shared" ref="Q41:Q48" si="27">IFERROR(P41/O41-1,"-")</f>
        <v>2.0563752973912663E-2</v>
      </c>
      <c r="R41" s="167">
        <f t="shared" si="25"/>
        <v>0.10004545273453597</v>
      </c>
      <c r="S41" s="166">
        <v>84221</v>
      </c>
      <c r="T41" s="166">
        <v>344263</v>
      </c>
      <c r="U41" s="166">
        <v>374296</v>
      </c>
      <c r="V41" s="166">
        <v>413060</v>
      </c>
      <c r="W41" s="166">
        <v>408387</v>
      </c>
      <c r="X41" s="167">
        <f t="shared" ref="X41:X48" si="28">IFERROR(W41/V41-1,"-")</f>
        <v>-1.1313126422311526E-2</v>
      </c>
      <c r="Y41" s="167">
        <f t="shared" ref="Y41:Y48" si="29">W41/W$8</f>
        <v>9.7261654324792349E-2</v>
      </c>
    </row>
    <row r="42" spans="1:25" s="58" customFormat="1" x14ac:dyDescent="0.25">
      <c r="B42" s="165" t="s">
        <v>116</v>
      </c>
      <c r="C42" s="166">
        <v>3106</v>
      </c>
      <c r="D42" s="166">
        <v>2578</v>
      </c>
      <c r="E42" s="166">
        <v>7845</v>
      </c>
      <c r="F42" s="166">
        <v>10851</v>
      </c>
      <c r="G42" s="166">
        <v>11127</v>
      </c>
      <c r="H42" s="166">
        <v>12948</v>
      </c>
      <c r="I42" s="167">
        <f t="shared" si="26"/>
        <v>0.16365597196009696</v>
      </c>
      <c r="J42" s="167">
        <f t="shared" si="23"/>
        <v>1.7034331782684656E-2</v>
      </c>
      <c r="K42" s="166">
        <v>7249</v>
      </c>
      <c r="L42" s="166">
        <v>10918</v>
      </c>
      <c r="M42" s="166">
        <v>19949</v>
      </c>
      <c r="N42" s="166">
        <v>22563</v>
      </c>
      <c r="O42" s="166">
        <v>20333</v>
      </c>
      <c r="P42" s="166">
        <v>21621</v>
      </c>
      <c r="Q42" s="167">
        <f t="shared" si="27"/>
        <v>6.3345300742635224E-2</v>
      </c>
      <c r="R42" s="167">
        <f t="shared" si="25"/>
        <v>6.2874828752533269E-3</v>
      </c>
      <c r="S42" s="166">
        <v>10355</v>
      </c>
      <c r="T42" s="166">
        <v>27794</v>
      </c>
      <c r="U42" s="166">
        <v>33414</v>
      </c>
      <c r="V42" s="166">
        <v>31460</v>
      </c>
      <c r="W42" s="166">
        <v>34569</v>
      </c>
      <c r="X42" s="167">
        <f t="shared" si="28"/>
        <v>9.8823903369357868E-2</v>
      </c>
      <c r="Y42" s="167">
        <f t="shared" si="29"/>
        <v>8.2329705116807005E-3</v>
      </c>
    </row>
    <row r="43" spans="1:25" x14ac:dyDescent="0.25">
      <c r="A43" s="58"/>
      <c r="B43" s="165" t="s">
        <v>119</v>
      </c>
      <c r="C43" s="166">
        <v>1962</v>
      </c>
      <c r="D43" s="166">
        <v>1781</v>
      </c>
      <c r="E43" s="166">
        <v>5675</v>
      </c>
      <c r="F43" s="166">
        <v>7845</v>
      </c>
      <c r="G43" s="166">
        <v>8232</v>
      </c>
      <c r="H43" s="166">
        <v>8794</v>
      </c>
      <c r="I43" s="167">
        <f t="shared" si="26"/>
        <v>6.8270165208940803E-2</v>
      </c>
      <c r="J43" s="167">
        <f t="shared" si="23"/>
        <v>1.1569347675079462E-2</v>
      </c>
      <c r="K43" s="166">
        <v>3852</v>
      </c>
      <c r="L43" s="166">
        <v>8252</v>
      </c>
      <c r="M43" s="166">
        <v>12032</v>
      </c>
      <c r="N43" s="166">
        <v>11886</v>
      </c>
      <c r="O43" s="166">
        <v>11380</v>
      </c>
      <c r="P43" s="166">
        <v>13384</v>
      </c>
      <c r="Q43" s="167">
        <f t="shared" si="27"/>
        <v>0.17609841827768014</v>
      </c>
      <c r="R43" s="167">
        <f t="shared" si="25"/>
        <v>3.8921266732524179E-3</v>
      </c>
      <c r="S43" s="166">
        <v>5814</v>
      </c>
      <c r="T43" s="166">
        <v>17707</v>
      </c>
      <c r="U43" s="166">
        <v>19731</v>
      </c>
      <c r="V43" s="166">
        <v>19612</v>
      </c>
      <c r="W43" s="166">
        <v>22178</v>
      </c>
      <c r="X43" s="167">
        <f t="shared" si="28"/>
        <v>0.13083826228839479</v>
      </c>
      <c r="Y43" s="167">
        <f t="shared" si="29"/>
        <v>5.2819236890871762E-3</v>
      </c>
    </row>
    <row r="44" spans="1:25" x14ac:dyDescent="0.25">
      <c r="A44" s="58"/>
      <c r="B44" s="165" t="s">
        <v>126</v>
      </c>
      <c r="C44" s="166">
        <v>781</v>
      </c>
      <c r="D44" s="166">
        <v>1430</v>
      </c>
      <c r="E44" s="166">
        <v>3236</v>
      </c>
      <c r="F44" s="166">
        <v>3478</v>
      </c>
      <c r="G44" s="166">
        <v>3809</v>
      </c>
      <c r="H44" s="166">
        <v>3286</v>
      </c>
      <c r="I44" s="167">
        <f t="shared" si="26"/>
        <v>-0.13730637962719872</v>
      </c>
      <c r="J44" s="167">
        <f t="shared" si="23"/>
        <v>4.3230471298966464E-3</v>
      </c>
      <c r="K44" s="166">
        <v>5930</v>
      </c>
      <c r="L44" s="166">
        <v>13570</v>
      </c>
      <c r="M44" s="166">
        <v>27358</v>
      </c>
      <c r="N44" s="166">
        <v>26160</v>
      </c>
      <c r="O44" s="166">
        <v>28369</v>
      </c>
      <c r="P44" s="166">
        <v>25403</v>
      </c>
      <c r="Q44" s="167">
        <f t="shared" si="27"/>
        <v>-0.10455074200712045</v>
      </c>
      <c r="R44" s="167">
        <f t="shared" si="25"/>
        <v>7.3873052809796157E-3</v>
      </c>
      <c r="S44" s="166">
        <v>6711</v>
      </c>
      <c r="T44" s="166">
        <v>30594</v>
      </c>
      <c r="U44" s="166">
        <v>29638</v>
      </c>
      <c r="V44" s="166">
        <v>32178</v>
      </c>
      <c r="W44" s="166">
        <v>28689</v>
      </c>
      <c r="X44" s="167">
        <f t="shared" si="28"/>
        <v>-0.10842811859034118</v>
      </c>
      <c r="Y44" s="167">
        <f t="shared" si="29"/>
        <v>6.8325867398422759E-3</v>
      </c>
    </row>
    <row r="45" spans="1:25" x14ac:dyDescent="0.25">
      <c r="A45" s="58"/>
      <c r="B45" s="165" t="s">
        <v>122</v>
      </c>
      <c r="C45" s="166">
        <v>1043</v>
      </c>
      <c r="D45" s="166">
        <v>722</v>
      </c>
      <c r="E45" s="166">
        <v>1778</v>
      </c>
      <c r="F45" s="166">
        <v>2265</v>
      </c>
      <c r="G45" s="166">
        <v>2413</v>
      </c>
      <c r="H45" s="166">
        <v>3459</v>
      </c>
      <c r="I45" s="167">
        <f t="shared" si="26"/>
        <v>0.43348528802320763</v>
      </c>
      <c r="J45" s="167">
        <f t="shared" si="23"/>
        <v>4.5506451680804938E-3</v>
      </c>
      <c r="K45" s="166">
        <v>10410</v>
      </c>
      <c r="L45" s="166">
        <v>16968</v>
      </c>
      <c r="M45" s="166">
        <v>29000</v>
      </c>
      <c r="N45" s="166">
        <v>33231</v>
      </c>
      <c r="O45" s="166">
        <v>33087</v>
      </c>
      <c r="P45" s="166">
        <v>29103</v>
      </c>
      <c r="Q45" s="167">
        <f t="shared" si="27"/>
        <v>-0.12040982863360228</v>
      </c>
      <c r="R45" s="167">
        <f t="shared" si="25"/>
        <v>8.4632817223300304E-3</v>
      </c>
      <c r="S45" s="166">
        <v>11453</v>
      </c>
      <c r="T45" s="166">
        <v>30778</v>
      </c>
      <c r="U45" s="166">
        <v>35496</v>
      </c>
      <c r="V45" s="166">
        <v>35500</v>
      </c>
      <c r="W45" s="166">
        <v>32562</v>
      </c>
      <c r="X45" s="167">
        <f t="shared" si="28"/>
        <v>-8.2760563380281704E-2</v>
      </c>
      <c r="Y45" s="167">
        <f t="shared" si="29"/>
        <v>7.7549823773134016E-3</v>
      </c>
    </row>
    <row r="46" spans="1:25" x14ac:dyDescent="0.25">
      <c r="A46" s="58"/>
      <c r="B46" s="165" t="s">
        <v>131</v>
      </c>
      <c r="C46" s="166">
        <v>1099</v>
      </c>
      <c r="D46" s="166">
        <v>749</v>
      </c>
      <c r="E46" s="166">
        <v>2218</v>
      </c>
      <c r="F46" s="166">
        <v>2217</v>
      </c>
      <c r="G46" s="166">
        <v>1673</v>
      </c>
      <c r="H46" s="166">
        <v>1722</v>
      </c>
      <c r="I46" s="167">
        <f t="shared" si="26"/>
        <v>2.9288702928870203E-2</v>
      </c>
      <c r="J46" s="167">
        <f t="shared" si="23"/>
        <v>2.2654556170669587E-3</v>
      </c>
      <c r="K46" s="166">
        <v>2290</v>
      </c>
      <c r="L46" s="166">
        <v>2639</v>
      </c>
      <c r="M46" s="166">
        <v>6605</v>
      </c>
      <c r="N46" s="166">
        <v>7002</v>
      </c>
      <c r="O46" s="166">
        <v>6960</v>
      </c>
      <c r="P46" s="166">
        <v>8257</v>
      </c>
      <c r="Q46" s="167">
        <f t="shared" si="27"/>
        <v>0.18635057471264371</v>
      </c>
      <c r="R46" s="167">
        <f t="shared" si="25"/>
        <v>2.4011722908730735E-3</v>
      </c>
      <c r="S46" s="166">
        <v>3389</v>
      </c>
      <c r="T46" s="166">
        <v>8823</v>
      </c>
      <c r="U46" s="166">
        <v>9219</v>
      </c>
      <c r="V46" s="166">
        <v>8633</v>
      </c>
      <c r="W46" s="166">
        <v>9979</v>
      </c>
      <c r="X46" s="167">
        <f t="shared" si="28"/>
        <v>0.15591335572802034</v>
      </c>
      <c r="Y46" s="167">
        <f t="shared" si="29"/>
        <v>2.3766036835332731E-3</v>
      </c>
    </row>
    <row r="47" spans="1:25" x14ac:dyDescent="0.25">
      <c r="A47" s="58"/>
      <c r="B47" s="165" t="s">
        <v>134</v>
      </c>
      <c r="C47" s="166">
        <v>1080</v>
      </c>
      <c r="D47" s="166">
        <v>761</v>
      </c>
      <c r="E47" s="166">
        <v>1311</v>
      </c>
      <c r="F47" s="166">
        <v>1982</v>
      </c>
      <c r="G47" s="166">
        <v>1393</v>
      </c>
      <c r="H47" s="166">
        <v>1019</v>
      </c>
      <c r="I47" s="167">
        <f t="shared" si="26"/>
        <v>-0.26848528356066048</v>
      </c>
      <c r="J47" s="167">
        <f t="shared" si="23"/>
        <v>1.3405919127707495E-3</v>
      </c>
      <c r="K47" s="166">
        <v>4129</v>
      </c>
      <c r="L47" s="166">
        <v>3019</v>
      </c>
      <c r="M47" s="166">
        <v>6804</v>
      </c>
      <c r="N47" s="166">
        <v>8431</v>
      </c>
      <c r="O47" s="166">
        <v>7038</v>
      </c>
      <c r="P47" s="166">
        <v>6780</v>
      </c>
      <c r="Q47" s="167">
        <f t="shared" si="27"/>
        <v>-3.6658141517476595E-2</v>
      </c>
      <c r="R47" s="167">
        <f t="shared" si="25"/>
        <v>1.9716541276637322E-3</v>
      </c>
      <c r="S47" s="166">
        <v>5209</v>
      </c>
      <c r="T47" s="166">
        <v>8115</v>
      </c>
      <c r="U47" s="166">
        <v>10413</v>
      </c>
      <c r="V47" s="166">
        <v>8431</v>
      </c>
      <c r="W47" s="166">
        <v>7799</v>
      </c>
      <c r="X47" s="167">
        <f t="shared" si="28"/>
        <v>-7.4961451785078848E-2</v>
      </c>
      <c r="Y47" s="167">
        <f t="shared" si="29"/>
        <v>1.8574137817292311E-3</v>
      </c>
    </row>
    <row r="48" spans="1:25" x14ac:dyDescent="0.25">
      <c r="A48" s="58"/>
      <c r="B48" s="170" t="s">
        <v>148</v>
      </c>
      <c r="C48" s="171">
        <f t="shared" ref="C48" si="30">C40-SUM(C41:C47)</f>
        <v>13680</v>
      </c>
      <c r="D48" s="171">
        <f t="shared" ref="D48:H48" si="31">D40-SUM(D41:D47)</f>
        <v>19568</v>
      </c>
      <c r="E48" s="171">
        <f t="shared" si="31"/>
        <v>59733</v>
      </c>
      <c r="F48" s="171">
        <f t="shared" si="31"/>
        <v>69491</v>
      </c>
      <c r="G48" s="171">
        <f t="shared" si="31"/>
        <v>74074</v>
      </c>
      <c r="H48" s="171">
        <f t="shared" si="31"/>
        <v>72619</v>
      </c>
      <c r="I48" s="172">
        <f t="shared" si="26"/>
        <v>-1.9642519642519618E-2</v>
      </c>
      <c r="J48" s="172">
        <f t="shared" si="23"/>
        <v>9.5537236617761589E-2</v>
      </c>
      <c r="K48" s="171">
        <f t="shared" ref="K48:P48" si="32">K40-SUM(K41:K47)</f>
        <v>32686</v>
      </c>
      <c r="L48" s="171">
        <f t="shared" si="32"/>
        <v>53170</v>
      </c>
      <c r="M48" s="171">
        <f t="shared" si="32"/>
        <v>141662</v>
      </c>
      <c r="N48" s="171">
        <f t="shared" si="32"/>
        <v>147551</v>
      </c>
      <c r="O48" s="171">
        <f t="shared" si="32"/>
        <v>157712</v>
      </c>
      <c r="P48" s="171">
        <f t="shared" si="32"/>
        <v>180009</v>
      </c>
      <c r="Q48" s="172">
        <f t="shared" si="27"/>
        <v>0.14137795475296744</v>
      </c>
      <c r="R48" s="172">
        <f t="shared" si="25"/>
        <v>5.2347417089472097E-2</v>
      </c>
      <c r="S48" s="171">
        <f>S40-SUM(S41:S47)</f>
        <v>46366</v>
      </c>
      <c r="T48" s="171">
        <f>T40-SUM(T41:T47)</f>
        <v>201395</v>
      </c>
      <c r="U48" s="171">
        <f>U40-SUM(U41:U47)</f>
        <v>217042</v>
      </c>
      <c r="V48" s="171">
        <f>V40-SUM(V41:V47)</f>
        <v>231786</v>
      </c>
      <c r="W48" s="171">
        <f>W40-SUM(W41:W47)</f>
        <v>252628</v>
      </c>
      <c r="X48" s="172">
        <f t="shared" si="28"/>
        <v>8.9919149560370393E-2</v>
      </c>
      <c r="Y48" s="172">
        <f t="shared" si="29"/>
        <v>6.016601216190437E-2</v>
      </c>
    </row>
    <row r="49" spans="1:25" x14ac:dyDescent="0.25">
      <c r="A49" s="58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x14ac:dyDescent="0.25">
      <c r="A50" s="58"/>
      <c r="B50" s="158" t="s">
        <v>71</v>
      </c>
      <c r="C50" s="178">
        <f t="shared" ref="C50:H50" si="33">C51+C54</f>
        <v>2479</v>
      </c>
      <c r="D50" s="178">
        <f t="shared" si="33"/>
        <v>3463</v>
      </c>
      <c r="E50" s="178">
        <f t="shared" si="33"/>
        <v>0</v>
      </c>
      <c r="F50" s="178">
        <f t="shared" si="33"/>
        <v>0</v>
      </c>
      <c r="G50" s="178">
        <f t="shared" si="33"/>
        <v>0</v>
      </c>
      <c r="H50" s="178">
        <f t="shared" si="33"/>
        <v>0</v>
      </c>
      <c r="I50" s="179" t="str">
        <f>IFERROR(H50/G50-1,"-")</f>
        <v>-</v>
      </c>
      <c r="J50" s="179">
        <f t="shared" ref="J50:J62" si="34">H50/H$8</f>
        <v>0</v>
      </c>
      <c r="K50" s="178">
        <f t="shared" ref="K50:P50" si="35">K51+K54</f>
        <v>0</v>
      </c>
      <c r="L50" s="178">
        <f t="shared" si="35"/>
        <v>0</v>
      </c>
      <c r="M50" s="178">
        <f t="shared" si="35"/>
        <v>0</v>
      </c>
      <c r="N50" s="178">
        <f t="shared" si="35"/>
        <v>0</v>
      </c>
      <c r="O50" s="178">
        <f t="shared" si="35"/>
        <v>0</v>
      </c>
      <c r="P50" s="178">
        <f t="shared" si="35"/>
        <v>0</v>
      </c>
      <c r="Q50" s="179" t="str">
        <f>IFERROR(P50/O50-1,"-")</f>
        <v>-</v>
      </c>
      <c r="R50" s="179">
        <f t="shared" ref="R50:R62" si="36">P50/P$8</f>
        <v>0</v>
      </c>
      <c r="S50" s="178">
        <f>S51+S54</f>
        <v>10671</v>
      </c>
      <c r="T50" s="178">
        <f>T51+T54</f>
        <v>37638</v>
      </c>
      <c r="U50" s="178">
        <f>U51+U54</f>
        <v>50566</v>
      </c>
      <c r="V50" s="178">
        <f>V51+V54</f>
        <v>44389</v>
      </c>
      <c r="W50" s="178">
        <f>W51+W54</f>
        <v>43817</v>
      </c>
      <c r="X50" s="179">
        <f>IFERROR(W50/V50-1,"-")</f>
        <v>-1.28860753790353E-2</v>
      </c>
      <c r="Y50" s="179">
        <f>W50/W$8</f>
        <v>1.043547886575583E-2</v>
      </c>
    </row>
    <row r="51" spans="1:25" x14ac:dyDescent="0.25">
      <c r="A51" s="58"/>
      <c r="B51" s="161" t="s">
        <v>100</v>
      </c>
      <c r="C51" s="162">
        <v>1212</v>
      </c>
      <c r="D51" s="162">
        <v>787</v>
      </c>
      <c r="E51" s="162">
        <v>0</v>
      </c>
      <c r="F51" s="162">
        <v>0</v>
      </c>
      <c r="G51" s="162">
        <v>0</v>
      </c>
      <c r="H51" s="162">
        <v>0</v>
      </c>
      <c r="I51" s="163" t="str">
        <f>IFERROR(H51/G51-1,"-")</f>
        <v>-</v>
      </c>
      <c r="J51" s="163">
        <f t="shared" si="34"/>
        <v>0</v>
      </c>
      <c r="K51" s="162">
        <v>0</v>
      </c>
      <c r="L51" s="162">
        <v>0</v>
      </c>
      <c r="M51" s="162">
        <v>0</v>
      </c>
      <c r="N51" s="162">
        <v>0</v>
      </c>
      <c r="O51" s="162">
        <v>0</v>
      </c>
      <c r="P51" s="162">
        <v>0</v>
      </c>
      <c r="Q51" s="163" t="str">
        <f>IFERROR(P51/O51-1,"-")</f>
        <v>-</v>
      </c>
      <c r="R51" s="163">
        <f t="shared" si="36"/>
        <v>0</v>
      </c>
      <c r="S51" s="162">
        <v>1985</v>
      </c>
      <c r="T51" s="162">
        <v>6738</v>
      </c>
      <c r="U51" s="162">
        <v>20123</v>
      </c>
      <c r="V51" s="162">
        <v>11822</v>
      </c>
      <c r="W51" s="162">
        <v>9889</v>
      </c>
      <c r="X51" s="163">
        <f>IFERROR(W51/V51-1,"-")</f>
        <v>-0.16350871256978516</v>
      </c>
      <c r="Y51" s="163">
        <f>W51/W$8</f>
        <v>2.3551692380459504E-3</v>
      </c>
    </row>
    <row r="52" spans="1:25" x14ac:dyDescent="0.25">
      <c r="A52" s="58"/>
      <c r="B52" s="165" t="s">
        <v>106</v>
      </c>
      <c r="C52" s="166">
        <v>1116</v>
      </c>
      <c r="D52" s="166">
        <v>309</v>
      </c>
      <c r="E52" s="166">
        <v>0</v>
      </c>
      <c r="F52" s="166">
        <v>0</v>
      </c>
      <c r="G52" s="166">
        <v>0</v>
      </c>
      <c r="H52" s="166">
        <v>0</v>
      </c>
      <c r="I52" s="167" t="str">
        <f>IFERROR(H52/G52-1,"-")</f>
        <v>-</v>
      </c>
      <c r="J52" s="167">
        <f t="shared" si="34"/>
        <v>0</v>
      </c>
      <c r="K52" s="166">
        <v>0</v>
      </c>
      <c r="L52" s="166">
        <v>0</v>
      </c>
      <c r="M52" s="166">
        <v>0</v>
      </c>
      <c r="N52" s="166">
        <v>0</v>
      </c>
      <c r="O52" s="166">
        <v>0</v>
      </c>
      <c r="P52" s="166">
        <v>0</v>
      </c>
      <c r="Q52" s="167" t="str">
        <f>IFERROR(P52/O52-1,"-")</f>
        <v>-</v>
      </c>
      <c r="R52" s="167">
        <f t="shared" si="36"/>
        <v>0</v>
      </c>
      <c r="S52" s="166">
        <v>1483</v>
      </c>
      <c r="T52" s="166">
        <v>3508</v>
      </c>
      <c r="U52" s="166">
        <v>14745</v>
      </c>
      <c r="V52" s="166">
        <v>7661</v>
      </c>
      <c r="W52" s="166">
        <v>5821</v>
      </c>
      <c r="X52" s="167">
        <f>IFERROR(W52/V52-1,"-")</f>
        <v>-0.24017752251664271</v>
      </c>
      <c r="Y52" s="167">
        <f>W52/W$8</f>
        <v>1.3863323020189581E-3</v>
      </c>
    </row>
    <row r="53" spans="1:25" x14ac:dyDescent="0.25">
      <c r="A53" s="58"/>
      <c r="B53" s="165" t="s">
        <v>103</v>
      </c>
      <c r="C53" s="166">
        <v>96</v>
      </c>
      <c r="D53" s="166">
        <v>478</v>
      </c>
      <c r="E53" s="166">
        <v>0</v>
      </c>
      <c r="F53" s="166">
        <v>0</v>
      </c>
      <c r="G53" s="166">
        <v>0</v>
      </c>
      <c r="H53" s="166">
        <v>0</v>
      </c>
      <c r="I53" s="167" t="str">
        <f>IFERROR(H53/G53-1,"-")</f>
        <v>-</v>
      </c>
      <c r="J53" s="167">
        <f t="shared" si="34"/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67" t="str">
        <f>IFERROR(P53/O53-1,"-")</f>
        <v>-</v>
      </c>
      <c r="R53" s="167">
        <f t="shared" si="36"/>
        <v>0</v>
      </c>
      <c r="S53" s="166">
        <v>502</v>
      </c>
      <c r="T53" s="166">
        <v>3230</v>
      </c>
      <c r="U53" s="166">
        <v>5378</v>
      </c>
      <c r="V53" s="166">
        <v>4161</v>
      </c>
      <c r="W53" s="166">
        <v>4068</v>
      </c>
      <c r="X53" s="167">
        <f>IFERROR(W53/V53-1,"-")</f>
        <v>-2.2350396539293493E-2</v>
      </c>
      <c r="Y53" s="167">
        <f>W53/W$8</f>
        <v>9.6883693602699218E-4</v>
      </c>
    </row>
    <row r="54" spans="1:25" x14ac:dyDescent="0.25">
      <c r="A54" s="58"/>
      <c r="B54" s="161" t="s">
        <v>110</v>
      </c>
      <c r="C54" s="162">
        <v>1267</v>
      </c>
      <c r="D54" s="162">
        <v>2676</v>
      </c>
      <c r="E54" s="162">
        <v>0</v>
      </c>
      <c r="F54" s="162">
        <v>0</v>
      </c>
      <c r="G54" s="162">
        <v>0</v>
      </c>
      <c r="H54" s="162">
        <v>0</v>
      </c>
      <c r="I54" s="163" t="str">
        <f>IFERROR(H54/G54-1,"-")</f>
        <v>-</v>
      </c>
      <c r="J54" s="163">
        <f t="shared" si="34"/>
        <v>0</v>
      </c>
      <c r="K54" s="162">
        <v>0</v>
      </c>
      <c r="L54" s="162">
        <v>0</v>
      </c>
      <c r="M54" s="162">
        <v>0</v>
      </c>
      <c r="N54" s="162">
        <v>0</v>
      </c>
      <c r="O54" s="162">
        <v>0</v>
      </c>
      <c r="P54" s="162">
        <v>0</v>
      </c>
      <c r="Q54" s="163" t="str">
        <f>IFERROR(P54/O54-1,"-")</f>
        <v>-</v>
      </c>
      <c r="R54" s="163">
        <f t="shared" si="36"/>
        <v>0</v>
      </c>
      <c r="S54" s="162">
        <v>8686</v>
      </c>
      <c r="T54" s="162">
        <v>30900</v>
      </c>
      <c r="U54" s="162">
        <v>30443</v>
      </c>
      <c r="V54" s="162">
        <v>32567</v>
      </c>
      <c r="W54" s="162">
        <v>33928</v>
      </c>
      <c r="X54" s="163">
        <f>IFERROR(W54/V54-1,"-")</f>
        <v>4.1790769797647842E-2</v>
      </c>
      <c r="Y54" s="163">
        <f>W54/W$8</f>
        <v>8.0803096277098797E-3</v>
      </c>
    </row>
    <row r="55" spans="1:25" s="58" customFormat="1" x14ac:dyDescent="0.25">
      <c r="B55" s="165" t="s">
        <v>113</v>
      </c>
      <c r="C55" s="166">
        <v>146</v>
      </c>
      <c r="D55" s="166">
        <v>55</v>
      </c>
      <c r="E55" s="166">
        <v>0</v>
      </c>
      <c r="F55" s="166">
        <v>0</v>
      </c>
      <c r="G55" s="166">
        <v>0</v>
      </c>
      <c r="H55" s="166">
        <v>0</v>
      </c>
      <c r="I55" s="167" t="str">
        <f t="shared" ref="I55:I62" si="37">IFERROR(H55/G55-1,"-")</f>
        <v>-</v>
      </c>
      <c r="J55" s="167">
        <f t="shared" si="34"/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0</v>
      </c>
      <c r="P55" s="166">
        <v>0</v>
      </c>
      <c r="Q55" s="167" t="str">
        <f t="shared" ref="Q55:Q62" si="38">IFERROR(P55/O55-1,"-")</f>
        <v>-</v>
      </c>
      <c r="R55" s="167">
        <f t="shared" si="36"/>
        <v>0</v>
      </c>
      <c r="S55" s="166">
        <v>2447</v>
      </c>
      <c r="T55" s="166">
        <v>10329</v>
      </c>
      <c r="U55" s="166">
        <v>9247</v>
      </c>
      <c r="V55" s="166">
        <v>10964</v>
      </c>
      <c r="W55" s="166">
        <v>11677</v>
      </c>
      <c r="X55" s="167">
        <f t="shared" ref="X55:X62" si="39">IFERROR(W55/V55-1,"-")</f>
        <v>6.5031010580080206E-2</v>
      </c>
      <c r="Y55" s="167">
        <f t="shared" ref="Y55:Y62" si="40">W55/W$8</f>
        <v>2.7810002217274307E-3</v>
      </c>
    </row>
    <row r="56" spans="1:25" s="58" customFormat="1" x14ac:dyDescent="0.25">
      <c r="B56" s="165" t="s">
        <v>116</v>
      </c>
      <c r="C56" s="166">
        <v>609</v>
      </c>
      <c r="D56" s="166">
        <v>1007</v>
      </c>
      <c r="E56" s="166">
        <v>0</v>
      </c>
      <c r="F56" s="166">
        <v>0</v>
      </c>
      <c r="G56" s="166">
        <v>0</v>
      </c>
      <c r="H56" s="166">
        <v>0</v>
      </c>
      <c r="I56" s="167" t="str">
        <f t="shared" si="37"/>
        <v>-</v>
      </c>
      <c r="J56" s="167">
        <f t="shared" si="34"/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7" t="str">
        <f t="shared" si="38"/>
        <v>-</v>
      </c>
      <c r="R56" s="167">
        <f t="shared" si="36"/>
        <v>0</v>
      </c>
      <c r="S56" s="166">
        <v>2773</v>
      </c>
      <c r="T56" s="166">
        <v>6783</v>
      </c>
      <c r="U56" s="166">
        <v>6068</v>
      </c>
      <c r="V56" s="166">
        <v>6166</v>
      </c>
      <c r="W56" s="166">
        <v>6797</v>
      </c>
      <c r="X56" s="167">
        <f t="shared" si="39"/>
        <v>0.10233538760947125</v>
      </c>
      <c r="Y56" s="167">
        <f t="shared" si="40"/>
        <v>1.6187769553037035E-3</v>
      </c>
    </row>
    <row r="57" spans="1:25" x14ac:dyDescent="0.25">
      <c r="A57" s="58"/>
      <c r="B57" s="165" t="s">
        <v>119</v>
      </c>
      <c r="C57" s="166">
        <v>80</v>
      </c>
      <c r="D57" s="166">
        <v>446</v>
      </c>
      <c r="E57" s="166">
        <v>0</v>
      </c>
      <c r="F57" s="166">
        <v>0</v>
      </c>
      <c r="G57" s="166">
        <v>0</v>
      </c>
      <c r="H57" s="166">
        <v>0</v>
      </c>
      <c r="I57" s="167" t="str">
        <f t="shared" si="37"/>
        <v>-</v>
      </c>
      <c r="J57" s="167">
        <f t="shared" si="34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67" t="str">
        <f t="shared" si="38"/>
        <v>-</v>
      </c>
      <c r="R57" s="167">
        <f t="shared" si="36"/>
        <v>0</v>
      </c>
      <c r="S57" s="166">
        <v>473</v>
      </c>
      <c r="T57" s="166">
        <v>2739</v>
      </c>
      <c r="U57" s="166">
        <v>2907</v>
      </c>
      <c r="V57" s="166">
        <v>2482</v>
      </c>
      <c r="W57" s="166">
        <v>2768</v>
      </c>
      <c r="X57" s="167">
        <f t="shared" si="39"/>
        <v>0.11522965350523773</v>
      </c>
      <c r="Y57" s="167">
        <f t="shared" si="40"/>
        <v>6.5922827898788454E-4</v>
      </c>
    </row>
    <row r="58" spans="1:25" x14ac:dyDescent="0.25">
      <c r="A58" s="58"/>
      <c r="B58" s="165" t="s">
        <v>126</v>
      </c>
      <c r="C58" s="166">
        <v>54</v>
      </c>
      <c r="D58" s="166">
        <v>55</v>
      </c>
      <c r="E58" s="166">
        <v>0</v>
      </c>
      <c r="F58" s="166">
        <v>0</v>
      </c>
      <c r="G58" s="166">
        <v>0</v>
      </c>
      <c r="H58" s="166">
        <v>0</v>
      </c>
      <c r="I58" s="167" t="str">
        <f t="shared" si="37"/>
        <v>-</v>
      </c>
      <c r="J58" s="167">
        <f t="shared" si="34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67" t="str">
        <f t="shared" si="38"/>
        <v>-</v>
      </c>
      <c r="R58" s="167">
        <f t="shared" si="36"/>
        <v>0</v>
      </c>
      <c r="S58" s="166">
        <v>259</v>
      </c>
      <c r="T58" s="166">
        <v>866</v>
      </c>
      <c r="U58" s="166">
        <v>806</v>
      </c>
      <c r="V58" s="166">
        <v>1053</v>
      </c>
      <c r="W58" s="166">
        <v>1113</v>
      </c>
      <c r="X58" s="167">
        <f t="shared" si="39"/>
        <v>5.6980056980056926E-2</v>
      </c>
      <c r="Y58" s="167">
        <f t="shared" si="40"/>
        <v>2.6507264252655907E-4</v>
      </c>
    </row>
    <row r="59" spans="1:25" x14ac:dyDescent="0.25">
      <c r="A59" s="58"/>
      <c r="B59" s="165" t="s">
        <v>122</v>
      </c>
      <c r="C59" s="166">
        <v>40</v>
      </c>
      <c r="D59" s="166">
        <v>80</v>
      </c>
      <c r="E59" s="166">
        <v>0</v>
      </c>
      <c r="F59" s="166">
        <v>0</v>
      </c>
      <c r="G59" s="166">
        <v>0</v>
      </c>
      <c r="H59" s="166">
        <v>0</v>
      </c>
      <c r="I59" s="167" t="str">
        <f t="shared" si="37"/>
        <v>-</v>
      </c>
      <c r="J59" s="167">
        <f t="shared" si="34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6">
        <v>0</v>
      </c>
      <c r="Q59" s="167" t="str">
        <f t="shared" si="38"/>
        <v>-</v>
      </c>
      <c r="R59" s="167">
        <f t="shared" si="36"/>
        <v>0</v>
      </c>
      <c r="S59" s="166">
        <v>175</v>
      </c>
      <c r="T59" s="166">
        <v>649</v>
      </c>
      <c r="U59" s="166">
        <v>683</v>
      </c>
      <c r="V59" s="166">
        <v>736</v>
      </c>
      <c r="W59" s="166">
        <v>908</v>
      </c>
      <c r="X59" s="167">
        <f t="shared" si="39"/>
        <v>0.23369565217391308</v>
      </c>
      <c r="Y59" s="167">
        <f t="shared" si="40"/>
        <v>2.1624973891654593E-4</v>
      </c>
    </row>
    <row r="60" spans="1:25" x14ac:dyDescent="0.25">
      <c r="A60" s="58"/>
      <c r="B60" s="165" t="s">
        <v>131</v>
      </c>
      <c r="C60" s="166">
        <v>0</v>
      </c>
      <c r="D60" s="166">
        <v>22</v>
      </c>
      <c r="E60" s="166">
        <v>0</v>
      </c>
      <c r="F60" s="166">
        <v>0</v>
      </c>
      <c r="G60" s="166">
        <v>0</v>
      </c>
      <c r="H60" s="166">
        <v>0</v>
      </c>
      <c r="I60" s="167" t="str">
        <f t="shared" si="37"/>
        <v>-</v>
      </c>
      <c r="J60" s="167">
        <f t="shared" si="34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6">
        <v>0</v>
      </c>
      <c r="Q60" s="167" t="str">
        <f t="shared" si="38"/>
        <v>-</v>
      </c>
      <c r="R60" s="167">
        <f t="shared" si="36"/>
        <v>0</v>
      </c>
      <c r="S60" s="166">
        <v>76</v>
      </c>
      <c r="T60" s="166">
        <v>132</v>
      </c>
      <c r="U60" s="166">
        <v>239</v>
      </c>
      <c r="V60" s="166">
        <v>145</v>
      </c>
      <c r="W60" s="166">
        <v>206</v>
      </c>
      <c r="X60" s="167">
        <f t="shared" si="39"/>
        <v>0.42068965517241375</v>
      </c>
      <c r="Y60" s="167">
        <f t="shared" si="40"/>
        <v>4.9061064115427821E-5</v>
      </c>
    </row>
    <row r="61" spans="1:25" x14ac:dyDescent="0.25">
      <c r="A61" s="58"/>
      <c r="B61" s="165" t="s">
        <v>134</v>
      </c>
      <c r="C61" s="166">
        <v>14</v>
      </c>
      <c r="D61" s="166">
        <v>14</v>
      </c>
      <c r="E61" s="166">
        <v>0</v>
      </c>
      <c r="F61" s="166">
        <v>0</v>
      </c>
      <c r="G61" s="166">
        <v>0</v>
      </c>
      <c r="H61" s="166">
        <v>0</v>
      </c>
      <c r="I61" s="167" t="str">
        <f t="shared" si="37"/>
        <v>-</v>
      </c>
      <c r="J61" s="167">
        <f t="shared" si="34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7" t="str">
        <f t="shared" si="38"/>
        <v>-</v>
      </c>
      <c r="R61" s="167">
        <f t="shared" si="36"/>
        <v>0</v>
      </c>
      <c r="S61" s="166">
        <v>119</v>
      </c>
      <c r="T61" s="166">
        <v>153</v>
      </c>
      <c r="U61" s="166">
        <v>195</v>
      </c>
      <c r="V61" s="166">
        <v>158</v>
      </c>
      <c r="W61" s="166">
        <v>477</v>
      </c>
      <c r="X61" s="167">
        <f t="shared" si="39"/>
        <v>2.018987341772152</v>
      </c>
      <c r="Y61" s="167">
        <f t="shared" si="40"/>
        <v>1.1360256108281103E-4</v>
      </c>
    </row>
    <row r="62" spans="1:25" x14ac:dyDescent="0.25">
      <c r="A62" s="58"/>
      <c r="B62" s="170" t="s">
        <v>148</v>
      </c>
      <c r="C62" s="171">
        <f t="shared" ref="C62" si="41">C54-SUM(C55:C61)</f>
        <v>324</v>
      </c>
      <c r="D62" s="171">
        <f t="shared" ref="D62:H62" si="42">D54-SUM(D55:D61)</f>
        <v>997</v>
      </c>
      <c r="E62" s="171">
        <f t="shared" si="42"/>
        <v>0</v>
      </c>
      <c r="F62" s="171">
        <f t="shared" si="42"/>
        <v>0</v>
      </c>
      <c r="G62" s="171">
        <f t="shared" si="42"/>
        <v>0</v>
      </c>
      <c r="H62" s="171">
        <f t="shared" si="42"/>
        <v>0</v>
      </c>
      <c r="I62" s="172" t="str">
        <f t="shared" si="37"/>
        <v>-</v>
      </c>
      <c r="J62" s="172">
        <f t="shared" si="34"/>
        <v>0</v>
      </c>
      <c r="K62" s="171">
        <f t="shared" ref="K62:P62" si="43">K54-SUM(K55:K61)</f>
        <v>0</v>
      </c>
      <c r="L62" s="171">
        <f t="shared" si="43"/>
        <v>0</v>
      </c>
      <c r="M62" s="171">
        <f t="shared" si="43"/>
        <v>0</v>
      </c>
      <c r="N62" s="171">
        <f t="shared" si="43"/>
        <v>0</v>
      </c>
      <c r="O62" s="171">
        <f t="shared" si="43"/>
        <v>0</v>
      </c>
      <c r="P62" s="171">
        <f t="shared" si="43"/>
        <v>0</v>
      </c>
      <c r="Q62" s="172" t="str">
        <f t="shared" si="38"/>
        <v>-</v>
      </c>
      <c r="R62" s="172">
        <f t="shared" si="36"/>
        <v>0</v>
      </c>
      <c r="S62" s="171">
        <f>S54-SUM(S55:S61)</f>
        <v>2364</v>
      </c>
      <c r="T62" s="171">
        <f>T54-SUM(T55:T61)</f>
        <v>9249</v>
      </c>
      <c r="U62" s="171">
        <f>U54-SUM(U55:U61)</f>
        <v>10298</v>
      </c>
      <c r="V62" s="171">
        <f>V54-SUM(V55:V61)</f>
        <v>10863</v>
      </c>
      <c r="W62" s="171">
        <f>W54-SUM(W55:W61)</f>
        <v>9982</v>
      </c>
      <c r="X62" s="172">
        <f t="shared" si="39"/>
        <v>-8.1100984994936898E-2</v>
      </c>
      <c r="Y62" s="172">
        <f t="shared" si="40"/>
        <v>2.3773181650495172E-3</v>
      </c>
    </row>
    <row r="63" spans="1:25" x14ac:dyDescent="0.25">
      <c r="A63" s="58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</row>
    <row r="64" spans="1:25" x14ac:dyDescent="0.25">
      <c r="A64" s="58"/>
      <c r="B64" s="158" t="s">
        <v>71</v>
      </c>
      <c r="C64" s="178">
        <f t="shared" ref="C64:H64" si="44">C65+C68</f>
        <v>1940</v>
      </c>
      <c r="D64" s="178">
        <f t="shared" si="44"/>
        <v>0</v>
      </c>
      <c r="E64" s="178">
        <f t="shared" si="44"/>
        <v>0</v>
      </c>
      <c r="F64" s="178">
        <f t="shared" si="44"/>
        <v>0</v>
      </c>
      <c r="G64" s="178">
        <f t="shared" si="44"/>
        <v>0</v>
      </c>
      <c r="H64" s="178">
        <f t="shared" si="44"/>
        <v>0</v>
      </c>
      <c r="I64" s="179" t="str">
        <f>IFERROR(H64/G64-1,"-")</f>
        <v>-</v>
      </c>
      <c r="J64" s="179">
        <f t="shared" ref="J64:J76" si="45">H64/H$8</f>
        <v>0</v>
      </c>
      <c r="K64" s="178">
        <f t="shared" ref="K64:P64" si="46">K65+K68</f>
        <v>38963</v>
      </c>
      <c r="L64" s="178">
        <f t="shared" si="46"/>
        <v>44291</v>
      </c>
      <c r="M64" s="178">
        <f t="shared" si="46"/>
        <v>0</v>
      </c>
      <c r="N64" s="178">
        <f t="shared" si="46"/>
        <v>85182</v>
      </c>
      <c r="O64" s="178">
        <f t="shared" si="46"/>
        <v>0</v>
      </c>
      <c r="P64" s="178">
        <f t="shared" si="46"/>
        <v>0</v>
      </c>
      <c r="Q64" s="179" t="str">
        <f>IFERROR(P64/O64-1,"-")</f>
        <v>-</v>
      </c>
      <c r="R64" s="179">
        <f t="shared" ref="R64:R76" si="47">P64/P$8</f>
        <v>0</v>
      </c>
      <c r="S64" s="178">
        <f>S65+S68</f>
        <v>51640</v>
      </c>
      <c r="T64" s="178">
        <f>T65+T68</f>
        <v>151473</v>
      </c>
      <c r="U64" s="178">
        <f>U65+U68</f>
        <v>164769</v>
      </c>
      <c r="V64" s="178">
        <f>V65+V68</f>
        <v>191595</v>
      </c>
      <c r="W64" s="178">
        <f>W65+W68</f>
        <v>151475</v>
      </c>
      <c r="X64" s="179">
        <f>IFERROR(W64/V64-1,"-")</f>
        <v>-0.20940003653540018</v>
      </c>
      <c r="Y64" s="179">
        <f>W64/W$8</f>
        <v>3.6075362557691407E-2</v>
      </c>
    </row>
    <row r="65" spans="1:25" x14ac:dyDescent="0.25">
      <c r="A65" s="58"/>
      <c r="B65" s="161" t="s">
        <v>100</v>
      </c>
      <c r="C65" s="162">
        <v>97</v>
      </c>
      <c r="D65" s="162">
        <v>0</v>
      </c>
      <c r="E65" s="162">
        <v>0</v>
      </c>
      <c r="F65" s="162">
        <v>0</v>
      </c>
      <c r="G65" s="162">
        <v>0</v>
      </c>
      <c r="H65" s="162">
        <v>0</v>
      </c>
      <c r="I65" s="163" t="str">
        <f>IFERROR(H65/G65-1,"-")</f>
        <v>-</v>
      </c>
      <c r="J65" s="163">
        <f t="shared" si="45"/>
        <v>0</v>
      </c>
      <c r="K65" s="162">
        <v>13336</v>
      </c>
      <c r="L65" s="162">
        <v>23633</v>
      </c>
      <c r="M65" s="162">
        <v>0</v>
      </c>
      <c r="N65" s="162">
        <v>32207</v>
      </c>
      <c r="O65" s="162">
        <v>0</v>
      </c>
      <c r="P65" s="162">
        <v>0</v>
      </c>
      <c r="Q65" s="163" t="str">
        <f>IFERROR(P65/O65-1,"-")</f>
        <v>-</v>
      </c>
      <c r="R65" s="163">
        <f t="shared" si="47"/>
        <v>0</v>
      </c>
      <c r="S65" s="162">
        <v>22085</v>
      </c>
      <c r="T65" s="162">
        <v>30941</v>
      </c>
      <c r="U65" s="162">
        <v>42327</v>
      </c>
      <c r="V65" s="162">
        <v>58550</v>
      </c>
      <c r="W65" s="162">
        <v>40777</v>
      </c>
      <c r="X65" s="163">
        <f>IFERROR(W65/V65-1,"-")</f>
        <v>-0.30355251921434667</v>
      </c>
      <c r="Y65" s="163">
        <f>W65/W$8</f>
        <v>9.7114709292951476E-3</v>
      </c>
    </row>
    <row r="66" spans="1:25" x14ac:dyDescent="0.25">
      <c r="A66" s="58"/>
      <c r="B66" s="165" t="s">
        <v>106</v>
      </c>
      <c r="C66" s="166">
        <v>57</v>
      </c>
      <c r="D66" s="166">
        <v>0</v>
      </c>
      <c r="E66" s="166">
        <v>0</v>
      </c>
      <c r="F66" s="166">
        <v>0</v>
      </c>
      <c r="G66" s="166">
        <v>0</v>
      </c>
      <c r="H66" s="166">
        <v>0</v>
      </c>
      <c r="I66" s="167" t="str">
        <f>IFERROR(H66/G66-1,"-")</f>
        <v>-</v>
      </c>
      <c r="J66" s="167">
        <f t="shared" si="45"/>
        <v>0</v>
      </c>
      <c r="K66" s="166">
        <v>4777</v>
      </c>
      <c r="L66" s="166">
        <v>20260</v>
      </c>
      <c r="M66" s="166">
        <v>0</v>
      </c>
      <c r="N66" s="166">
        <v>22733</v>
      </c>
      <c r="O66" s="166">
        <v>0</v>
      </c>
      <c r="P66" s="166">
        <v>0</v>
      </c>
      <c r="Q66" s="167" t="str">
        <f>IFERROR(P66/O66-1,"-")</f>
        <v>-</v>
      </c>
      <c r="R66" s="167">
        <f t="shared" si="47"/>
        <v>0</v>
      </c>
      <c r="S66" s="166">
        <v>7922</v>
      </c>
      <c r="T66" s="166">
        <v>22920</v>
      </c>
      <c r="U66" s="166">
        <v>28864</v>
      </c>
      <c r="V66" s="166">
        <v>34800</v>
      </c>
      <c r="W66" s="166">
        <v>14323</v>
      </c>
      <c r="X66" s="167">
        <f>IFERROR(W66/V66-1,"-")</f>
        <v>-0.58841954022988507</v>
      </c>
      <c r="Y66" s="167">
        <f>W66/W$8</f>
        <v>3.4111729190547217E-3</v>
      </c>
    </row>
    <row r="67" spans="1:25" x14ac:dyDescent="0.25">
      <c r="A67" s="58"/>
      <c r="B67" s="165" t="s">
        <v>103</v>
      </c>
      <c r="C67" s="166">
        <v>40</v>
      </c>
      <c r="D67" s="166">
        <v>0</v>
      </c>
      <c r="E67" s="166">
        <v>0</v>
      </c>
      <c r="F67" s="166">
        <v>0</v>
      </c>
      <c r="G67" s="166">
        <v>0</v>
      </c>
      <c r="H67" s="166">
        <v>0</v>
      </c>
      <c r="I67" s="167" t="str">
        <f>IFERROR(H67/G67-1,"-")</f>
        <v>-</v>
      </c>
      <c r="J67" s="167">
        <f t="shared" si="45"/>
        <v>0</v>
      </c>
      <c r="K67" s="166">
        <v>8559</v>
      </c>
      <c r="L67" s="166">
        <v>3373</v>
      </c>
      <c r="M67" s="166">
        <v>0</v>
      </c>
      <c r="N67" s="166">
        <v>9474</v>
      </c>
      <c r="O67" s="166">
        <v>0</v>
      </c>
      <c r="P67" s="166">
        <v>0</v>
      </c>
      <c r="Q67" s="167" t="str">
        <f>IFERROR(P67/O67-1,"-")</f>
        <v>-</v>
      </c>
      <c r="R67" s="167">
        <f t="shared" si="47"/>
        <v>0</v>
      </c>
      <c r="S67" s="166">
        <v>14163</v>
      </c>
      <c r="T67" s="166">
        <v>8021</v>
      </c>
      <c r="U67" s="166">
        <v>13463</v>
      </c>
      <c r="V67" s="166">
        <v>23750</v>
      </c>
      <c r="W67" s="166">
        <v>26454</v>
      </c>
      <c r="X67" s="167">
        <f>IFERROR(W67/V67-1,"-")</f>
        <v>0.11385263157894743</v>
      </c>
      <c r="Y67" s="167">
        <f>W67/W$8</f>
        <v>6.300298010240425E-3</v>
      </c>
    </row>
    <row r="68" spans="1:25" x14ac:dyDescent="0.25">
      <c r="A68" s="58"/>
      <c r="B68" s="161" t="s">
        <v>110</v>
      </c>
      <c r="C68" s="162">
        <v>1843</v>
      </c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3" t="str">
        <f>IFERROR(H68/G68-1,"-")</f>
        <v>-</v>
      </c>
      <c r="J68" s="163">
        <f t="shared" si="45"/>
        <v>0</v>
      </c>
      <c r="K68" s="162">
        <v>25627</v>
      </c>
      <c r="L68" s="162">
        <v>20658</v>
      </c>
      <c r="M68" s="162">
        <v>0</v>
      </c>
      <c r="N68" s="162">
        <v>52975</v>
      </c>
      <c r="O68" s="162">
        <v>0</v>
      </c>
      <c r="P68" s="162">
        <v>0</v>
      </c>
      <c r="Q68" s="163" t="str">
        <f>IFERROR(P68/O68-1,"-")</f>
        <v>-</v>
      </c>
      <c r="R68" s="163">
        <f t="shared" si="47"/>
        <v>0</v>
      </c>
      <c r="S68" s="162">
        <v>29555</v>
      </c>
      <c r="T68" s="162">
        <v>120532</v>
      </c>
      <c r="U68" s="162">
        <v>122442</v>
      </c>
      <c r="V68" s="162">
        <v>133045</v>
      </c>
      <c r="W68" s="162">
        <v>110698</v>
      </c>
      <c r="X68" s="163">
        <f>IFERROR(W68/V68-1,"-")</f>
        <v>-0.16796572588222025</v>
      </c>
      <c r="Y68" s="163">
        <f>W68/W$8</f>
        <v>2.6363891628396259E-2</v>
      </c>
    </row>
    <row r="69" spans="1:25" s="58" customFormat="1" x14ac:dyDescent="0.25">
      <c r="B69" s="165" t="s">
        <v>113</v>
      </c>
      <c r="C69" s="166">
        <v>217</v>
      </c>
      <c r="D69" s="166">
        <v>0</v>
      </c>
      <c r="E69" s="166">
        <v>0</v>
      </c>
      <c r="F69" s="166">
        <v>0</v>
      </c>
      <c r="G69" s="166">
        <v>0</v>
      </c>
      <c r="H69" s="166">
        <v>0</v>
      </c>
      <c r="I69" s="167" t="str">
        <f t="shared" ref="I69:I76" si="48">IFERROR(H69/G69-1,"-")</f>
        <v>-</v>
      </c>
      <c r="J69" s="167">
        <f t="shared" si="45"/>
        <v>0</v>
      </c>
      <c r="K69" s="166">
        <v>12352</v>
      </c>
      <c r="L69" s="166">
        <v>5486</v>
      </c>
      <c r="M69" s="166">
        <v>0</v>
      </c>
      <c r="N69" s="166">
        <v>21133</v>
      </c>
      <c r="O69" s="166">
        <v>0</v>
      </c>
      <c r="P69" s="166">
        <v>0</v>
      </c>
      <c r="Q69" s="167" t="str">
        <f t="shared" ref="Q69:Q76" si="49">IFERROR(P69/O69-1,"-")</f>
        <v>-</v>
      </c>
      <c r="R69" s="167">
        <f t="shared" si="47"/>
        <v>0</v>
      </c>
      <c r="S69" s="166">
        <v>13310</v>
      </c>
      <c r="T69" s="166">
        <v>52809</v>
      </c>
      <c r="U69" s="166">
        <v>47522</v>
      </c>
      <c r="V69" s="166">
        <v>45250</v>
      </c>
      <c r="W69" s="166">
        <v>46430</v>
      </c>
      <c r="X69" s="167">
        <f t="shared" ref="X69:X76" si="50">IFERROR(W69/V69-1,"-")</f>
        <v>2.6077348066298356E-2</v>
      </c>
      <c r="Y69" s="167">
        <f t="shared" ref="Y69:Y76" si="51">W69/W$8</f>
        <v>1.1057792266404435E-2</v>
      </c>
    </row>
    <row r="70" spans="1:25" s="58" customFormat="1" x14ac:dyDescent="0.25">
      <c r="B70" s="165" t="s">
        <v>116</v>
      </c>
      <c r="C70" s="166">
        <v>271</v>
      </c>
      <c r="D70" s="166">
        <v>0</v>
      </c>
      <c r="E70" s="166">
        <v>0</v>
      </c>
      <c r="F70" s="166">
        <v>0</v>
      </c>
      <c r="G70" s="166">
        <v>0</v>
      </c>
      <c r="H70" s="166">
        <v>0</v>
      </c>
      <c r="I70" s="167" t="str">
        <f t="shared" si="48"/>
        <v>-</v>
      </c>
      <c r="J70" s="167">
        <f t="shared" si="45"/>
        <v>0</v>
      </c>
      <c r="K70" s="166">
        <v>2792</v>
      </c>
      <c r="L70" s="166">
        <v>2729</v>
      </c>
      <c r="M70" s="166">
        <v>0</v>
      </c>
      <c r="N70" s="166">
        <v>6139</v>
      </c>
      <c r="O70" s="166">
        <v>0</v>
      </c>
      <c r="P70" s="166">
        <v>0</v>
      </c>
      <c r="Q70" s="167" t="str">
        <f t="shared" si="49"/>
        <v>-</v>
      </c>
      <c r="R70" s="167">
        <f t="shared" si="47"/>
        <v>0</v>
      </c>
      <c r="S70" s="166">
        <v>3222</v>
      </c>
      <c r="T70" s="166">
        <v>7009</v>
      </c>
      <c r="U70" s="166">
        <v>10647</v>
      </c>
      <c r="V70" s="166">
        <v>9892</v>
      </c>
      <c r="W70" s="166">
        <v>10514</v>
      </c>
      <c r="X70" s="167">
        <f t="shared" si="50"/>
        <v>6.2879094217549447E-2</v>
      </c>
      <c r="Y70" s="167">
        <f t="shared" si="51"/>
        <v>2.5040195539301367E-3</v>
      </c>
    </row>
    <row r="71" spans="1:25" x14ac:dyDescent="0.25">
      <c r="A71" s="58"/>
      <c r="B71" s="165" t="s">
        <v>119</v>
      </c>
      <c r="C71" s="166">
        <v>564</v>
      </c>
      <c r="D71" s="166">
        <v>0</v>
      </c>
      <c r="E71" s="166">
        <v>0</v>
      </c>
      <c r="F71" s="166">
        <v>0</v>
      </c>
      <c r="G71" s="166">
        <v>0</v>
      </c>
      <c r="H71" s="166">
        <v>0</v>
      </c>
      <c r="I71" s="167" t="str">
        <f t="shared" si="48"/>
        <v>-</v>
      </c>
      <c r="J71" s="167">
        <f t="shared" si="45"/>
        <v>0</v>
      </c>
      <c r="K71" s="166">
        <v>2470</v>
      </c>
      <c r="L71" s="166">
        <v>3553</v>
      </c>
      <c r="M71" s="166">
        <v>0</v>
      </c>
      <c r="N71" s="166">
        <v>5477</v>
      </c>
      <c r="O71" s="166">
        <v>0</v>
      </c>
      <c r="P71" s="166">
        <v>0</v>
      </c>
      <c r="Q71" s="167" t="str">
        <f t="shared" si="49"/>
        <v>-</v>
      </c>
      <c r="R71" s="167">
        <f t="shared" si="47"/>
        <v>0</v>
      </c>
      <c r="S71" s="166">
        <v>3375</v>
      </c>
      <c r="T71" s="166">
        <v>17604</v>
      </c>
      <c r="U71" s="166">
        <v>14089</v>
      </c>
      <c r="V71" s="166">
        <v>19078</v>
      </c>
      <c r="W71" s="166">
        <v>9779</v>
      </c>
      <c r="X71" s="167">
        <f t="shared" si="50"/>
        <v>-0.48742006499633084</v>
      </c>
      <c r="Y71" s="167">
        <f t="shared" si="51"/>
        <v>2.3289715824503336E-3</v>
      </c>
    </row>
    <row r="72" spans="1:25" x14ac:dyDescent="0.25">
      <c r="A72" s="58"/>
      <c r="B72" s="165" t="s">
        <v>126</v>
      </c>
      <c r="C72" s="166">
        <v>22</v>
      </c>
      <c r="D72" s="166">
        <v>0</v>
      </c>
      <c r="E72" s="166">
        <v>0</v>
      </c>
      <c r="F72" s="166">
        <v>0</v>
      </c>
      <c r="G72" s="166">
        <v>0</v>
      </c>
      <c r="H72" s="166">
        <v>0</v>
      </c>
      <c r="I72" s="167" t="str">
        <f t="shared" si="48"/>
        <v>-</v>
      </c>
      <c r="J72" s="167">
        <f t="shared" si="45"/>
        <v>0</v>
      </c>
      <c r="K72" s="166">
        <v>422</v>
      </c>
      <c r="L72" s="166">
        <v>818</v>
      </c>
      <c r="M72" s="166">
        <v>0</v>
      </c>
      <c r="N72" s="166">
        <v>1639</v>
      </c>
      <c r="O72" s="166">
        <v>0</v>
      </c>
      <c r="P72" s="166">
        <v>0</v>
      </c>
      <c r="Q72" s="167" t="str">
        <f t="shared" si="49"/>
        <v>-</v>
      </c>
      <c r="R72" s="167">
        <f t="shared" si="47"/>
        <v>0</v>
      </c>
      <c r="S72" s="166">
        <v>459</v>
      </c>
      <c r="T72" s="166">
        <v>2468</v>
      </c>
      <c r="U72" s="166">
        <v>3450</v>
      </c>
      <c r="V72" s="166">
        <v>4281</v>
      </c>
      <c r="W72" s="166">
        <v>2636</v>
      </c>
      <c r="X72" s="167">
        <f t="shared" si="50"/>
        <v>-0.38425601494977812</v>
      </c>
      <c r="Y72" s="167">
        <f t="shared" si="51"/>
        <v>6.2779109227314436E-4</v>
      </c>
    </row>
    <row r="73" spans="1:25" x14ac:dyDescent="0.25">
      <c r="A73" s="58"/>
      <c r="B73" s="165" t="s">
        <v>122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6">
        <v>0</v>
      </c>
      <c r="I73" s="167" t="str">
        <f t="shared" si="48"/>
        <v>-</v>
      </c>
      <c r="J73" s="167">
        <f t="shared" si="45"/>
        <v>0</v>
      </c>
      <c r="K73" s="166">
        <v>923</v>
      </c>
      <c r="L73" s="166">
        <v>1017</v>
      </c>
      <c r="M73" s="166">
        <v>0</v>
      </c>
      <c r="N73" s="166">
        <v>582</v>
      </c>
      <c r="O73" s="166">
        <v>0</v>
      </c>
      <c r="P73" s="166">
        <v>0</v>
      </c>
      <c r="Q73" s="167" t="str">
        <f t="shared" si="49"/>
        <v>-</v>
      </c>
      <c r="R73" s="167">
        <f t="shared" si="47"/>
        <v>0</v>
      </c>
      <c r="S73" s="166">
        <v>1163</v>
      </c>
      <c r="T73" s="166">
        <v>2853</v>
      </c>
      <c r="U73" s="166">
        <v>1813</v>
      </c>
      <c r="V73" s="166">
        <v>3870</v>
      </c>
      <c r="W73" s="166">
        <v>3064</v>
      </c>
      <c r="X73" s="167">
        <f t="shared" si="50"/>
        <v>-0.20826873385012923</v>
      </c>
      <c r="Y73" s="167">
        <f t="shared" si="51"/>
        <v>7.2972378859063522E-4</v>
      </c>
    </row>
    <row r="74" spans="1:25" x14ac:dyDescent="0.25">
      <c r="A74" s="58"/>
      <c r="B74" s="165" t="s">
        <v>131</v>
      </c>
      <c r="C74" s="166">
        <v>83</v>
      </c>
      <c r="D74" s="166">
        <v>0</v>
      </c>
      <c r="E74" s="166">
        <v>0</v>
      </c>
      <c r="F74" s="166">
        <v>0</v>
      </c>
      <c r="G74" s="166">
        <v>0</v>
      </c>
      <c r="H74" s="166">
        <v>0</v>
      </c>
      <c r="I74" s="167" t="str">
        <f t="shared" si="48"/>
        <v>-</v>
      </c>
      <c r="J74" s="167">
        <f t="shared" si="45"/>
        <v>0</v>
      </c>
      <c r="K74" s="166">
        <v>566</v>
      </c>
      <c r="L74" s="166">
        <v>128</v>
      </c>
      <c r="M74" s="166">
        <v>0</v>
      </c>
      <c r="N74" s="166">
        <v>422</v>
      </c>
      <c r="O74" s="166">
        <v>0</v>
      </c>
      <c r="P74" s="166">
        <v>0</v>
      </c>
      <c r="Q74" s="167" t="str">
        <f t="shared" si="49"/>
        <v>-</v>
      </c>
      <c r="R74" s="167">
        <f t="shared" si="47"/>
        <v>0</v>
      </c>
      <c r="S74" s="166">
        <v>651</v>
      </c>
      <c r="T74" s="166">
        <v>2685</v>
      </c>
      <c r="U74" s="166">
        <v>3726</v>
      </c>
      <c r="V74" s="166">
        <v>2300</v>
      </c>
      <c r="W74" s="166">
        <v>1042</v>
      </c>
      <c r="X74" s="167">
        <f t="shared" si="50"/>
        <v>-0.54695652173913045</v>
      </c>
      <c r="Y74" s="167">
        <f t="shared" si="51"/>
        <v>2.4816324664211551E-4</v>
      </c>
    </row>
    <row r="75" spans="1:25" x14ac:dyDescent="0.25">
      <c r="A75" s="58"/>
      <c r="B75" s="165" t="s">
        <v>134</v>
      </c>
      <c r="C75" s="166">
        <v>63</v>
      </c>
      <c r="D75" s="166">
        <v>0</v>
      </c>
      <c r="E75" s="166">
        <v>0</v>
      </c>
      <c r="F75" s="166">
        <v>0</v>
      </c>
      <c r="G75" s="166">
        <v>0</v>
      </c>
      <c r="H75" s="166">
        <v>0</v>
      </c>
      <c r="I75" s="167" t="str">
        <f t="shared" si="48"/>
        <v>-</v>
      </c>
      <c r="J75" s="167">
        <f t="shared" si="45"/>
        <v>0</v>
      </c>
      <c r="K75" s="166">
        <v>762</v>
      </c>
      <c r="L75" s="166">
        <v>59</v>
      </c>
      <c r="M75" s="166">
        <v>0</v>
      </c>
      <c r="N75" s="166">
        <v>93</v>
      </c>
      <c r="O75" s="166">
        <v>0</v>
      </c>
      <c r="P75" s="166">
        <v>0</v>
      </c>
      <c r="Q75" s="167" t="str">
        <f t="shared" si="49"/>
        <v>-</v>
      </c>
      <c r="R75" s="167">
        <f t="shared" si="47"/>
        <v>0</v>
      </c>
      <c r="S75" s="166">
        <v>907</v>
      </c>
      <c r="T75" s="166">
        <v>799</v>
      </c>
      <c r="U75" s="166">
        <v>1020</v>
      </c>
      <c r="V75" s="166">
        <v>628</v>
      </c>
      <c r="W75" s="166">
        <v>935</v>
      </c>
      <c r="X75" s="167">
        <f t="shared" si="50"/>
        <v>0.48885350318471343</v>
      </c>
      <c r="Y75" s="167">
        <f t="shared" si="51"/>
        <v>2.2268007256274279E-4</v>
      </c>
    </row>
    <row r="76" spans="1:25" x14ac:dyDescent="0.25">
      <c r="A76" s="58"/>
      <c r="B76" s="170" t="s">
        <v>148</v>
      </c>
      <c r="C76" s="171">
        <f t="shared" ref="C76" si="52">C68-SUM(C69:C75)</f>
        <v>623</v>
      </c>
      <c r="D76" s="171">
        <f t="shared" ref="D76:H76" si="53">D68-SUM(D69:D75)</f>
        <v>0</v>
      </c>
      <c r="E76" s="171">
        <f t="shared" si="53"/>
        <v>0</v>
      </c>
      <c r="F76" s="171">
        <f t="shared" si="53"/>
        <v>0</v>
      </c>
      <c r="G76" s="171">
        <f t="shared" si="53"/>
        <v>0</v>
      </c>
      <c r="H76" s="171">
        <f t="shared" si="53"/>
        <v>0</v>
      </c>
      <c r="I76" s="172" t="str">
        <f t="shared" si="48"/>
        <v>-</v>
      </c>
      <c r="J76" s="172">
        <f t="shared" si="45"/>
        <v>0</v>
      </c>
      <c r="K76" s="171">
        <f t="shared" ref="K76:P76" si="54">K68-SUM(K69:K75)</f>
        <v>5340</v>
      </c>
      <c r="L76" s="171">
        <f t="shared" si="54"/>
        <v>6868</v>
      </c>
      <c r="M76" s="171">
        <f t="shared" si="54"/>
        <v>0</v>
      </c>
      <c r="N76" s="171">
        <f t="shared" si="54"/>
        <v>17490</v>
      </c>
      <c r="O76" s="171">
        <f t="shared" si="54"/>
        <v>0</v>
      </c>
      <c r="P76" s="171">
        <f t="shared" si="54"/>
        <v>0</v>
      </c>
      <c r="Q76" s="172" t="str">
        <f t="shared" si="49"/>
        <v>-</v>
      </c>
      <c r="R76" s="172">
        <f t="shared" si="47"/>
        <v>0</v>
      </c>
      <c r="S76" s="171">
        <f>S68-SUM(S69:S75)</f>
        <v>6468</v>
      </c>
      <c r="T76" s="171">
        <f>T68-SUM(T69:T75)</f>
        <v>34305</v>
      </c>
      <c r="U76" s="171">
        <f>U68-SUM(U69:U75)</f>
        <v>40175</v>
      </c>
      <c r="V76" s="171">
        <f>V68-SUM(V69:V75)</f>
        <v>47746</v>
      </c>
      <c r="W76" s="171">
        <f>W68-SUM(W69:W75)</f>
        <v>36298</v>
      </c>
      <c r="X76" s="172">
        <f t="shared" si="50"/>
        <v>-0.23976877644200556</v>
      </c>
      <c r="Y76" s="172">
        <f t="shared" si="51"/>
        <v>8.6447500255427134E-3</v>
      </c>
    </row>
    <row r="77" spans="1:25" x14ac:dyDescent="0.25">
      <c r="A77" s="58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</row>
    <row r="78" spans="1:25" x14ac:dyDescent="0.25">
      <c r="A78" s="58"/>
      <c r="B78" s="158" t="s">
        <v>71</v>
      </c>
      <c r="C78" s="178">
        <f t="shared" ref="C78:H78" si="55">C79+C82</f>
        <v>32788</v>
      </c>
      <c r="D78" s="178">
        <f t="shared" si="55"/>
        <v>70827</v>
      </c>
      <c r="E78" s="178">
        <f t="shared" si="55"/>
        <v>98456</v>
      </c>
      <c r="F78" s="178">
        <f t="shared" si="55"/>
        <v>104893</v>
      </c>
      <c r="G78" s="178">
        <f t="shared" si="55"/>
        <v>118842</v>
      </c>
      <c r="H78" s="178">
        <f t="shared" si="55"/>
        <v>127700</v>
      </c>
      <c r="I78" s="179">
        <f>IFERROR(H78/G78-1,"-")</f>
        <v>7.4535938472930496E-2</v>
      </c>
      <c r="J78" s="179">
        <f t="shared" ref="J78:J90" si="56">H78/H$8</f>
        <v>0.16800155766518618</v>
      </c>
      <c r="K78" s="178">
        <f t="shared" ref="K78:P78" si="57">K79+K82</f>
        <v>135144</v>
      </c>
      <c r="L78" s="178">
        <f t="shared" si="57"/>
        <v>214429</v>
      </c>
      <c r="M78" s="178">
        <f t="shared" si="57"/>
        <v>476344</v>
      </c>
      <c r="N78" s="178">
        <f t="shared" si="57"/>
        <v>550170</v>
      </c>
      <c r="O78" s="178">
        <f t="shared" si="57"/>
        <v>623703</v>
      </c>
      <c r="P78" s="178">
        <f t="shared" si="57"/>
        <v>619427</v>
      </c>
      <c r="Q78" s="179">
        <f>IFERROR(P78/O78-1,"-")</f>
        <v>-6.8558272126316711E-3</v>
      </c>
      <c r="R78" s="179">
        <f t="shared" ref="R78:R90" si="58">P78/P$8</f>
        <v>0.18013212409090895</v>
      </c>
      <c r="S78" s="178">
        <f>S79+S82</f>
        <v>167932</v>
      </c>
      <c r="T78" s="178">
        <f>T79+T82</f>
        <v>574800</v>
      </c>
      <c r="U78" s="178">
        <f>U79+U82</f>
        <v>655063</v>
      </c>
      <c r="V78" s="178">
        <f>V79+V82</f>
        <v>742545</v>
      </c>
      <c r="W78" s="178">
        <f>W79+W82</f>
        <v>747127</v>
      </c>
      <c r="X78" s="179">
        <f>IFERROR(W78/V78-1,"-")</f>
        <v>6.1706697910564046E-3</v>
      </c>
      <c r="Y78" s="179">
        <f>W78/W$8</f>
        <v>0.1779361439289672</v>
      </c>
    </row>
    <row r="79" spans="1:25" x14ac:dyDescent="0.25">
      <c r="A79" s="58"/>
      <c r="B79" s="161" t="s">
        <v>100</v>
      </c>
      <c r="C79" s="162">
        <v>14350</v>
      </c>
      <c r="D79" s="162">
        <v>38077</v>
      </c>
      <c r="E79" s="162">
        <v>48839</v>
      </c>
      <c r="F79" s="162">
        <v>50783</v>
      </c>
      <c r="G79" s="162">
        <v>56114</v>
      </c>
      <c r="H79" s="162">
        <v>64071</v>
      </c>
      <c r="I79" s="163">
        <f>IFERROR(H79/G79-1,"-")</f>
        <v>0.14180062016609041</v>
      </c>
      <c r="J79" s="163">
        <f t="shared" si="56"/>
        <v>8.4291525459405978E-2</v>
      </c>
      <c r="K79" s="162">
        <v>62185</v>
      </c>
      <c r="L79" s="162">
        <v>109519</v>
      </c>
      <c r="M79" s="162">
        <v>230615</v>
      </c>
      <c r="N79" s="162">
        <v>229750</v>
      </c>
      <c r="O79" s="162">
        <v>243834</v>
      </c>
      <c r="P79" s="162">
        <v>244197</v>
      </c>
      <c r="Q79" s="163">
        <f>IFERROR(P79/O79-1,"-")</f>
        <v>1.4887177341962321E-3</v>
      </c>
      <c r="R79" s="163">
        <f t="shared" si="58"/>
        <v>7.101357271579653E-2</v>
      </c>
      <c r="S79" s="162">
        <v>76535</v>
      </c>
      <c r="T79" s="162">
        <v>279454</v>
      </c>
      <c r="U79" s="162">
        <v>280533</v>
      </c>
      <c r="V79" s="162">
        <v>299948</v>
      </c>
      <c r="W79" s="162">
        <v>308268</v>
      </c>
      <c r="X79" s="163">
        <f>IFERROR(W79/V79-1,"-")</f>
        <v>2.7738141277821482E-2</v>
      </c>
      <c r="Y79" s="163">
        <f>W79/W$8</f>
        <v>7.3417262683178178E-2</v>
      </c>
    </row>
    <row r="80" spans="1:25" x14ac:dyDescent="0.25">
      <c r="A80" s="58"/>
      <c r="B80" s="165" t="s">
        <v>106</v>
      </c>
      <c r="C80" s="166">
        <v>7027</v>
      </c>
      <c r="D80" s="166">
        <v>24218</v>
      </c>
      <c r="E80" s="166">
        <v>29828</v>
      </c>
      <c r="F80" s="166">
        <v>31545</v>
      </c>
      <c r="G80" s="166">
        <v>30462</v>
      </c>
      <c r="H80" s="166">
        <v>32705</v>
      </c>
      <c r="I80" s="167">
        <f>IFERROR(H80/G80-1,"-")</f>
        <v>7.3632722736524103E-2</v>
      </c>
      <c r="J80" s="167">
        <f t="shared" si="56"/>
        <v>4.3026553981518514E-2</v>
      </c>
      <c r="K80" s="166">
        <v>11101</v>
      </c>
      <c r="L80" s="166">
        <v>24585</v>
      </c>
      <c r="M80" s="166">
        <v>36378</v>
      </c>
      <c r="N80" s="166">
        <v>29406</v>
      </c>
      <c r="O80" s="166">
        <v>41998</v>
      </c>
      <c r="P80" s="166">
        <v>39469</v>
      </c>
      <c r="Q80" s="167">
        <f>IFERROR(P80/O80-1,"-")</f>
        <v>-6.0217153197771323E-2</v>
      </c>
      <c r="R80" s="167">
        <f t="shared" si="58"/>
        <v>1.147776058477284E-2</v>
      </c>
      <c r="S80" s="166">
        <v>18128</v>
      </c>
      <c r="T80" s="166">
        <v>66206</v>
      </c>
      <c r="U80" s="166">
        <v>60951</v>
      </c>
      <c r="V80" s="166">
        <v>72460</v>
      </c>
      <c r="W80" s="166">
        <v>72174</v>
      </c>
      <c r="X80" s="167">
        <f>IFERROR(W80/V80-1,"-")</f>
        <v>-3.9470052442727166E-3</v>
      </c>
      <c r="Y80" s="167">
        <f>W80/W$8</f>
        <v>1.7188996317800426E-2</v>
      </c>
    </row>
    <row r="81" spans="1:25" x14ac:dyDescent="0.25">
      <c r="A81" s="58"/>
      <c r="B81" s="165" t="s">
        <v>103</v>
      </c>
      <c r="C81" s="166">
        <v>7323</v>
      </c>
      <c r="D81" s="166">
        <v>13859</v>
      </c>
      <c r="E81" s="166">
        <v>19011</v>
      </c>
      <c r="F81" s="166">
        <v>19238</v>
      </c>
      <c r="G81" s="166">
        <v>25652</v>
      </c>
      <c r="H81" s="166">
        <v>31366</v>
      </c>
      <c r="I81" s="167">
        <f>IFERROR(H81/G81-1,"-")</f>
        <v>0.22275066271635735</v>
      </c>
      <c r="J81" s="167">
        <f t="shared" si="56"/>
        <v>4.126497147788747E-2</v>
      </c>
      <c r="K81" s="166">
        <v>51084</v>
      </c>
      <c r="L81" s="166">
        <v>84934</v>
      </c>
      <c r="M81" s="166">
        <v>194237</v>
      </c>
      <c r="N81" s="166">
        <v>200344</v>
      </c>
      <c r="O81" s="166">
        <v>201836</v>
      </c>
      <c r="P81" s="166">
        <v>204728</v>
      </c>
      <c r="Q81" s="167">
        <f>IFERROR(P81/O81-1,"-")</f>
        <v>1.4328464694107979E-2</v>
      </c>
      <c r="R81" s="167">
        <f t="shared" si="58"/>
        <v>5.9535812131023685E-2</v>
      </c>
      <c r="S81" s="166">
        <v>58407</v>
      </c>
      <c r="T81" s="166">
        <v>213248</v>
      </c>
      <c r="U81" s="166">
        <v>219582</v>
      </c>
      <c r="V81" s="166">
        <v>227488</v>
      </c>
      <c r="W81" s="166">
        <v>236094</v>
      </c>
      <c r="X81" s="167">
        <f>IFERROR(W81/V81-1,"-")</f>
        <v>3.783056688704467E-2</v>
      </c>
      <c r="Y81" s="167">
        <f>W81/W$8</f>
        <v>5.6228266365377748E-2</v>
      </c>
    </row>
    <row r="82" spans="1:25" x14ac:dyDescent="0.25">
      <c r="A82" s="58"/>
      <c r="B82" s="161" t="s">
        <v>110</v>
      </c>
      <c r="C82" s="162">
        <v>18438</v>
      </c>
      <c r="D82" s="162">
        <v>32750</v>
      </c>
      <c r="E82" s="162">
        <v>49617</v>
      </c>
      <c r="F82" s="162">
        <v>54110</v>
      </c>
      <c r="G82" s="162">
        <v>62728</v>
      </c>
      <c r="H82" s="162">
        <v>63629</v>
      </c>
      <c r="I82" s="163">
        <f>IFERROR(H82/G82-1,"-")</f>
        <v>1.4363601581431018E-2</v>
      </c>
      <c r="J82" s="163">
        <f t="shared" si="56"/>
        <v>8.3710032205780202E-2</v>
      </c>
      <c r="K82" s="162">
        <v>72959</v>
      </c>
      <c r="L82" s="162">
        <v>104910</v>
      </c>
      <c r="M82" s="162">
        <v>245729</v>
      </c>
      <c r="N82" s="162">
        <v>320420</v>
      </c>
      <c r="O82" s="162">
        <v>379869</v>
      </c>
      <c r="P82" s="162">
        <v>375230</v>
      </c>
      <c r="Q82" s="163">
        <f>IFERROR(P82/O82-1,"-")</f>
        <v>-1.2212104699251602E-2</v>
      </c>
      <c r="R82" s="163">
        <f t="shared" si="58"/>
        <v>0.10911855137511244</v>
      </c>
      <c r="S82" s="162">
        <v>91397</v>
      </c>
      <c r="T82" s="162">
        <v>295346</v>
      </c>
      <c r="U82" s="162">
        <v>374530</v>
      </c>
      <c r="V82" s="162">
        <v>442597</v>
      </c>
      <c r="W82" s="162">
        <v>438859</v>
      </c>
      <c r="X82" s="163">
        <f>IFERROR(W82/V82-1,"-")</f>
        <v>-8.4456062738789139E-3</v>
      </c>
      <c r="Y82" s="163">
        <f>W82/W$8</f>
        <v>0.10451888124578902</v>
      </c>
    </row>
    <row r="83" spans="1:25" s="58" customFormat="1" x14ac:dyDescent="0.25">
      <c r="B83" s="165" t="s">
        <v>113</v>
      </c>
      <c r="C83" s="166">
        <v>2533</v>
      </c>
      <c r="D83" s="166">
        <v>3228</v>
      </c>
      <c r="E83" s="166">
        <v>5828</v>
      </c>
      <c r="F83" s="166">
        <v>7066</v>
      </c>
      <c r="G83" s="166">
        <v>9146</v>
      </c>
      <c r="H83" s="166">
        <v>9299</v>
      </c>
      <c r="I83" s="167">
        <f t="shared" ref="I83:I90" si="59">IFERROR(H83/G83-1,"-")</f>
        <v>1.6728624535315983E-2</v>
      </c>
      <c r="J83" s="167">
        <f t="shared" si="56"/>
        <v>1.2233723451280864E-2</v>
      </c>
      <c r="K83" s="166">
        <v>14912</v>
      </c>
      <c r="L83" s="166">
        <v>11210</v>
      </c>
      <c r="M83" s="166">
        <v>56300</v>
      </c>
      <c r="N83" s="166">
        <v>75623</v>
      </c>
      <c r="O83" s="166">
        <v>87361</v>
      </c>
      <c r="P83" s="166">
        <v>91968</v>
      </c>
      <c r="Q83" s="167">
        <f t="shared" ref="Q83:Q90" si="60">IFERROR(P83/O83-1,"-")</f>
        <v>5.2735202206934506E-2</v>
      </c>
      <c r="R83" s="167">
        <f t="shared" si="58"/>
        <v>2.6744703069760786E-2</v>
      </c>
      <c r="S83" s="166">
        <v>17445</v>
      </c>
      <c r="T83" s="166">
        <v>62128</v>
      </c>
      <c r="U83" s="166">
        <v>82689</v>
      </c>
      <c r="V83" s="166">
        <v>96507</v>
      </c>
      <c r="W83" s="166">
        <v>101267</v>
      </c>
      <c r="X83" s="167">
        <f t="shared" ref="X83:X90" si="61">IFERROR(W83/V83-1,"-")</f>
        <v>4.9322847047364338E-2</v>
      </c>
      <c r="Y83" s="167">
        <f t="shared" ref="Y83:Y90" si="62">W83/W$8</f>
        <v>2.4117799901830241E-2</v>
      </c>
    </row>
    <row r="84" spans="1:25" s="58" customFormat="1" x14ac:dyDescent="0.25">
      <c r="B84" s="165" t="s">
        <v>116</v>
      </c>
      <c r="C84" s="166">
        <v>5333</v>
      </c>
      <c r="D84" s="166">
        <v>8563</v>
      </c>
      <c r="E84" s="166">
        <v>13220</v>
      </c>
      <c r="F84" s="166">
        <v>14970</v>
      </c>
      <c r="G84" s="166">
        <v>15604</v>
      </c>
      <c r="H84" s="166">
        <v>14631</v>
      </c>
      <c r="I84" s="167">
        <f t="shared" si="59"/>
        <v>-6.2355806203537534E-2</v>
      </c>
      <c r="J84" s="167">
        <f t="shared" si="56"/>
        <v>1.9248479171490519E-2</v>
      </c>
      <c r="K84" s="166">
        <v>26597</v>
      </c>
      <c r="L84" s="166">
        <v>36097</v>
      </c>
      <c r="M84" s="166">
        <v>84214</v>
      </c>
      <c r="N84" s="166">
        <v>97137</v>
      </c>
      <c r="O84" s="166">
        <v>107979</v>
      </c>
      <c r="P84" s="166">
        <v>105125</v>
      </c>
      <c r="Q84" s="167">
        <f t="shared" si="60"/>
        <v>-2.6431065299734158E-2</v>
      </c>
      <c r="R84" s="167">
        <f t="shared" si="58"/>
        <v>3.057081713431414E-2</v>
      </c>
      <c r="S84" s="166">
        <v>31930</v>
      </c>
      <c r="T84" s="166">
        <v>97434</v>
      </c>
      <c r="U84" s="166">
        <v>112107</v>
      </c>
      <c r="V84" s="166">
        <v>123583</v>
      </c>
      <c r="W84" s="166">
        <v>119756</v>
      </c>
      <c r="X84" s="167">
        <f t="shared" si="61"/>
        <v>-3.0967042392562094E-2</v>
      </c>
      <c r="Y84" s="167">
        <f t="shared" si="62"/>
        <v>2.8521149486442594E-2</v>
      </c>
    </row>
    <row r="85" spans="1:25" x14ac:dyDescent="0.25">
      <c r="A85" s="58"/>
      <c r="B85" s="165" t="s">
        <v>119</v>
      </c>
      <c r="C85" s="166">
        <v>1687</v>
      </c>
      <c r="D85" s="166">
        <v>5280</v>
      </c>
      <c r="E85" s="166">
        <v>5870</v>
      </c>
      <c r="F85" s="166">
        <v>5310</v>
      </c>
      <c r="G85" s="166">
        <v>6020</v>
      </c>
      <c r="H85" s="166">
        <v>6184</v>
      </c>
      <c r="I85" s="167">
        <f t="shared" si="59"/>
        <v>2.7242524916943456E-2</v>
      </c>
      <c r="J85" s="167">
        <f t="shared" si="56"/>
        <v>8.1356431683751868E-3</v>
      </c>
      <c r="K85" s="166">
        <v>5090</v>
      </c>
      <c r="L85" s="166">
        <v>11108</v>
      </c>
      <c r="M85" s="166">
        <v>20133</v>
      </c>
      <c r="N85" s="166">
        <v>32432</v>
      </c>
      <c r="O85" s="166">
        <v>46149</v>
      </c>
      <c r="P85" s="166">
        <v>40975</v>
      </c>
      <c r="Q85" s="167">
        <f t="shared" si="60"/>
        <v>-0.11211510541940239</v>
      </c>
      <c r="R85" s="167">
        <f t="shared" si="58"/>
        <v>1.1915712076846819E-2</v>
      </c>
      <c r="S85" s="166">
        <v>6777</v>
      </c>
      <c r="T85" s="166">
        <v>26003</v>
      </c>
      <c r="U85" s="166">
        <v>37742</v>
      </c>
      <c r="V85" s="166">
        <v>52169</v>
      </c>
      <c r="W85" s="166">
        <v>47159</v>
      </c>
      <c r="X85" s="167">
        <f t="shared" si="61"/>
        <v>-9.6034043205735165E-2</v>
      </c>
      <c r="Y85" s="167">
        <f t="shared" si="62"/>
        <v>1.1231411274851751E-2</v>
      </c>
    </row>
    <row r="86" spans="1:25" x14ac:dyDescent="0.25">
      <c r="A86" s="58"/>
      <c r="B86" s="165" t="s">
        <v>126</v>
      </c>
      <c r="C86" s="166">
        <v>271</v>
      </c>
      <c r="D86" s="166">
        <v>921</v>
      </c>
      <c r="E86" s="166">
        <v>1133</v>
      </c>
      <c r="F86" s="166">
        <v>1155</v>
      </c>
      <c r="G86" s="166">
        <v>1481</v>
      </c>
      <c r="H86" s="166">
        <v>1612</v>
      </c>
      <c r="I86" s="167">
        <f t="shared" si="59"/>
        <v>8.8453747467927002E-2</v>
      </c>
      <c r="J86" s="167">
        <f t="shared" si="56"/>
        <v>2.1207401014587323E-3</v>
      </c>
      <c r="K86" s="166">
        <v>1175</v>
      </c>
      <c r="L86" s="166">
        <v>2935</v>
      </c>
      <c r="M86" s="166">
        <v>4473</v>
      </c>
      <c r="N86" s="166">
        <v>6846</v>
      </c>
      <c r="O86" s="166">
        <v>11371</v>
      </c>
      <c r="P86" s="166">
        <v>11141</v>
      </c>
      <c r="Q86" s="167">
        <f t="shared" si="60"/>
        <v>-2.0226892973353228E-2</v>
      </c>
      <c r="R86" s="167">
        <f t="shared" si="58"/>
        <v>3.2398523062391804E-3</v>
      </c>
      <c r="S86" s="166">
        <v>1446</v>
      </c>
      <c r="T86" s="166">
        <v>5606</v>
      </c>
      <c r="U86" s="166">
        <v>8001</v>
      </c>
      <c r="V86" s="166">
        <v>12852</v>
      </c>
      <c r="W86" s="166">
        <v>12753</v>
      </c>
      <c r="X86" s="167">
        <f t="shared" si="61"/>
        <v>-7.7030812324929698E-3</v>
      </c>
      <c r="Y86" s="167">
        <f t="shared" si="62"/>
        <v>3.0372609255536458E-3</v>
      </c>
    </row>
    <row r="87" spans="1:25" x14ac:dyDescent="0.25">
      <c r="A87" s="58"/>
      <c r="B87" s="165" t="s">
        <v>122</v>
      </c>
      <c r="C87" s="166">
        <v>232</v>
      </c>
      <c r="D87" s="166">
        <v>804</v>
      </c>
      <c r="E87" s="166">
        <v>921</v>
      </c>
      <c r="F87" s="166">
        <v>774</v>
      </c>
      <c r="G87" s="166">
        <v>909</v>
      </c>
      <c r="H87" s="166">
        <v>892</v>
      </c>
      <c r="I87" s="167">
        <f t="shared" si="59"/>
        <v>-1.8701870187018743E-2</v>
      </c>
      <c r="J87" s="167">
        <f t="shared" si="56"/>
        <v>1.1735112720230702E-3</v>
      </c>
      <c r="K87" s="166">
        <v>1562</v>
      </c>
      <c r="L87" s="166">
        <v>3904</v>
      </c>
      <c r="M87" s="166">
        <v>4162</v>
      </c>
      <c r="N87" s="166">
        <v>5572</v>
      </c>
      <c r="O87" s="166">
        <v>7126</v>
      </c>
      <c r="P87" s="166">
        <v>7672</v>
      </c>
      <c r="Q87" s="167">
        <f t="shared" si="60"/>
        <v>7.6620825147347693E-2</v>
      </c>
      <c r="R87" s="167">
        <f t="shared" si="58"/>
        <v>2.2310516913622647E-3</v>
      </c>
      <c r="S87" s="166">
        <v>1794</v>
      </c>
      <c r="T87" s="166">
        <v>5083</v>
      </c>
      <c r="U87" s="166">
        <v>6346</v>
      </c>
      <c r="V87" s="166">
        <v>8035</v>
      </c>
      <c r="W87" s="166">
        <v>8564</v>
      </c>
      <c r="X87" s="167">
        <f t="shared" si="61"/>
        <v>6.5836963285625494E-2</v>
      </c>
      <c r="Y87" s="167">
        <f t="shared" si="62"/>
        <v>2.0396065683714751E-3</v>
      </c>
    </row>
    <row r="88" spans="1:25" x14ac:dyDescent="0.25">
      <c r="A88" s="58"/>
      <c r="B88" s="165" t="s">
        <v>131</v>
      </c>
      <c r="C88" s="166">
        <v>286</v>
      </c>
      <c r="D88" s="166">
        <v>296</v>
      </c>
      <c r="E88" s="166">
        <v>433</v>
      </c>
      <c r="F88" s="166">
        <v>451</v>
      </c>
      <c r="G88" s="166">
        <v>500</v>
      </c>
      <c r="H88" s="166">
        <v>595</v>
      </c>
      <c r="I88" s="167">
        <f t="shared" si="59"/>
        <v>0.18999999999999995</v>
      </c>
      <c r="J88" s="167">
        <f t="shared" si="56"/>
        <v>7.8277937988085967E-4</v>
      </c>
      <c r="K88" s="166">
        <v>1422</v>
      </c>
      <c r="L88" s="166">
        <v>781</v>
      </c>
      <c r="M88" s="166">
        <v>2952</v>
      </c>
      <c r="N88" s="166">
        <v>3352</v>
      </c>
      <c r="O88" s="166">
        <v>3068</v>
      </c>
      <c r="P88" s="166">
        <v>3215</v>
      </c>
      <c r="Q88" s="167">
        <f t="shared" si="60"/>
        <v>4.7913950456323295E-2</v>
      </c>
      <c r="R88" s="167">
        <f t="shared" si="58"/>
        <v>9.3493628620042765E-4</v>
      </c>
      <c r="S88" s="166">
        <v>1708</v>
      </c>
      <c r="T88" s="166">
        <v>3385</v>
      </c>
      <c r="U88" s="166">
        <v>3803</v>
      </c>
      <c r="V88" s="166">
        <v>3568</v>
      </c>
      <c r="W88" s="166">
        <v>3810</v>
      </c>
      <c r="X88" s="167">
        <f t="shared" si="61"/>
        <v>6.7825112107623209E-2</v>
      </c>
      <c r="Y88" s="167">
        <f t="shared" si="62"/>
        <v>9.0739152563000004E-4</v>
      </c>
    </row>
    <row r="89" spans="1:25" x14ac:dyDescent="0.25">
      <c r="A89" s="58"/>
      <c r="B89" s="165" t="s">
        <v>134</v>
      </c>
      <c r="C89" s="166">
        <v>403</v>
      </c>
      <c r="D89" s="166">
        <v>385</v>
      </c>
      <c r="E89" s="166">
        <v>658</v>
      </c>
      <c r="F89" s="166">
        <v>678</v>
      </c>
      <c r="G89" s="166">
        <v>636</v>
      </c>
      <c r="H89" s="166">
        <v>767</v>
      </c>
      <c r="I89" s="167">
        <f t="shared" si="59"/>
        <v>0.20597484276729561</v>
      </c>
      <c r="J89" s="167">
        <f t="shared" si="56"/>
        <v>1.0090618224682679E-3</v>
      </c>
      <c r="K89" s="166">
        <v>1920</v>
      </c>
      <c r="L89" s="166">
        <v>947</v>
      </c>
      <c r="M89" s="166">
        <v>3040</v>
      </c>
      <c r="N89" s="166">
        <v>3739</v>
      </c>
      <c r="O89" s="166">
        <v>4092</v>
      </c>
      <c r="P89" s="166">
        <v>2810</v>
      </c>
      <c r="Q89" s="167">
        <f t="shared" si="60"/>
        <v>-0.31329423264907141</v>
      </c>
      <c r="R89" s="167">
        <f t="shared" si="58"/>
        <v>8.1716048653909855E-4</v>
      </c>
      <c r="S89" s="166">
        <v>2323</v>
      </c>
      <c r="T89" s="166">
        <v>3698</v>
      </c>
      <c r="U89" s="166">
        <v>4417</v>
      </c>
      <c r="V89" s="166">
        <v>4728</v>
      </c>
      <c r="W89" s="166">
        <v>3577</v>
      </c>
      <c r="X89" s="167">
        <f t="shared" si="61"/>
        <v>-0.24344331641285955</v>
      </c>
      <c r="Y89" s="167">
        <f t="shared" si="62"/>
        <v>8.5190012786837534E-4</v>
      </c>
    </row>
    <row r="90" spans="1:25" x14ac:dyDescent="0.25">
      <c r="A90" s="58"/>
      <c r="B90" s="170" t="s">
        <v>148</v>
      </c>
      <c r="C90" s="171">
        <f t="shared" ref="C90" si="63">C82-SUM(C83:C89)</f>
        <v>7693</v>
      </c>
      <c r="D90" s="171">
        <f t="shared" ref="D90:H90" si="64">D82-SUM(D83:D89)</f>
        <v>13273</v>
      </c>
      <c r="E90" s="171">
        <f t="shared" si="64"/>
        <v>21554</v>
      </c>
      <c r="F90" s="171">
        <f t="shared" si="64"/>
        <v>23706</v>
      </c>
      <c r="G90" s="171">
        <f t="shared" si="64"/>
        <v>28432</v>
      </c>
      <c r="H90" s="171">
        <f t="shared" si="64"/>
        <v>29649</v>
      </c>
      <c r="I90" s="172">
        <f t="shared" si="59"/>
        <v>4.2803882948790006E-2</v>
      </c>
      <c r="J90" s="172">
        <f t="shared" si="56"/>
        <v>3.90060938388027E-2</v>
      </c>
      <c r="K90" s="171">
        <f t="shared" ref="K90:P90" si="65">K82-SUM(K83:K89)</f>
        <v>20281</v>
      </c>
      <c r="L90" s="171">
        <f t="shared" si="65"/>
        <v>37928</v>
      </c>
      <c r="M90" s="171">
        <f t="shared" si="65"/>
        <v>70455</v>
      </c>
      <c r="N90" s="171">
        <f t="shared" si="65"/>
        <v>95719</v>
      </c>
      <c r="O90" s="171">
        <f t="shared" si="65"/>
        <v>112723</v>
      </c>
      <c r="P90" s="171">
        <f t="shared" si="65"/>
        <v>112324</v>
      </c>
      <c r="Q90" s="172">
        <f t="shared" si="60"/>
        <v>-3.5396502931965834E-3</v>
      </c>
      <c r="R90" s="172">
        <f t="shared" si="58"/>
        <v>3.2664318323849716E-2</v>
      </c>
      <c r="S90" s="171">
        <f>S82-SUM(S83:S89)</f>
        <v>27974</v>
      </c>
      <c r="T90" s="171">
        <f>T82-SUM(T83:T89)</f>
        <v>92009</v>
      </c>
      <c r="U90" s="171">
        <f>U82-SUM(U83:U89)</f>
        <v>119425</v>
      </c>
      <c r="V90" s="171">
        <f>V82-SUM(V83:V89)</f>
        <v>141155</v>
      </c>
      <c r="W90" s="171">
        <f>W82-SUM(W83:W89)</f>
        <v>141973</v>
      </c>
      <c r="X90" s="172">
        <f t="shared" si="61"/>
        <v>5.7950479968829072E-3</v>
      </c>
      <c r="Y90" s="172">
        <f t="shared" si="62"/>
        <v>3.3812361435240947E-2</v>
      </c>
    </row>
    <row r="91" spans="1:25" x14ac:dyDescent="0.25">
      <c r="A91" s="58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</row>
    <row r="92" spans="1:25" x14ac:dyDescent="0.25">
      <c r="A92" s="58"/>
      <c r="B92" s="158" t="s">
        <v>71</v>
      </c>
      <c r="C92" s="178">
        <f t="shared" ref="C92:H92" si="66">C93+C96</f>
        <v>4061</v>
      </c>
      <c r="D92" s="178">
        <f t="shared" si="66"/>
        <v>0</v>
      </c>
      <c r="E92" s="178">
        <f t="shared" si="66"/>
        <v>4766</v>
      </c>
      <c r="F92" s="178">
        <f t="shared" si="66"/>
        <v>7355</v>
      </c>
      <c r="G92" s="178">
        <f t="shared" si="66"/>
        <v>7923</v>
      </c>
      <c r="H92" s="178">
        <f t="shared" si="66"/>
        <v>8662</v>
      </c>
      <c r="I92" s="179">
        <f>IFERROR(H92/G92-1,"-")</f>
        <v>9.3272750220875889E-2</v>
      </c>
      <c r="J92" s="179">
        <f t="shared" ref="J92:J104" si="67">H92/H$8</f>
        <v>1.139568905634959E-2</v>
      </c>
      <c r="K92" s="178">
        <f t="shared" ref="K92:P92" si="68">K93+K96</f>
        <v>8693</v>
      </c>
      <c r="L92" s="178">
        <f t="shared" si="68"/>
        <v>0</v>
      </c>
      <c r="M92" s="178">
        <f t="shared" si="68"/>
        <v>34275</v>
      </c>
      <c r="N92" s="178">
        <f t="shared" si="68"/>
        <v>46157</v>
      </c>
      <c r="O92" s="178">
        <f t="shared" si="68"/>
        <v>49465</v>
      </c>
      <c r="P92" s="178">
        <f t="shared" si="68"/>
        <v>47923</v>
      </c>
      <c r="Q92" s="179">
        <f>IFERROR(P92/O92-1,"-")</f>
        <v>-3.1173557060547807E-2</v>
      </c>
      <c r="R92" s="179">
        <f t="shared" ref="R92:R104" si="69">P92/P$8</f>
        <v>1.3936221351036733E-2</v>
      </c>
      <c r="S92" s="178">
        <f>S93+S96</f>
        <v>22616</v>
      </c>
      <c r="T92" s="178">
        <f>T93+T96</f>
        <v>51485</v>
      </c>
      <c r="U92" s="178">
        <f>U93+U96</f>
        <v>58157</v>
      </c>
      <c r="V92" s="178">
        <f>V93+V96</f>
        <v>57388</v>
      </c>
      <c r="W92" s="178">
        <f>W93+W96</f>
        <v>56585</v>
      </c>
      <c r="X92" s="179">
        <f>IFERROR(W92/V92-1,"-")</f>
        <v>-1.3992472293859359E-2</v>
      </c>
      <c r="Y92" s="179">
        <f>W92/W$8</f>
        <v>1.3476312198890696E-2</v>
      </c>
    </row>
    <row r="93" spans="1:25" x14ac:dyDescent="0.25">
      <c r="A93" s="58"/>
      <c r="B93" s="161" t="s">
        <v>100</v>
      </c>
      <c r="C93" s="162">
        <v>2731</v>
      </c>
      <c r="D93" s="162">
        <v>0</v>
      </c>
      <c r="E93" s="162">
        <v>3679</v>
      </c>
      <c r="F93" s="162">
        <v>5156</v>
      </c>
      <c r="G93" s="162">
        <v>5742</v>
      </c>
      <c r="H93" s="162">
        <v>6217</v>
      </c>
      <c r="I93" s="163">
        <f>IFERROR(H93/G93-1,"-")</f>
        <v>8.2723789620341437E-2</v>
      </c>
      <c r="J93" s="163">
        <f t="shared" si="67"/>
        <v>8.179057823057655E-3</v>
      </c>
      <c r="K93" s="162">
        <v>4723</v>
      </c>
      <c r="L93" s="162">
        <v>0</v>
      </c>
      <c r="M93" s="162">
        <v>23427</v>
      </c>
      <c r="N93" s="162">
        <v>29194</v>
      </c>
      <c r="O93" s="162">
        <v>30079</v>
      </c>
      <c r="P93" s="162">
        <v>29348</v>
      </c>
      <c r="Q93" s="163">
        <f>IFERROR(P93/O93-1,"-")</f>
        <v>-2.4302669636623531E-2</v>
      </c>
      <c r="R93" s="163">
        <f t="shared" si="69"/>
        <v>8.5345288110140437E-3</v>
      </c>
      <c r="S93" s="162">
        <v>14777</v>
      </c>
      <c r="T93" s="162">
        <v>33809</v>
      </c>
      <c r="U93" s="162">
        <v>37722</v>
      </c>
      <c r="V93" s="162">
        <v>35821</v>
      </c>
      <c r="W93" s="162">
        <v>35565</v>
      </c>
      <c r="X93" s="163">
        <f>IFERROR(W93/V93-1,"-")</f>
        <v>-7.146645822282971E-3</v>
      </c>
      <c r="Y93" s="163">
        <f>W93/W$8</f>
        <v>8.4701783750737412E-3</v>
      </c>
    </row>
    <row r="94" spans="1:25" x14ac:dyDescent="0.25">
      <c r="A94" s="58"/>
      <c r="B94" s="165" t="s">
        <v>106</v>
      </c>
      <c r="C94" s="166">
        <v>2063</v>
      </c>
      <c r="D94" s="166">
        <v>0</v>
      </c>
      <c r="E94" s="166">
        <v>2699</v>
      </c>
      <c r="F94" s="166">
        <v>3692</v>
      </c>
      <c r="G94" s="166">
        <v>4202</v>
      </c>
      <c r="H94" s="166">
        <v>4481</v>
      </c>
      <c r="I94" s="167">
        <f>IFERROR(H94/G94-1,"-")</f>
        <v>6.6396953831508787E-2</v>
      </c>
      <c r="J94" s="167">
        <f t="shared" si="67"/>
        <v>5.8951838676405584E-3</v>
      </c>
      <c r="K94" s="166">
        <v>2176</v>
      </c>
      <c r="L94" s="166">
        <v>0</v>
      </c>
      <c r="M94" s="166">
        <v>10356</v>
      </c>
      <c r="N94" s="166">
        <v>6893</v>
      </c>
      <c r="O94" s="166">
        <v>7675</v>
      </c>
      <c r="P94" s="166">
        <v>9206</v>
      </c>
      <c r="Q94" s="167">
        <f>IFERROR(P94/O94-1,"-")</f>
        <v>0.19947882736156353</v>
      </c>
      <c r="R94" s="167">
        <f t="shared" si="69"/>
        <v>2.6771457078572742E-3</v>
      </c>
      <c r="S94" s="166">
        <v>8025</v>
      </c>
      <c r="T94" s="166">
        <v>16289</v>
      </c>
      <c r="U94" s="166">
        <v>12024</v>
      </c>
      <c r="V94" s="166">
        <v>11877</v>
      </c>
      <c r="W94" s="166">
        <v>13687</v>
      </c>
      <c r="X94" s="167">
        <f>IFERROR(W94/V94-1,"-")</f>
        <v>0.15239538604024583</v>
      </c>
      <c r="Y94" s="167">
        <f>W94/W$8</f>
        <v>3.2597028376109738E-3</v>
      </c>
    </row>
    <row r="95" spans="1:25" x14ac:dyDescent="0.25">
      <c r="A95" s="58"/>
      <c r="B95" s="165" t="s">
        <v>103</v>
      </c>
      <c r="C95" s="166">
        <v>668</v>
      </c>
      <c r="D95" s="166">
        <v>0</v>
      </c>
      <c r="E95" s="166">
        <v>980</v>
      </c>
      <c r="F95" s="166">
        <v>1464</v>
      </c>
      <c r="G95" s="166">
        <v>1540</v>
      </c>
      <c r="H95" s="166">
        <v>1736</v>
      </c>
      <c r="I95" s="167">
        <f>IFERROR(H95/G95-1,"-")</f>
        <v>0.1272727272727272</v>
      </c>
      <c r="J95" s="167">
        <f t="shared" si="67"/>
        <v>2.2838739554170966E-3</v>
      </c>
      <c r="K95" s="166">
        <v>2547</v>
      </c>
      <c r="L95" s="166">
        <v>0</v>
      </c>
      <c r="M95" s="166">
        <v>13071</v>
      </c>
      <c r="N95" s="166">
        <v>22301</v>
      </c>
      <c r="O95" s="166">
        <v>22404</v>
      </c>
      <c r="P95" s="166">
        <v>20142</v>
      </c>
      <c r="Q95" s="167">
        <f>IFERROR(P95/O95-1,"-")</f>
        <v>-0.10096411355115154</v>
      </c>
      <c r="R95" s="167">
        <f t="shared" si="69"/>
        <v>5.8573831031567694E-3</v>
      </c>
      <c r="S95" s="166">
        <v>6752</v>
      </c>
      <c r="T95" s="166">
        <v>17520</v>
      </c>
      <c r="U95" s="166">
        <v>25698</v>
      </c>
      <c r="V95" s="166">
        <v>23944</v>
      </c>
      <c r="W95" s="166">
        <v>21878</v>
      </c>
      <c r="X95" s="167">
        <f>IFERROR(W95/V95-1,"-")</f>
        <v>-8.6284664216505158E-2</v>
      </c>
      <c r="Y95" s="167">
        <f>W95/W$8</f>
        <v>5.210475537462767E-3</v>
      </c>
    </row>
    <row r="96" spans="1:25" x14ac:dyDescent="0.25">
      <c r="A96" s="58"/>
      <c r="B96" s="161" t="s">
        <v>110</v>
      </c>
      <c r="C96" s="162">
        <v>1330</v>
      </c>
      <c r="D96" s="162">
        <v>0</v>
      </c>
      <c r="E96" s="162">
        <v>1087</v>
      </c>
      <c r="F96" s="162">
        <v>2199</v>
      </c>
      <c r="G96" s="162">
        <v>2181</v>
      </c>
      <c r="H96" s="162">
        <v>2445</v>
      </c>
      <c r="I96" s="163">
        <f>IFERROR(H96/G96-1,"-")</f>
        <v>0.12104539202200826</v>
      </c>
      <c r="J96" s="163">
        <f t="shared" si="67"/>
        <v>3.2166312332919359E-3</v>
      </c>
      <c r="K96" s="162">
        <v>3970</v>
      </c>
      <c r="L96" s="162">
        <v>0</v>
      </c>
      <c r="M96" s="162">
        <v>10848</v>
      </c>
      <c r="N96" s="162">
        <v>16963</v>
      </c>
      <c r="O96" s="162">
        <v>19386</v>
      </c>
      <c r="P96" s="162">
        <v>18575</v>
      </c>
      <c r="Q96" s="163">
        <f>IFERROR(P96/O96-1,"-")</f>
        <v>-4.1834313422057123E-2</v>
      </c>
      <c r="R96" s="163">
        <f t="shared" si="69"/>
        <v>5.4016925400226885E-3</v>
      </c>
      <c r="S96" s="162">
        <v>7839</v>
      </c>
      <c r="T96" s="162">
        <v>17676</v>
      </c>
      <c r="U96" s="162">
        <v>20435</v>
      </c>
      <c r="V96" s="162">
        <v>21567</v>
      </c>
      <c r="W96" s="162">
        <v>21020</v>
      </c>
      <c r="X96" s="163">
        <f>IFERROR(W96/V96-1,"-")</f>
        <v>-2.5362822831177301E-2</v>
      </c>
      <c r="Y96" s="163">
        <f>W96/W$8</f>
        <v>5.0061338238169559E-3</v>
      </c>
    </row>
    <row r="97" spans="1:25" s="58" customFormat="1" x14ac:dyDescent="0.25">
      <c r="B97" s="165" t="s">
        <v>113</v>
      </c>
      <c r="C97" s="166">
        <v>79</v>
      </c>
      <c r="D97" s="166">
        <v>0</v>
      </c>
      <c r="E97" s="166">
        <v>41</v>
      </c>
      <c r="F97" s="166">
        <v>169</v>
      </c>
      <c r="G97" s="166">
        <v>203</v>
      </c>
      <c r="H97" s="166">
        <v>174</v>
      </c>
      <c r="I97" s="167">
        <f t="shared" ref="I97:I104" si="70">IFERROR(H97/G97-1,"-")</f>
        <v>-0.1428571428571429</v>
      </c>
      <c r="J97" s="167">
        <f t="shared" si="67"/>
        <v>2.28913633780285E-4</v>
      </c>
      <c r="K97" s="166">
        <v>915</v>
      </c>
      <c r="L97" s="166">
        <v>0</v>
      </c>
      <c r="M97" s="166">
        <v>1447</v>
      </c>
      <c r="N97" s="166">
        <v>2473</v>
      </c>
      <c r="O97" s="166">
        <v>2827</v>
      </c>
      <c r="P97" s="166">
        <v>2377</v>
      </c>
      <c r="Q97" s="167">
        <f t="shared" ref="Q97:Q104" si="71">IFERROR(P97/O97-1,"-")</f>
        <v>-0.15917934205871953</v>
      </c>
      <c r="R97" s="167">
        <f t="shared" si="69"/>
        <v>6.9124216245673926E-4</v>
      </c>
      <c r="S97" s="166">
        <v>1262</v>
      </c>
      <c r="T97" s="166">
        <v>2403</v>
      </c>
      <c r="U97" s="166">
        <v>2795</v>
      </c>
      <c r="V97" s="166">
        <v>3030</v>
      </c>
      <c r="W97" s="166">
        <v>2551</v>
      </c>
      <c r="X97" s="167">
        <f t="shared" ref="X97:X104" si="72">IFERROR(W97/V97-1,"-")</f>
        <v>-0.15808580858085808</v>
      </c>
      <c r="Y97" s="167">
        <f t="shared" ref="Y97:Y104" si="73">W97/W$8</f>
        <v>6.07547449312895E-4</v>
      </c>
    </row>
    <row r="98" spans="1:25" s="58" customFormat="1" x14ac:dyDescent="0.25">
      <c r="B98" s="165" t="s">
        <v>116</v>
      </c>
      <c r="C98" s="166">
        <v>299</v>
      </c>
      <c r="D98" s="166">
        <v>0</v>
      </c>
      <c r="E98" s="166">
        <v>152</v>
      </c>
      <c r="F98" s="166">
        <v>308</v>
      </c>
      <c r="G98" s="166">
        <v>341</v>
      </c>
      <c r="H98" s="166">
        <v>375</v>
      </c>
      <c r="I98" s="167">
        <f t="shared" si="70"/>
        <v>9.9706744868035102E-2</v>
      </c>
      <c r="J98" s="167">
        <f t="shared" si="67"/>
        <v>4.9334834866440736E-4</v>
      </c>
      <c r="K98" s="166">
        <v>772</v>
      </c>
      <c r="L98" s="166">
        <v>0</v>
      </c>
      <c r="M98" s="166">
        <v>2200</v>
      </c>
      <c r="N98" s="166">
        <v>3271</v>
      </c>
      <c r="O98" s="166">
        <v>3893</v>
      </c>
      <c r="P98" s="166">
        <v>3556</v>
      </c>
      <c r="Q98" s="167">
        <f t="shared" si="71"/>
        <v>-8.6565630619059863E-2</v>
      </c>
      <c r="R98" s="167">
        <f t="shared" si="69"/>
        <v>1.0341006014708306E-3</v>
      </c>
      <c r="S98" s="166">
        <v>1429</v>
      </c>
      <c r="T98" s="166">
        <v>3482</v>
      </c>
      <c r="U98" s="166">
        <v>3814</v>
      </c>
      <c r="V98" s="166">
        <v>4234</v>
      </c>
      <c r="W98" s="166">
        <v>3931</v>
      </c>
      <c r="X98" s="167">
        <f t="shared" si="72"/>
        <v>-7.1563533301842175E-2</v>
      </c>
      <c r="Y98" s="167">
        <f t="shared" si="73"/>
        <v>9.3620894678517847E-4</v>
      </c>
    </row>
    <row r="99" spans="1:25" x14ac:dyDescent="0.25">
      <c r="A99" s="58"/>
      <c r="B99" s="165" t="s">
        <v>119</v>
      </c>
      <c r="C99" s="166">
        <v>539</v>
      </c>
      <c r="D99" s="166">
        <v>0</v>
      </c>
      <c r="E99" s="166">
        <v>335</v>
      </c>
      <c r="F99" s="166">
        <v>747</v>
      </c>
      <c r="G99" s="166">
        <v>574</v>
      </c>
      <c r="H99" s="166">
        <v>737</v>
      </c>
      <c r="I99" s="167">
        <f t="shared" si="70"/>
        <v>0.28397212543554007</v>
      </c>
      <c r="J99" s="167">
        <f t="shared" si="67"/>
        <v>9.6959395457511528E-4</v>
      </c>
      <c r="K99" s="166">
        <v>622</v>
      </c>
      <c r="L99" s="166">
        <v>0</v>
      </c>
      <c r="M99" s="166">
        <v>1981</v>
      </c>
      <c r="N99" s="166">
        <v>2810</v>
      </c>
      <c r="O99" s="166">
        <v>3111</v>
      </c>
      <c r="P99" s="166">
        <v>2964</v>
      </c>
      <c r="Q99" s="167">
        <f t="shared" si="71"/>
        <v>-4.7251687560269984E-2</v>
      </c>
      <c r="R99" s="167">
        <f t="shared" si="69"/>
        <v>8.6194437085476445E-4</v>
      </c>
      <c r="S99" s="166">
        <v>1899</v>
      </c>
      <c r="T99" s="166">
        <v>3412</v>
      </c>
      <c r="U99" s="166">
        <v>3885</v>
      </c>
      <c r="V99" s="166">
        <v>3685</v>
      </c>
      <c r="W99" s="166">
        <v>3701</v>
      </c>
      <c r="X99" s="167">
        <f t="shared" si="72"/>
        <v>4.3419267299864561E-3</v>
      </c>
      <c r="Y99" s="167">
        <f t="shared" si="73"/>
        <v>8.8143203053979793E-4</v>
      </c>
    </row>
    <row r="100" spans="1:25" x14ac:dyDescent="0.25">
      <c r="A100" s="58"/>
      <c r="B100" s="165" t="s">
        <v>126</v>
      </c>
      <c r="C100" s="166">
        <v>55</v>
      </c>
      <c r="D100" s="166">
        <v>0</v>
      </c>
      <c r="E100" s="166">
        <v>32</v>
      </c>
      <c r="F100" s="166">
        <v>58</v>
      </c>
      <c r="G100" s="166">
        <v>90</v>
      </c>
      <c r="H100" s="166">
        <v>62</v>
      </c>
      <c r="I100" s="167">
        <f t="shared" si="70"/>
        <v>-0.31111111111111112</v>
      </c>
      <c r="J100" s="167">
        <f t="shared" si="67"/>
        <v>8.1566926979182011E-5</v>
      </c>
      <c r="K100" s="166">
        <v>210</v>
      </c>
      <c r="L100" s="166">
        <v>0</v>
      </c>
      <c r="M100" s="166">
        <v>738</v>
      </c>
      <c r="N100" s="166">
        <v>834</v>
      </c>
      <c r="O100" s="166">
        <v>843</v>
      </c>
      <c r="P100" s="166">
        <v>838</v>
      </c>
      <c r="Q100" s="167">
        <f t="shared" si="71"/>
        <v>-5.9311981020165883E-3</v>
      </c>
      <c r="R100" s="167">
        <f t="shared" si="69"/>
        <v>2.4369412374368845E-4</v>
      </c>
      <c r="S100" s="166">
        <v>316</v>
      </c>
      <c r="T100" s="166">
        <v>1172</v>
      </c>
      <c r="U100" s="166">
        <v>938</v>
      </c>
      <c r="V100" s="166">
        <v>933</v>
      </c>
      <c r="W100" s="166">
        <v>900</v>
      </c>
      <c r="X100" s="167">
        <f t="shared" si="72"/>
        <v>-3.5369774919614128E-2</v>
      </c>
      <c r="Y100" s="167">
        <f t="shared" si="73"/>
        <v>2.1434445487322835E-4</v>
      </c>
    </row>
    <row r="101" spans="1:25" x14ac:dyDescent="0.25">
      <c r="A101" s="58"/>
      <c r="B101" s="165" t="s">
        <v>122</v>
      </c>
      <c r="C101" s="166">
        <v>30</v>
      </c>
      <c r="D101" s="166">
        <v>0</v>
      </c>
      <c r="E101" s="166">
        <v>15</v>
      </c>
      <c r="F101" s="166">
        <v>84</v>
      </c>
      <c r="G101" s="166">
        <v>64</v>
      </c>
      <c r="H101" s="166">
        <v>78</v>
      </c>
      <c r="I101" s="167">
        <f t="shared" si="70"/>
        <v>0.21875</v>
      </c>
      <c r="J101" s="167">
        <f t="shared" si="67"/>
        <v>1.0261645652219672E-4</v>
      </c>
      <c r="K101" s="166">
        <v>102</v>
      </c>
      <c r="L101" s="166">
        <v>0</v>
      </c>
      <c r="M101" s="166">
        <v>417</v>
      </c>
      <c r="N101" s="166">
        <v>517</v>
      </c>
      <c r="O101" s="166">
        <v>839</v>
      </c>
      <c r="P101" s="166">
        <v>761</v>
      </c>
      <c r="Q101" s="167">
        <f t="shared" si="71"/>
        <v>-9.2967818831942828E-2</v>
      </c>
      <c r="R101" s="167">
        <f t="shared" si="69"/>
        <v>2.213021815858555E-4</v>
      </c>
      <c r="S101" s="166">
        <v>327</v>
      </c>
      <c r="T101" s="166">
        <v>682</v>
      </c>
      <c r="U101" s="166">
        <v>650</v>
      </c>
      <c r="V101" s="166">
        <v>903</v>
      </c>
      <c r="W101" s="166">
        <v>839</v>
      </c>
      <c r="X101" s="167">
        <f t="shared" si="72"/>
        <v>-7.0874861572535974E-2</v>
      </c>
      <c r="Y101" s="167">
        <f t="shared" si="73"/>
        <v>1.9981666404293177E-4</v>
      </c>
    </row>
    <row r="102" spans="1:25" x14ac:dyDescent="0.25">
      <c r="A102" s="58"/>
      <c r="B102" s="165" t="s">
        <v>131</v>
      </c>
      <c r="C102" s="166">
        <v>22</v>
      </c>
      <c r="D102" s="166">
        <v>0</v>
      </c>
      <c r="E102" s="166">
        <v>3</v>
      </c>
      <c r="F102" s="166">
        <v>22</v>
      </c>
      <c r="G102" s="166">
        <v>28</v>
      </c>
      <c r="H102" s="166">
        <v>12</v>
      </c>
      <c r="I102" s="167">
        <f t="shared" si="70"/>
        <v>-0.5714285714285714</v>
      </c>
      <c r="J102" s="167">
        <f t="shared" si="67"/>
        <v>1.5787147157261037E-5</v>
      </c>
      <c r="K102" s="166">
        <v>90</v>
      </c>
      <c r="L102" s="166">
        <v>0</v>
      </c>
      <c r="M102" s="166">
        <v>108</v>
      </c>
      <c r="N102" s="166">
        <v>125</v>
      </c>
      <c r="O102" s="166">
        <v>202</v>
      </c>
      <c r="P102" s="166">
        <v>173</v>
      </c>
      <c r="Q102" s="167">
        <f t="shared" si="71"/>
        <v>-0.14356435643564358</v>
      </c>
      <c r="R102" s="167">
        <f t="shared" si="69"/>
        <v>5.0309168744222082E-5</v>
      </c>
      <c r="S102" s="166">
        <v>120</v>
      </c>
      <c r="T102" s="166">
        <v>270</v>
      </c>
      <c r="U102" s="166">
        <v>153</v>
      </c>
      <c r="V102" s="166">
        <v>230</v>
      </c>
      <c r="W102" s="166">
        <v>185</v>
      </c>
      <c r="X102" s="167">
        <f t="shared" si="72"/>
        <v>-0.19565217391304346</v>
      </c>
      <c r="Y102" s="167">
        <f t="shared" si="73"/>
        <v>4.4059693501719158E-5</v>
      </c>
    </row>
    <row r="103" spans="1:25" x14ac:dyDescent="0.25">
      <c r="A103" s="58"/>
      <c r="B103" s="165" t="s">
        <v>134</v>
      </c>
      <c r="C103" s="166">
        <v>0</v>
      </c>
      <c r="D103" s="166">
        <v>0</v>
      </c>
      <c r="E103" s="166">
        <v>0</v>
      </c>
      <c r="F103" s="166">
        <v>10</v>
      </c>
      <c r="G103" s="166">
        <v>25</v>
      </c>
      <c r="H103" s="166">
        <v>8</v>
      </c>
      <c r="I103" s="167">
        <f t="shared" si="70"/>
        <v>-0.67999999999999994</v>
      </c>
      <c r="J103" s="167">
        <f t="shared" si="67"/>
        <v>1.0524764771507357E-5</v>
      </c>
      <c r="K103" s="166">
        <v>61</v>
      </c>
      <c r="L103" s="166">
        <v>0</v>
      </c>
      <c r="M103" s="166">
        <v>99</v>
      </c>
      <c r="N103" s="166">
        <v>246</v>
      </c>
      <c r="O103" s="166">
        <v>359</v>
      </c>
      <c r="P103" s="166">
        <v>231</v>
      </c>
      <c r="Q103" s="167">
        <f t="shared" si="71"/>
        <v>-0.35654596100278546</v>
      </c>
      <c r="R103" s="167">
        <f t="shared" si="69"/>
        <v>6.7175826473498844E-5</v>
      </c>
      <c r="S103" s="166">
        <v>87</v>
      </c>
      <c r="T103" s="166">
        <v>168</v>
      </c>
      <c r="U103" s="166">
        <v>270</v>
      </c>
      <c r="V103" s="166">
        <v>384</v>
      </c>
      <c r="W103" s="166">
        <v>239</v>
      </c>
      <c r="X103" s="167">
        <f t="shared" si="72"/>
        <v>-0.37760416666666663</v>
      </c>
      <c r="Y103" s="167">
        <f t="shared" si="73"/>
        <v>5.6920360794112865E-5</v>
      </c>
    </row>
    <row r="104" spans="1:25" x14ac:dyDescent="0.25">
      <c r="A104" s="58"/>
      <c r="B104" s="170" t="s">
        <v>148</v>
      </c>
      <c r="C104" s="171">
        <f t="shared" ref="C104" si="74">C96-SUM(C97:C103)</f>
        <v>306</v>
      </c>
      <c r="D104" s="171">
        <f t="shared" ref="D104:H104" si="75">D96-SUM(D97:D103)</f>
        <v>0</v>
      </c>
      <c r="E104" s="171">
        <f t="shared" si="75"/>
        <v>509</v>
      </c>
      <c r="F104" s="171">
        <f t="shared" si="75"/>
        <v>801</v>
      </c>
      <c r="G104" s="171">
        <f t="shared" si="75"/>
        <v>856</v>
      </c>
      <c r="H104" s="171">
        <f t="shared" si="75"/>
        <v>999</v>
      </c>
      <c r="I104" s="172">
        <f t="shared" si="70"/>
        <v>0.1670560747663552</v>
      </c>
      <c r="J104" s="172">
        <f t="shared" si="67"/>
        <v>1.3142800008419811E-3</v>
      </c>
      <c r="K104" s="171">
        <f t="shared" ref="K104:P104" si="76">K96-SUM(K97:K103)</f>
        <v>1198</v>
      </c>
      <c r="L104" s="171">
        <f t="shared" si="76"/>
        <v>0</v>
      </c>
      <c r="M104" s="171">
        <f t="shared" si="76"/>
        <v>3858</v>
      </c>
      <c r="N104" s="171">
        <f t="shared" si="76"/>
        <v>6687</v>
      </c>
      <c r="O104" s="171">
        <f t="shared" si="76"/>
        <v>7312</v>
      </c>
      <c r="P104" s="171">
        <f t="shared" si="76"/>
        <v>7675</v>
      </c>
      <c r="Q104" s="172">
        <f t="shared" si="71"/>
        <v>4.9644420131291112E-2</v>
      </c>
      <c r="R104" s="172">
        <f t="shared" si="69"/>
        <v>2.2319241046930894E-3</v>
      </c>
      <c r="S104" s="171">
        <f>S96-SUM(S97:S103)</f>
        <v>2399</v>
      </c>
      <c r="T104" s="171">
        <f>T96-SUM(T97:T103)</f>
        <v>6087</v>
      </c>
      <c r="U104" s="171">
        <f>U96-SUM(U97:U103)</f>
        <v>7930</v>
      </c>
      <c r="V104" s="171">
        <f>V96-SUM(V97:V103)</f>
        <v>8168</v>
      </c>
      <c r="W104" s="171">
        <f>W96-SUM(W97:W103)</f>
        <v>8674</v>
      </c>
      <c r="X104" s="172">
        <f t="shared" si="72"/>
        <v>6.1949069539666946E-2</v>
      </c>
      <c r="Y104" s="172">
        <f t="shared" si="73"/>
        <v>2.0658042239670919E-3</v>
      </c>
    </row>
    <row r="105" spans="1:25" x14ac:dyDescent="0.25">
      <c r="A105" s="58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</row>
    <row r="106" spans="1:25" x14ac:dyDescent="0.25">
      <c r="A106" s="58"/>
      <c r="B106" s="158" t="s">
        <v>71</v>
      </c>
      <c r="C106" s="178">
        <f t="shared" ref="C106:H106" si="77">C107+C110</f>
        <v>0</v>
      </c>
      <c r="D106" s="178">
        <f t="shared" si="77"/>
        <v>0</v>
      </c>
      <c r="E106" s="178">
        <f t="shared" si="77"/>
        <v>0</v>
      </c>
      <c r="F106" s="178">
        <f t="shared" si="77"/>
        <v>0</v>
      </c>
      <c r="G106" s="178">
        <f t="shared" si="77"/>
        <v>0</v>
      </c>
      <c r="H106" s="178">
        <f t="shared" si="77"/>
        <v>0</v>
      </c>
      <c r="I106" s="179" t="str">
        <f>IFERROR(H106/G106-1,"-")</f>
        <v>-</v>
      </c>
      <c r="J106" s="179">
        <f t="shared" ref="J106:J118" si="78">H106/H$8</f>
        <v>0</v>
      </c>
      <c r="K106" s="178">
        <f t="shared" ref="K106:P106" si="79">K107+K110</f>
        <v>22627</v>
      </c>
      <c r="L106" s="178">
        <f t="shared" si="79"/>
        <v>0</v>
      </c>
      <c r="M106" s="178">
        <f t="shared" si="79"/>
        <v>0</v>
      </c>
      <c r="N106" s="178">
        <f t="shared" si="79"/>
        <v>0</v>
      </c>
      <c r="O106" s="178">
        <f t="shared" si="79"/>
        <v>0</v>
      </c>
      <c r="P106" s="178">
        <f t="shared" si="79"/>
        <v>0</v>
      </c>
      <c r="Q106" s="179" t="str">
        <f>IFERROR(P106/O106-1,"-")</f>
        <v>-</v>
      </c>
      <c r="R106" s="179">
        <f t="shared" ref="R106:R118" si="80">P106/P$8</f>
        <v>0</v>
      </c>
      <c r="S106" s="178">
        <f>S107+S110</f>
        <v>62298</v>
      </c>
      <c r="T106" s="178">
        <f>T107+T110</f>
        <v>169794</v>
      </c>
      <c r="U106" s="178">
        <f>U107+U110</f>
        <v>220761</v>
      </c>
      <c r="V106" s="178">
        <f>V107+V110</f>
        <v>207278</v>
      </c>
      <c r="W106" s="178">
        <f>W107+W110</f>
        <v>217984</v>
      </c>
      <c r="X106" s="179">
        <f>IFERROR(W106/V106-1,"-")</f>
        <v>5.1650440471251224E-2</v>
      </c>
      <c r="Y106" s="179">
        <f>W106/W$8</f>
        <v>5.1915179612317564E-2</v>
      </c>
    </row>
    <row r="107" spans="1:25" x14ac:dyDescent="0.25">
      <c r="A107" s="58"/>
      <c r="B107" s="161" t="s">
        <v>100</v>
      </c>
      <c r="C107" s="162">
        <v>0</v>
      </c>
      <c r="D107" s="162">
        <v>0</v>
      </c>
      <c r="E107" s="162">
        <v>0</v>
      </c>
      <c r="F107" s="162">
        <v>0</v>
      </c>
      <c r="G107" s="162">
        <v>0</v>
      </c>
      <c r="H107" s="162">
        <v>0</v>
      </c>
      <c r="I107" s="163" t="str">
        <f>IFERROR(H107/G107-1,"-")</f>
        <v>-</v>
      </c>
      <c r="J107" s="163">
        <f t="shared" si="78"/>
        <v>0</v>
      </c>
      <c r="K107" s="162">
        <v>5441</v>
      </c>
      <c r="L107" s="162">
        <v>0</v>
      </c>
      <c r="M107" s="162">
        <v>0</v>
      </c>
      <c r="N107" s="162">
        <v>0</v>
      </c>
      <c r="O107" s="162">
        <v>0</v>
      </c>
      <c r="P107" s="162">
        <v>0</v>
      </c>
      <c r="Q107" s="163" t="str">
        <f>IFERROR(P107/O107-1,"-")</f>
        <v>-</v>
      </c>
      <c r="R107" s="163">
        <f t="shared" si="80"/>
        <v>0</v>
      </c>
      <c r="S107" s="162">
        <v>28280</v>
      </c>
      <c r="T107" s="162">
        <v>41132</v>
      </c>
      <c r="U107" s="162">
        <v>48543</v>
      </c>
      <c r="V107" s="162">
        <v>43479</v>
      </c>
      <c r="W107" s="162">
        <v>46333</v>
      </c>
      <c r="X107" s="163">
        <f>IFERROR(W107/V107-1,"-")</f>
        <v>6.5640884104970265E-2</v>
      </c>
      <c r="Y107" s="163">
        <f>W107/W$8</f>
        <v>1.103469069737921E-2</v>
      </c>
    </row>
    <row r="108" spans="1:25" x14ac:dyDescent="0.25">
      <c r="A108" s="58"/>
      <c r="B108" s="165" t="s">
        <v>106</v>
      </c>
      <c r="C108" s="166">
        <v>0</v>
      </c>
      <c r="D108" s="166">
        <v>0</v>
      </c>
      <c r="E108" s="166">
        <v>0</v>
      </c>
      <c r="F108" s="166">
        <v>0</v>
      </c>
      <c r="G108" s="166">
        <v>0</v>
      </c>
      <c r="H108" s="166">
        <v>0</v>
      </c>
      <c r="I108" s="167" t="str">
        <f>IFERROR(H108/G108-1,"-")</f>
        <v>-</v>
      </c>
      <c r="J108" s="167">
        <f t="shared" si="78"/>
        <v>0</v>
      </c>
      <c r="K108" s="166">
        <v>273</v>
      </c>
      <c r="L108" s="166">
        <v>0</v>
      </c>
      <c r="M108" s="166">
        <v>0</v>
      </c>
      <c r="N108" s="166">
        <v>0</v>
      </c>
      <c r="O108" s="166">
        <v>0</v>
      </c>
      <c r="P108" s="166">
        <v>0</v>
      </c>
      <c r="Q108" s="167" t="str">
        <f>IFERROR(P108/O108-1,"-")</f>
        <v>-</v>
      </c>
      <c r="R108" s="167">
        <f t="shared" si="80"/>
        <v>0</v>
      </c>
      <c r="S108" s="166">
        <v>3378</v>
      </c>
      <c r="T108" s="166">
        <v>11031</v>
      </c>
      <c r="U108" s="166">
        <v>14560</v>
      </c>
      <c r="V108" s="166">
        <v>12208</v>
      </c>
      <c r="W108" s="166">
        <v>17174</v>
      </c>
      <c r="X108" s="167">
        <f>IFERROR(W108/V108-1,"-")</f>
        <v>0.40678243774574052</v>
      </c>
      <c r="Y108" s="167">
        <f>W108/W$8</f>
        <v>4.0901685199920268E-3</v>
      </c>
    </row>
    <row r="109" spans="1:25" x14ac:dyDescent="0.25">
      <c r="A109" s="58"/>
      <c r="B109" s="165" t="s">
        <v>103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6">
        <v>0</v>
      </c>
      <c r="I109" s="167" t="str">
        <f>IFERROR(H109/G109-1,"-")</f>
        <v>-</v>
      </c>
      <c r="J109" s="167">
        <f t="shared" si="78"/>
        <v>0</v>
      </c>
      <c r="K109" s="166">
        <v>5168</v>
      </c>
      <c r="L109" s="166">
        <v>0</v>
      </c>
      <c r="M109" s="166">
        <v>0</v>
      </c>
      <c r="N109" s="166">
        <v>0</v>
      </c>
      <c r="O109" s="166">
        <v>0</v>
      </c>
      <c r="P109" s="166">
        <v>0</v>
      </c>
      <c r="Q109" s="167" t="str">
        <f>IFERROR(P109/O109-1,"-")</f>
        <v>-</v>
      </c>
      <c r="R109" s="167">
        <f t="shared" si="80"/>
        <v>0</v>
      </c>
      <c r="S109" s="166">
        <v>24902</v>
      </c>
      <c r="T109" s="166">
        <v>30101</v>
      </c>
      <c r="U109" s="166">
        <v>33983</v>
      </c>
      <c r="V109" s="166">
        <v>31271</v>
      </c>
      <c r="W109" s="166">
        <v>29159</v>
      </c>
      <c r="X109" s="167">
        <f>IFERROR(W109/V109-1,"-")</f>
        <v>-6.7538614051357526E-2</v>
      </c>
      <c r="Y109" s="167">
        <f>W109/W$8</f>
        <v>6.9445221773871838E-3</v>
      </c>
    </row>
    <row r="110" spans="1:25" x14ac:dyDescent="0.25">
      <c r="A110" s="58"/>
      <c r="B110" s="161" t="s">
        <v>110</v>
      </c>
      <c r="C110" s="162">
        <v>0</v>
      </c>
      <c r="D110" s="162">
        <v>0</v>
      </c>
      <c r="E110" s="162">
        <v>0</v>
      </c>
      <c r="F110" s="162">
        <v>0</v>
      </c>
      <c r="G110" s="162">
        <v>0</v>
      </c>
      <c r="H110" s="162">
        <v>0</v>
      </c>
      <c r="I110" s="163" t="str">
        <f>IFERROR(H110/G110-1,"-")</f>
        <v>-</v>
      </c>
      <c r="J110" s="163">
        <f t="shared" si="78"/>
        <v>0</v>
      </c>
      <c r="K110" s="162">
        <v>17186</v>
      </c>
      <c r="L110" s="162">
        <v>0</v>
      </c>
      <c r="M110" s="162">
        <v>0</v>
      </c>
      <c r="N110" s="162">
        <v>0</v>
      </c>
      <c r="O110" s="162">
        <v>0</v>
      </c>
      <c r="P110" s="162">
        <v>0</v>
      </c>
      <c r="Q110" s="163" t="str">
        <f>IFERROR(P110/O110-1,"-")</f>
        <v>-</v>
      </c>
      <c r="R110" s="163">
        <f t="shared" si="80"/>
        <v>0</v>
      </c>
      <c r="S110" s="162">
        <v>34018</v>
      </c>
      <c r="T110" s="162">
        <v>128662</v>
      </c>
      <c r="U110" s="162">
        <v>172218</v>
      </c>
      <c r="V110" s="162">
        <v>163799</v>
      </c>
      <c r="W110" s="162">
        <v>171651</v>
      </c>
      <c r="X110" s="163">
        <f>IFERROR(W110/V110-1,"-")</f>
        <v>4.7936800590968165E-2</v>
      </c>
      <c r="Y110" s="163">
        <f>W110/W$8</f>
        <v>4.0880488914938354E-2</v>
      </c>
    </row>
    <row r="111" spans="1:25" s="58" customFormat="1" x14ac:dyDescent="0.25">
      <c r="B111" s="165" t="s">
        <v>113</v>
      </c>
      <c r="C111" s="166">
        <v>0</v>
      </c>
      <c r="D111" s="166">
        <v>0</v>
      </c>
      <c r="E111" s="166">
        <v>0</v>
      </c>
      <c r="F111" s="166">
        <v>0</v>
      </c>
      <c r="G111" s="166">
        <v>0</v>
      </c>
      <c r="H111" s="166">
        <v>0</v>
      </c>
      <c r="I111" s="167" t="str">
        <f t="shared" ref="I111:I118" si="81">IFERROR(H111/G111-1,"-")</f>
        <v>-</v>
      </c>
      <c r="J111" s="167">
        <f t="shared" si="78"/>
        <v>0</v>
      </c>
      <c r="K111" s="166">
        <v>9701</v>
      </c>
      <c r="L111" s="166">
        <v>0</v>
      </c>
      <c r="M111" s="166">
        <v>0</v>
      </c>
      <c r="N111" s="166">
        <v>0</v>
      </c>
      <c r="O111" s="166">
        <v>0</v>
      </c>
      <c r="P111" s="166">
        <v>0</v>
      </c>
      <c r="Q111" s="167" t="str">
        <f t="shared" ref="Q111:Q118" si="82">IFERROR(P111/O111-1,"-")</f>
        <v>-</v>
      </c>
      <c r="R111" s="167">
        <f t="shared" si="80"/>
        <v>0</v>
      </c>
      <c r="S111" s="166">
        <v>19439</v>
      </c>
      <c r="T111" s="166">
        <v>77726</v>
      </c>
      <c r="U111" s="166">
        <v>113230</v>
      </c>
      <c r="V111" s="166">
        <v>102157</v>
      </c>
      <c r="W111" s="166">
        <v>102824</v>
      </c>
      <c r="X111" s="167">
        <f t="shared" ref="X111:X118" si="83">IFERROR(W111/V111-1,"-")</f>
        <v>6.5291658917157047E-3</v>
      </c>
      <c r="Y111" s="167">
        <f t="shared" ref="Y111:Y118" si="84">W111/W$8</f>
        <v>2.4488615808760925E-2</v>
      </c>
    </row>
    <row r="112" spans="1:25" s="58" customFormat="1" x14ac:dyDescent="0.25">
      <c r="B112" s="165" t="s">
        <v>116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6">
        <v>0</v>
      </c>
      <c r="I112" s="167" t="str">
        <f t="shared" si="81"/>
        <v>-</v>
      </c>
      <c r="J112" s="167">
        <f t="shared" si="78"/>
        <v>0</v>
      </c>
      <c r="K112" s="166">
        <v>1353</v>
      </c>
      <c r="L112" s="166">
        <v>0</v>
      </c>
      <c r="M112" s="166">
        <v>0</v>
      </c>
      <c r="N112" s="166">
        <v>0</v>
      </c>
      <c r="O112" s="166">
        <v>0</v>
      </c>
      <c r="P112" s="166">
        <v>0</v>
      </c>
      <c r="Q112" s="167" t="str">
        <f t="shared" si="82"/>
        <v>-</v>
      </c>
      <c r="R112" s="167">
        <f t="shared" si="80"/>
        <v>0</v>
      </c>
      <c r="S112" s="166">
        <v>2695</v>
      </c>
      <c r="T112" s="166">
        <v>5917</v>
      </c>
      <c r="U112" s="166">
        <v>7594</v>
      </c>
      <c r="V112" s="166">
        <v>7215</v>
      </c>
      <c r="W112" s="166">
        <v>8179</v>
      </c>
      <c r="X112" s="167">
        <f t="shared" si="83"/>
        <v>0.13361053361053354</v>
      </c>
      <c r="Y112" s="167">
        <f t="shared" si="84"/>
        <v>1.9479147737868163E-3</v>
      </c>
    </row>
    <row r="113" spans="1:25" x14ac:dyDescent="0.25">
      <c r="A113" s="58"/>
      <c r="B113" s="165" t="s">
        <v>119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6">
        <v>0</v>
      </c>
      <c r="I113" s="167" t="str">
        <f t="shared" si="81"/>
        <v>-</v>
      </c>
      <c r="J113" s="167">
        <f t="shared" si="78"/>
        <v>0</v>
      </c>
      <c r="K113" s="166">
        <v>895</v>
      </c>
      <c r="L113" s="166">
        <v>0</v>
      </c>
      <c r="M113" s="166">
        <v>0</v>
      </c>
      <c r="N113" s="166">
        <v>0</v>
      </c>
      <c r="O113" s="166">
        <v>0</v>
      </c>
      <c r="P113" s="166">
        <v>0</v>
      </c>
      <c r="Q113" s="167" t="str">
        <f t="shared" si="82"/>
        <v>-</v>
      </c>
      <c r="R113" s="167">
        <f t="shared" si="80"/>
        <v>0</v>
      </c>
      <c r="S113" s="166">
        <v>1859</v>
      </c>
      <c r="T113" s="166">
        <v>8638</v>
      </c>
      <c r="U113" s="166">
        <v>12056</v>
      </c>
      <c r="V113" s="166">
        <v>12800</v>
      </c>
      <c r="W113" s="166">
        <v>14175</v>
      </c>
      <c r="X113" s="167">
        <f t="shared" si="83"/>
        <v>0.107421875</v>
      </c>
      <c r="Y113" s="167">
        <f t="shared" si="84"/>
        <v>3.3759251642533467E-3</v>
      </c>
    </row>
    <row r="114" spans="1:25" x14ac:dyDescent="0.25">
      <c r="A114" s="58"/>
      <c r="B114" s="165" t="s">
        <v>126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6">
        <v>0</v>
      </c>
      <c r="I114" s="167" t="str">
        <f t="shared" si="81"/>
        <v>-</v>
      </c>
      <c r="J114" s="167">
        <f t="shared" si="78"/>
        <v>0</v>
      </c>
      <c r="K114" s="166">
        <v>429</v>
      </c>
      <c r="L114" s="166">
        <v>0</v>
      </c>
      <c r="M114" s="166">
        <v>0</v>
      </c>
      <c r="N114" s="166">
        <v>0</v>
      </c>
      <c r="O114" s="166">
        <v>0</v>
      </c>
      <c r="P114" s="166">
        <v>0</v>
      </c>
      <c r="Q114" s="167" t="str">
        <f t="shared" si="82"/>
        <v>-</v>
      </c>
      <c r="R114" s="167">
        <f t="shared" si="80"/>
        <v>0</v>
      </c>
      <c r="S114" s="166">
        <v>1095</v>
      </c>
      <c r="T114" s="166">
        <v>5894</v>
      </c>
      <c r="U114" s="166">
        <v>6032</v>
      </c>
      <c r="V114" s="166">
        <v>5918</v>
      </c>
      <c r="W114" s="166">
        <v>5786</v>
      </c>
      <c r="X114" s="167">
        <f t="shared" si="83"/>
        <v>-2.2304832713754608E-2</v>
      </c>
      <c r="Y114" s="167">
        <f t="shared" si="84"/>
        <v>1.3779966843294436E-3</v>
      </c>
    </row>
    <row r="115" spans="1:25" x14ac:dyDescent="0.25">
      <c r="A115" s="58"/>
      <c r="B115" s="165" t="s">
        <v>122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6">
        <v>0</v>
      </c>
      <c r="I115" s="167" t="str">
        <f t="shared" si="81"/>
        <v>-</v>
      </c>
      <c r="J115" s="167">
        <f t="shared" si="78"/>
        <v>0</v>
      </c>
      <c r="K115" s="166">
        <v>623</v>
      </c>
      <c r="L115" s="166">
        <v>0</v>
      </c>
      <c r="M115" s="166">
        <v>0</v>
      </c>
      <c r="N115" s="166">
        <v>0</v>
      </c>
      <c r="O115" s="166">
        <v>0</v>
      </c>
      <c r="P115" s="166">
        <v>0</v>
      </c>
      <c r="Q115" s="167" t="str">
        <f t="shared" si="82"/>
        <v>-</v>
      </c>
      <c r="R115" s="167">
        <f t="shared" si="80"/>
        <v>0</v>
      </c>
      <c r="S115" s="166">
        <v>2545</v>
      </c>
      <c r="T115" s="166">
        <v>4317</v>
      </c>
      <c r="U115" s="166">
        <v>4916</v>
      </c>
      <c r="V115" s="166">
        <v>4686</v>
      </c>
      <c r="W115" s="166">
        <v>4352</v>
      </c>
      <c r="X115" s="167">
        <f t="shared" si="83"/>
        <v>-7.1276141698676909E-2</v>
      </c>
      <c r="Y115" s="167">
        <f t="shared" si="84"/>
        <v>1.0364745195647665E-3</v>
      </c>
    </row>
    <row r="116" spans="1:25" x14ac:dyDescent="0.25">
      <c r="A116" s="58"/>
      <c r="B116" s="165" t="s">
        <v>131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6">
        <v>0</v>
      </c>
      <c r="I116" s="167" t="str">
        <f t="shared" si="81"/>
        <v>-</v>
      </c>
      <c r="J116" s="167">
        <f t="shared" si="78"/>
        <v>0</v>
      </c>
      <c r="K116" s="166">
        <v>206</v>
      </c>
      <c r="L116" s="166">
        <v>0</v>
      </c>
      <c r="M116" s="166">
        <v>0</v>
      </c>
      <c r="N116" s="166">
        <v>0</v>
      </c>
      <c r="O116" s="166">
        <v>0</v>
      </c>
      <c r="P116" s="166">
        <v>0</v>
      </c>
      <c r="Q116" s="167" t="str">
        <f t="shared" si="82"/>
        <v>-</v>
      </c>
      <c r="R116" s="167">
        <f t="shared" si="80"/>
        <v>0</v>
      </c>
      <c r="S116" s="166">
        <v>226</v>
      </c>
      <c r="T116" s="166">
        <v>1123</v>
      </c>
      <c r="U116" s="166">
        <v>1300</v>
      </c>
      <c r="V116" s="166">
        <v>1069</v>
      </c>
      <c r="W116" s="166">
        <v>1258</v>
      </c>
      <c r="X116" s="167">
        <f t="shared" si="83"/>
        <v>0.17680074836295612</v>
      </c>
      <c r="Y116" s="167">
        <f t="shared" si="84"/>
        <v>2.9960591581169031E-4</v>
      </c>
    </row>
    <row r="117" spans="1:25" x14ac:dyDescent="0.25">
      <c r="A117" s="58"/>
      <c r="B117" s="165" t="s">
        <v>134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6">
        <v>0</v>
      </c>
      <c r="I117" s="167" t="str">
        <f t="shared" si="81"/>
        <v>-</v>
      </c>
      <c r="J117" s="167">
        <f t="shared" si="78"/>
        <v>0</v>
      </c>
      <c r="K117" s="166">
        <v>526</v>
      </c>
      <c r="L117" s="166">
        <v>0</v>
      </c>
      <c r="M117" s="166">
        <v>0</v>
      </c>
      <c r="N117" s="166">
        <v>0</v>
      </c>
      <c r="O117" s="166">
        <v>0</v>
      </c>
      <c r="P117" s="166">
        <v>0</v>
      </c>
      <c r="Q117" s="167" t="str">
        <f t="shared" si="82"/>
        <v>-</v>
      </c>
      <c r="R117" s="167">
        <f t="shared" si="80"/>
        <v>0</v>
      </c>
      <c r="S117" s="166">
        <v>549</v>
      </c>
      <c r="T117" s="166">
        <v>840</v>
      </c>
      <c r="U117" s="166">
        <v>770</v>
      </c>
      <c r="V117" s="166">
        <v>1368</v>
      </c>
      <c r="W117" s="166">
        <v>921</v>
      </c>
      <c r="X117" s="167">
        <f t="shared" si="83"/>
        <v>-0.32675438596491224</v>
      </c>
      <c r="Y117" s="167">
        <f t="shared" si="84"/>
        <v>2.1934582548693702E-4</v>
      </c>
    </row>
    <row r="118" spans="1:25" x14ac:dyDescent="0.25">
      <c r="A118" s="58"/>
      <c r="B118" s="170" t="s">
        <v>148</v>
      </c>
      <c r="C118" s="171">
        <f t="shared" ref="C118" si="85">C110-SUM(C111:C117)</f>
        <v>0</v>
      </c>
      <c r="D118" s="171">
        <f t="shared" ref="D118:H118" si="86">D110-SUM(D111:D117)</f>
        <v>0</v>
      </c>
      <c r="E118" s="171">
        <f t="shared" si="86"/>
        <v>0</v>
      </c>
      <c r="F118" s="171">
        <f t="shared" si="86"/>
        <v>0</v>
      </c>
      <c r="G118" s="171">
        <f t="shared" si="86"/>
        <v>0</v>
      </c>
      <c r="H118" s="171">
        <f t="shared" si="86"/>
        <v>0</v>
      </c>
      <c r="I118" s="172" t="str">
        <f t="shared" si="81"/>
        <v>-</v>
      </c>
      <c r="J118" s="172">
        <f t="shared" si="78"/>
        <v>0</v>
      </c>
      <c r="K118" s="171">
        <f t="shared" ref="K118:P118" si="87">K110-SUM(K111:K117)</f>
        <v>3453</v>
      </c>
      <c r="L118" s="171">
        <f t="shared" si="87"/>
        <v>0</v>
      </c>
      <c r="M118" s="171">
        <f t="shared" si="87"/>
        <v>0</v>
      </c>
      <c r="N118" s="171">
        <f t="shared" si="87"/>
        <v>0</v>
      </c>
      <c r="O118" s="171">
        <f t="shared" si="87"/>
        <v>0</v>
      </c>
      <c r="P118" s="171">
        <f t="shared" si="87"/>
        <v>0</v>
      </c>
      <c r="Q118" s="172" t="str">
        <f t="shared" si="82"/>
        <v>-</v>
      </c>
      <c r="R118" s="172">
        <f t="shared" si="80"/>
        <v>0</v>
      </c>
      <c r="S118" s="171">
        <f>S110-SUM(S111:S117)</f>
        <v>5610</v>
      </c>
      <c r="T118" s="171">
        <f>T110-SUM(T111:T117)</f>
        <v>24207</v>
      </c>
      <c r="U118" s="171">
        <f>U110-SUM(U111:U117)</f>
        <v>26320</v>
      </c>
      <c r="V118" s="171">
        <f>V110-SUM(V111:V117)</f>
        <v>28586</v>
      </c>
      <c r="W118" s="171">
        <f>W110-SUM(W111:W117)</f>
        <v>34156</v>
      </c>
      <c r="X118" s="172">
        <f t="shared" si="83"/>
        <v>0.19485062618064797</v>
      </c>
      <c r="Y118" s="172">
        <f t="shared" si="84"/>
        <v>8.1346102229444307E-3</v>
      </c>
    </row>
    <row r="119" spans="1:25" x14ac:dyDescent="0.25">
      <c r="A119" s="58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</row>
    <row r="120" spans="1:25" x14ac:dyDescent="0.25">
      <c r="A120" s="58"/>
      <c r="B120" s="158" t="s">
        <v>71</v>
      </c>
      <c r="C120" s="178">
        <f t="shared" ref="C120:H120" si="88">C121+C124</f>
        <v>44475</v>
      </c>
      <c r="D120" s="178">
        <f t="shared" si="88"/>
        <v>61314</v>
      </c>
      <c r="E120" s="178">
        <f t="shared" si="88"/>
        <v>93434</v>
      </c>
      <c r="F120" s="178">
        <f t="shared" si="88"/>
        <v>94365</v>
      </c>
      <c r="G120" s="178">
        <f t="shared" si="88"/>
        <v>99219</v>
      </c>
      <c r="H120" s="178">
        <f t="shared" si="88"/>
        <v>96001</v>
      </c>
      <c r="I120" s="179">
        <f>IFERROR(H120/G120-1,"-")</f>
        <v>-3.2433304105060512E-2</v>
      </c>
      <c r="J120" s="179">
        <f t="shared" ref="J120:J132" si="89">H120/H$8</f>
        <v>0.12629849285368472</v>
      </c>
      <c r="K120" s="178">
        <f t="shared" ref="K120:P120" si="90">K121+K124</f>
        <v>46941</v>
      </c>
      <c r="L120" s="178">
        <f t="shared" si="90"/>
        <v>102944</v>
      </c>
      <c r="M120" s="178">
        <f t="shared" si="90"/>
        <v>135697</v>
      </c>
      <c r="N120" s="178">
        <f t="shared" si="90"/>
        <v>145679</v>
      </c>
      <c r="O120" s="178">
        <f t="shared" si="90"/>
        <v>151188</v>
      </c>
      <c r="P120" s="178">
        <f t="shared" si="90"/>
        <v>186600</v>
      </c>
      <c r="Q120" s="179">
        <f>IFERROR(P120/O120-1,"-")</f>
        <v>0.23422493848718151</v>
      </c>
      <c r="R120" s="179">
        <f t="shared" ref="R120:R132" si="91">P120/P$8</f>
        <v>5.4264109177293872E-2</v>
      </c>
      <c r="S120" s="178">
        <f>S121+S124</f>
        <v>91416</v>
      </c>
      <c r="T120" s="178">
        <f>T121+T124</f>
        <v>229131</v>
      </c>
      <c r="U120" s="178">
        <f>U121+U124</f>
        <v>240044</v>
      </c>
      <c r="V120" s="178">
        <f>V121+V124</f>
        <v>250407</v>
      </c>
      <c r="W120" s="178">
        <f>W121+W124</f>
        <v>282601</v>
      </c>
      <c r="X120" s="179">
        <f>IFERROR(W120/V120-1,"-")</f>
        <v>0.12856669342310711</v>
      </c>
      <c r="Y120" s="179">
        <f>W120/W$8</f>
        <v>6.7304396990699122E-2</v>
      </c>
    </row>
    <row r="121" spans="1:25" x14ac:dyDescent="0.25">
      <c r="A121" s="58"/>
      <c r="B121" s="161" t="s">
        <v>100</v>
      </c>
      <c r="C121" s="162">
        <v>21565</v>
      </c>
      <c r="D121" s="162">
        <v>32824</v>
      </c>
      <c r="E121" s="162">
        <v>51574</v>
      </c>
      <c r="F121" s="162">
        <v>61454</v>
      </c>
      <c r="G121" s="162">
        <v>66290</v>
      </c>
      <c r="H121" s="162">
        <v>61164</v>
      </c>
      <c r="I121" s="163">
        <f>IFERROR(H121/G121-1,"-")</f>
        <v>-7.732689696786843E-2</v>
      </c>
      <c r="J121" s="163">
        <f t="shared" si="89"/>
        <v>8.0467089060559494E-2</v>
      </c>
      <c r="K121" s="162">
        <v>31314</v>
      </c>
      <c r="L121" s="162">
        <v>71733</v>
      </c>
      <c r="M121" s="162">
        <v>83312</v>
      </c>
      <c r="N121" s="162">
        <v>85760</v>
      </c>
      <c r="O121" s="162">
        <v>89698</v>
      </c>
      <c r="P121" s="162">
        <v>117239</v>
      </c>
      <c r="Q121" s="163">
        <f>IFERROR(P121/O121-1,"-")</f>
        <v>0.30704140560547621</v>
      </c>
      <c r="R121" s="163">
        <f t="shared" si="91"/>
        <v>3.4093622164184115E-2</v>
      </c>
      <c r="S121" s="162">
        <v>52879</v>
      </c>
      <c r="T121" s="162">
        <v>134886</v>
      </c>
      <c r="U121" s="162">
        <v>147214</v>
      </c>
      <c r="V121" s="162">
        <v>155988</v>
      </c>
      <c r="W121" s="162">
        <v>178403</v>
      </c>
      <c r="X121" s="163">
        <f>IFERROR(W121/V121-1,"-")</f>
        <v>0.14369695104751656</v>
      </c>
      <c r="Y121" s="163">
        <f>W121/W$8</f>
        <v>4.2488548647498396E-2</v>
      </c>
    </row>
    <row r="122" spans="1:25" x14ac:dyDescent="0.25">
      <c r="A122" s="58"/>
      <c r="B122" s="165" t="s">
        <v>106</v>
      </c>
      <c r="C122" s="166">
        <v>10392</v>
      </c>
      <c r="D122" s="166">
        <v>15693</v>
      </c>
      <c r="E122" s="166">
        <v>29334</v>
      </c>
      <c r="F122" s="166">
        <v>30291</v>
      </c>
      <c r="G122" s="166">
        <v>37901</v>
      </c>
      <c r="H122" s="166">
        <v>37417</v>
      </c>
      <c r="I122" s="167">
        <f>IFERROR(H122/G122-1,"-")</f>
        <v>-1.2770111606553947E-2</v>
      </c>
      <c r="J122" s="167">
        <f t="shared" si="89"/>
        <v>4.9225640431936349E-2</v>
      </c>
      <c r="K122" s="166">
        <v>13684</v>
      </c>
      <c r="L122" s="166">
        <v>37554</v>
      </c>
      <c r="M122" s="166">
        <v>40531</v>
      </c>
      <c r="N122" s="166">
        <v>36734</v>
      </c>
      <c r="O122" s="166">
        <v>37287</v>
      </c>
      <c r="P122" s="166">
        <v>56045</v>
      </c>
      <c r="Q122" s="167">
        <f>IFERROR(P122/O122-1,"-")</f>
        <v>0.50307077533724898</v>
      </c>
      <c r="R122" s="167">
        <f t="shared" si="91"/>
        <v>1.6298135042022696E-2</v>
      </c>
      <c r="S122" s="166">
        <v>24076</v>
      </c>
      <c r="T122" s="166">
        <v>69865</v>
      </c>
      <c r="U122" s="166">
        <v>67025</v>
      </c>
      <c r="V122" s="166">
        <v>75188</v>
      </c>
      <c r="W122" s="166">
        <v>93462</v>
      </c>
      <c r="X122" s="167">
        <f>IFERROR(W122/V122-1,"-")</f>
        <v>0.24304410278235888</v>
      </c>
      <c r="Y122" s="167">
        <f>W122/W$8</f>
        <v>2.2258957157068521E-2</v>
      </c>
    </row>
    <row r="123" spans="1:25" x14ac:dyDescent="0.25">
      <c r="A123" s="58"/>
      <c r="B123" s="165" t="s">
        <v>103</v>
      </c>
      <c r="C123" s="166">
        <v>11173</v>
      </c>
      <c r="D123" s="166">
        <v>17131</v>
      </c>
      <c r="E123" s="166">
        <v>22240</v>
      </c>
      <c r="F123" s="166">
        <v>31163</v>
      </c>
      <c r="G123" s="166">
        <v>28389</v>
      </c>
      <c r="H123" s="166">
        <v>23747</v>
      </c>
      <c r="I123" s="167">
        <f>IFERROR(H123/G123-1,"-")</f>
        <v>-0.16351403712705626</v>
      </c>
      <c r="J123" s="167">
        <f t="shared" si="89"/>
        <v>3.1241448628623152E-2</v>
      </c>
      <c r="K123" s="166">
        <v>17630</v>
      </c>
      <c r="L123" s="166">
        <v>34179</v>
      </c>
      <c r="M123" s="166">
        <v>42781</v>
      </c>
      <c r="N123" s="166">
        <v>49026</v>
      </c>
      <c r="O123" s="166">
        <v>52411</v>
      </c>
      <c r="P123" s="166">
        <v>61194</v>
      </c>
      <c r="Q123" s="167">
        <f>IFERROR(P123/O123-1,"-")</f>
        <v>0.16757932495086902</v>
      </c>
      <c r="R123" s="167">
        <f t="shared" si="91"/>
        <v>1.7795487122161422E-2</v>
      </c>
      <c r="S123" s="166">
        <v>28803</v>
      </c>
      <c r="T123" s="166">
        <v>65021</v>
      </c>
      <c r="U123" s="166">
        <v>80189</v>
      </c>
      <c r="V123" s="166">
        <v>80800</v>
      </c>
      <c r="W123" s="166">
        <v>84941</v>
      </c>
      <c r="X123" s="167">
        <f>IFERROR(W123/V123-1,"-")</f>
        <v>5.1250000000000018E-2</v>
      </c>
      <c r="Y123" s="167">
        <f>W123/W$8</f>
        <v>2.0229591490429879E-2</v>
      </c>
    </row>
    <row r="124" spans="1:25" x14ac:dyDescent="0.25">
      <c r="A124" s="58"/>
      <c r="B124" s="161" t="s">
        <v>110</v>
      </c>
      <c r="C124" s="162">
        <v>22910</v>
      </c>
      <c r="D124" s="162">
        <v>28490</v>
      </c>
      <c r="E124" s="162">
        <v>41860</v>
      </c>
      <c r="F124" s="162">
        <v>32911</v>
      </c>
      <c r="G124" s="162">
        <v>32929</v>
      </c>
      <c r="H124" s="162">
        <v>34837</v>
      </c>
      <c r="I124" s="163">
        <f>IFERROR(H124/G124-1,"-")</f>
        <v>5.7942846730845154E-2</v>
      </c>
      <c r="J124" s="163">
        <f t="shared" si="89"/>
        <v>4.5831403793125225E-2</v>
      </c>
      <c r="K124" s="162">
        <v>15627</v>
      </c>
      <c r="L124" s="162">
        <v>31211</v>
      </c>
      <c r="M124" s="162">
        <v>52385</v>
      </c>
      <c r="N124" s="162">
        <v>59919</v>
      </c>
      <c r="O124" s="162">
        <v>61490</v>
      </c>
      <c r="P124" s="162">
        <v>69361</v>
      </c>
      <c r="Q124" s="163">
        <f>IFERROR(P124/O124-1,"-")</f>
        <v>0.12800455358594887</v>
      </c>
      <c r="R124" s="163">
        <f t="shared" si="91"/>
        <v>2.0170487013109754E-2</v>
      </c>
      <c r="S124" s="162">
        <v>38537</v>
      </c>
      <c r="T124" s="162">
        <v>94245</v>
      </c>
      <c r="U124" s="162">
        <v>92830</v>
      </c>
      <c r="V124" s="162">
        <v>94419</v>
      </c>
      <c r="W124" s="162">
        <v>104198</v>
      </c>
      <c r="X124" s="163">
        <f>IFERROR(W124/V124-1,"-")</f>
        <v>0.10357025598661296</v>
      </c>
      <c r="Y124" s="163">
        <f>W124/W$8</f>
        <v>2.4815848343200719E-2</v>
      </c>
    </row>
    <row r="125" spans="1:25" s="58" customFormat="1" x14ac:dyDescent="0.25">
      <c r="B125" s="165" t="s">
        <v>113</v>
      </c>
      <c r="C125" s="166">
        <v>1377</v>
      </c>
      <c r="D125" s="166">
        <v>653</v>
      </c>
      <c r="E125" s="166">
        <v>2495</v>
      </c>
      <c r="F125" s="166">
        <v>3075</v>
      </c>
      <c r="G125" s="166">
        <v>2418</v>
      </c>
      <c r="H125" s="166">
        <v>2592</v>
      </c>
      <c r="I125" s="167">
        <f t="shared" ref="I125:I132" si="92">IFERROR(H125/G125-1,"-")</f>
        <v>7.1960297766749282E-2</v>
      </c>
      <c r="J125" s="167">
        <f t="shared" si="89"/>
        <v>3.4100237859683836E-3</v>
      </c>
      <c r="K125" s="166">
        <v>2329</v>
      </c>
      <c r="L125" s="166">
        <v>2683</v>
      </c>
      <c r="M125" s="166">
        <v>7422</v>
      </c>
      <c r="N125" s="166">
        <v>8579</v>
      </c>
      <c r="O125" s="166">
        <v>8260</v>
      </c>
      <c r="P125" s="166">
        <v>7864</v>
      </c>
      <c r="Q125" s="167">
        <f t="shared" ref="Q125:Q132" si="93">IFERROR(P125/O125-1,"-")</f>
        <v>-4.7941888619854711E-2</v>
      </c>
      <c r="R125" s="167">
        <f t="shared" si="91"/>
        <v>2.2868861445350429E-3</v>
      </c>
      <c r="S125" s="166">
        <v>3706</v>
      </c>
      <c r="T125" s="166">
        <v>9917</v>
      </c>
      <c r="U125" s="166">
        <v>11654</v>
      </c>
      <c r="V125" s="166">
        <v>10678</v>
      </c>
      <c r="W125" s="166">
        <v>10456</v>
      </c>
      <c r="X125" s="167">
        <f t="shared" ref="X125:X132" si="94">IFERROR(W125/V125-1,"-")</f>
        <v>-2.0790410189174047E-2</v>
      </c>
      <c r="Y125" s="167">
        <f t="shared" ref="Y125:Y132" si="95">W125/W$8</f>
        <v>2.4902062446160839E-3</v>
      </c>
    </row>
    <row r="126" spans="1:25" s="58" customFormat="1" x14ac:dyDescent="0.25">
      <c r="B126" s="165" t="s">
        <v>116</v>
      </c>
      <c r="C126" s="166">
        <v>1696</v>
      </c>
      <c r="D126" s="166">
        <v>2401</v>
      </c>
      <c r="E126" s="166">
        <v>4143</v>
      </c>
      <c r="F126" s="166">
        <v>4499</v>
      </c>
      <c r="G126" s="166">
        <v>4518</v>
      </c>
      <c r="H126" s="166">
        <v>5144</v>
      </c>
      <c r="I126" s="167">
        <f t="shared" si="92"/>
        <v>0.13855688357680385</v>
      </c>
      <c r="J126" s="167">
        <f t="shared" si="89"/>
        <v>6.7674237480792303E-3</v>
      </c>
      <c r="K126" s="166">
        <v>2180</v>
      </c>
      <c r="L126" s="166">
        <v>4913</v>
      </c>
      <c r="M126" s="166">
        <v>7118</v>
      </c>
      <c r="N126" s="166">
        <v>8816</v>
      </c>
      <c r="O126" s="166">
        <v>8623</v>
      </c>
      <c r="P126" s="166">
        <v>10273</v>
      </c>
      <c r="Q126" s="167">
        <f t="shared" si="93"/>
        <v>0.19134871854343038</v>
      </c>
      <c r="R126" s="167">
        <f t="shared" si="91"/>
        <v>2.9874340491872452E-3</v>
      </c>
      <c r="S126" s="166">
        <v>3876</v>
      </c>
      <c r="T126" s="166">
        <v>11261</v>
      </c>
      <c r="U126" s="166">
        <v>13315</v>
      </c>
      <c r="V126" s="166">
        <v>13141</v>
      </c>
      <c r="W126" s="166">
        <v>15417</v>
      </c>
      <c r="X126" s="167">
        <f t="shared" si="94"/>
        <v>0.17319838672855936</v>
      </c>
      <c r="Y126" s="167">
        <f t="shared" si="95"/>
        <v>3.6717205119784018E-3</v>
      </c>
    </row>
    <row r="127" spans="1:25" x14ac:dyDescent="0.25">
      <c r="A127" s="58"/>
      <c r="B127" s="165" t="s">
        <v>119</v>
      </c>
      <c r="C127" s="166">
        <v>1277</v>
      </c>
      <c r="D127" s="166">
        <v>2102</v>
      </c>
      <c r="E127" s="166">
        <v>2821</v>
      </c>
      <c r="F127" s="166">
        <v>3024</v>
      </c>
      <c r="G127" s="166">
        <v>2762</v>
      </c>
      <c r="H127" s="166">
        <v>2930</v>
      </c>
      <c r="I127" s="167">
        <f t="shared" si="92"/>
        <v>6.0825488776249159E-2</v>
      </c>
      <c r="J127" s="167">
        <f t="shared" si="89"/>
        <v>3.8546950975645693E-3</v>
      </c>
      <c r="K127" s="166">
        <v>1497</v>
      </c>
      <c r="L127" s="166">
        <v>5032</v>
      </c>
      <c r="M127" s="166">
        <v>5703</v>
      </c>
      <c r="N127" s="166">
        <v>5756</v>
      </c>
      <c r="O127" s="166">
        <v>5825</v>
      </c>
      <c r="P127" s="166">
        <v>6604</v>
      </c>
      <c r="Q127" s="167">
        <f t="shared" si="93"/>
        <v>0.13373390557939913</v>
      </c>
      <c r="R127" s="167">
        <f t="shared" si="91"/>
        <v>1.9204725455886857E-3</v>
      </c>
      <c r="S127" s="166">
        <v>2774</v>
      </c>
      <c r="T127" s="166">
        <v>8524</v>
      </c>
      <c r="U127" s="166">
        <v>8780</v>
      </c>
      <c r="V127" s="166">
        <v>8587</v>
      </c>
      <c r="W127" s="166">
        <v>9534</v>
      </c>
      <c r="X127" s="167">
        <f t="shared" si="94"/>
        <v>0.11028298590893204</v>
      </c>
      <c r="Y127" s="167">
        <f t="shared" si="95"/>
        <v>2.2706222586237322E-3</v>
      </c>
    </row>
    <row r="128" spans="1:25" x14ac:dyDescent="0.25">
      <c r="A128" s="58"/>
      <c r="B128" s="165" t="s">
        <v>126</v>
      </c>
      <c r="C128" s="166">
        <v>359</v>
      </c>
      <c r="D128" s="166">
        <v>359</v>
      </c>
      <c r="E128" s="166">
        <v>801</v>
      </c>
      <c r="F128" s="166">
        <v>649</v>
      </c>
      <c r="G128" s="166">
        <v>650</v>
      </c>
      <c r="H128" s="166">
        <v>829</v>
      </c>
      <c r="I128" s="167">
        <f t="shared" si="92"/>
        <v>0.27538461538461534</v>
      </c>
      <c r="J128" s="167">
        <f t="shared" si="89"/>
        <v>1.0906287494474498E-3</v>
      </c>
      <c r="K128" s="166">
        <v>356</v>
      </c>
      <c r="L128" s="166">
        <v>974</v>
      </c>
      <c r="M128" s="166">
        <v>1772</v>
      </c>
      <c r="N128" s="166">
        <v>1988</v>
      </c>
      <c r="O128" s="166">
        <v>1706</v>
      </c>
      <c r="P128" s="166">
        <v>1937</v>
      </c>
      <c r="Q128" s="167">
        <f t="shared" si="93"/>
        <v>0.13540445486518182</v>
      </c>
      <c r="R128" s="167">
        <f t="shared" si="91"/>
        <v>5.6328820726912233E-4</v>
      </c>
      <c r="S128" s="166">
        <v>715</v>
      </c>
      <c r="T128" s="166">
        <v>2573</v>
      </c>
      <c r="U128" s="166">
        <v>2637</v>
      </c>
      <c r="V128" s="166">
        <v>2356</v>
      </c>
      <c r="W128" s="166">
        <v>2766</v>
      </c>
      <c r="X128" s="167">
        <f t="shared" si="94"/>
        <v>0.17402376910016981</v>
      </c>
      <c r="Y128" s="167">
        <f t="shared" si="95"/>
        <v>6.5875195797705517E-4</v>
      </c>
    </row>
    <row r="129" spans="1:25" x14ac:dyDescent="0.25">
      <c r="A129" s="58"/>
      <c r="B129" s="165" t="s">
        <v>122</v>
      </c>
      <c r="C129" s="166">
        <v>303</v>
      </c>
      <c r="D129" s="166">
        <v>312</v>
      </c>
      <c r="E129" s="166">
        <v>635</v>
      </c>
      <c r="F129" s="166">
        <v>527</v>
      </c>
      <c r="G129" s="166">
        <v>600</v>
      </c>
      <c r="H129" s="166">
        <v>555</v>
      </c>
      <c r="I129" s="167">
        <f t="shared" si="92"/>
        <v>-7.4999999999999956E-2</v>
      </c>
      <c r="J129" s="167">
        <f t="shared" si="89"/>
        <v>7.3015555602332289E-4</v>
      </c>
      <c r="K129" s="166">
        <v>453</v>
      </c>
      <c r="L129" s="166">
        <v>1045</v>
      </c>
      <c r="M129" s="166">
        <v>1201</v>
      </c>
      <c r="N129" s="166">
        <v>1408</v>
      </c>
      <c r="O129" s="166">
        <v>1497</v>
      </c>
      <c r="P129" s="166">
        <v>1985</v>
      </c>
      <c r="Q129" s="167">
        <f t="shared" si="93"/>
        <v>0.32598530394121572</v>
      </c>
      <c r="R129" s="167">
        <f t="shared" si="91"/>
        <v>5.7724682056231689E-4</v>
      </c>
      <c r="S129" s="166">
        <v>756</v>
      </c>
      <c r="T129" s="166">
        <v>1836</v>
      </c>
      <c r="U129" s="166">
        <v>1935</v>
      </c>
      <c r="V129" s="166">
        <v>2097</v>
      </c>
      <c r="W129" s="166">
        <v>2540</v>
      </c>
      <c r="X129" s="167">
        <f t="shared" si="94"/>
        <v>0.21125417262756319</v>
      </c>
      <c r="Y129" s="167">
        <f t="shared" si="95"/>
        <v>6.0492768375333336E-4</v>
      </c>
    </row>
    <row r="130" spans="1:25" x14ac:dyDescent="0.25">
      <c r="A130" s="58"/>
      <c r="B130" s="165" t="s">
        <v>131</v>
      </c>
      <c r="C130" s="166">
        <v>183</v>
      </c>
      <c r="D130" s="166">
        <v>123</v>
      </c>
      <c r="E130" s="166">
        <v>250</v>
      </c>
      <c r="F130" s="166">
        <v>204</v>
      </c>
      <c r="G130" s="166">
        <v>235</v>
      </c>
      <c r="H130" s="166">
        <v>295</v>
      </c>
      <c r="I130" s="167">
        <f t="shared" si="92"/>
        <v>0.25531914893617014</v>
      </c>
      <c r="J130" s="167">
        <f t="shared" si="89"/>
        <v>3.8810070094933379E-4</v>
      </c>
      <c r="K130" s="166">
        <v>488</v>
      </c>
      <c r="L130" s="166">
        <v>432</v>
      </c>
      <c r="M130" s="166">
        <v>825</v>
      </c>
      <c r="N130" s="166">
        <v>1138</v>
      </c>
      <c r="O130" s="166">
        <v>1099</v>
      </c>
      <c r="P130" s="166">
        <v>833</v>
      </c>
      <c r="Q130" s="167">
        <f t="shared" si="93"/>
        <v>-0.2420382165605095</v>
      </c>
      <c r="R130" s="167">
        <f t="shared" si="91"/>
        <v>2.4224010152564736E-4</v>
      </c>
      <c r="S130" s="166">
        <v>671</v>
      </c>
      <c r="T130" s="166">
        <v>1075</v>
      </c>
      <c r="U130" s="166">
        <v>1342</v>
      </c>
      <c r="V130" s="166">
        <v>1334</v>
      </c>
      <c r="W130" s="166">
        <v>1128</v>
      </c>
      <c r="X130" s="167">
        <f t="shared" si="94"/>
        <v>-0.15442278860569714</v>
      </c>
      <c r="Y130" s="167">
        <f t="shared" si="95"/>
        <v>2.6864505010777955E-4</v>
      </c>
    </row>
    <row r="131" spans="1:25" x14ac:dyDescent="0.25">
      <c r="A131" s="58"/>
      <c r="B131" s="165" t="s">
        <v>134</v>
      </c>
      <c r="C131" s="166">
        <v>199</v>
      </c>
      <c r="D131" s="166">
        <v>177</v>
      </c>
      <c r="E131" s="166">
        <v>253</v>
      </c>
      <c r="F131" s="166">
        <v>358</v>
      </c>
      <c r="G131" s="166">
        <v>387</v>
      </c>
      <c r="H131" s="166">
        <v>299</v>
      </c>
      <c r="I131" s="167">
        <f t="shared" si="92"/>
        <v>-0.22739018087855301</v>
      </c>
      <c r="J131" s="167">
        <f t="shared" si="89"/>
        <v>3.9336308333508746E-4</v>
      </c>
      <c r="K131" s="166">
        <v>882</v>
      </c>
      <c r="L131" s="166">
        <v>742</v>
      </c>
      <c r="M131" s="166">
        <v>1632</v>
      </c>
      <c r="N131" s="166">
        <v>2097</v>
      </c>
      <c r="O131" s="166">
        <v>2115</v>
      </c>
      <c r="P131" s="166">
        <v>2068</v>
      </c>
      <c r="Q131" s="167">
        <f t="shared" si="93"/>
        <v>-2.2222222222222254E-2</v>
      </c>
      <c r="R131" s="167">
        <f t="shared" si="91"/>
        <v>6.0138358938179916E-4</v>
      </c>
      <c r="S131" s="166">
        <v>1081</v>
      </c>
      <c r="T131" s="166">
        <v>1885</v>
      </c>
      <c r="U131" s="166">
        <v>2455</v>
      </c>
      <c r="V131" s="166">
        <v>2502</v>
      </c>
      <c r="W131" s="166">
        <v>2367</v>
      </c>
      <c r="X131" s="167">
        <f t="shared" si="94"/>
        <v>-5.3956834532374098E-2</v>
      </c>
      <c r="Y131" s="167">
        <f t="shared" si="95"/>
        <v>5.6372591631659058E-4</v>
      </c>
    </row>
    <row r="132" spans="1:25" x14ac:dyDescent="0.25">
      <c r="A132" s="58"/>
      <c r="B132" s="170" t="s">
        <v>148</v>
      </c>
      <c r="C132" s="171">
        <f t="shared" ref="C132" si="96">C124-SUM(C125:C131)</f>
        <v>17516</v>
      </c>
      <c r="D132" s="171">
        <f t="shared" ref="D132:H132" si="97">D124-SUM(D125:D131)</f>
        <v>22363</v>
      </c>
      <c r="E132" s="171">
        <f t="shared" si="97"/>
        <v>30462</v>
      </c>
      <c r="F132" s="171">
        <f t="shared" si="97"/>
        <v>20575</v>
      </c>
      <c r="G132" s="171">
        <f t="shared" si="97"/>
        <v>21359</v>
      </c>
      <c r="H132" s="171">
        <f t="shared" si="97"/>
        <v>22193</v>
      </c>
      <c r="I132" s="172">
        <f t="shared" si="92"/>
        <v>3.9046771852614848E-2</v>
      </c>
      <c r="J132" s="172">
        <f t="shared" si="89"/>
        <v>2.9197013071757847E-2</v>
      </c>
      <c r="K132" s="171">
        <f t="shared" ref="K132:P132" si="98">K124-SUM(K125:K131)</f>
        <v>7442</v>
      </c>
      <c r="L132" s="171">
        <f t="shared" si="98"/>
        <v>15390</v>
      </c>
      <c r="M132" s="171">
        <f t="shared" si="98"/>
        <v>26712</v>
      </c>
      <c r="N132" s="171">
        <f t="shared" si="98"/>
        <v>30137</v>
      </c>
      <c r="O132" s="171">
        <f t="shared" si="98"/>
        <v>32365</v>
      </c>
      <c r="P132" s="171">
        <f t="shared" si="98"/>
        <v>37797</v>
      </c>
      <c r="Q132" s="172">
        <f t="shared" si="93"/>
        <v>0.16783562490344517</v>
      </c>
      <c r="R132" s="172">
        <f t="shared" si="91"/>
        <v>1.0991535555059896E-2</v>
      </c>
      <c r="S132" s="171">
        <f>S124-SUM(S125:S131)</f>
        <v>24958</v>
      </c>
      <c r="T132" s="171">
        <f>T124-SUM(T125:T131)</f>
        <v>57174</v>
      </c>
      <c r="U132" s="171">
        <f>U124-SUM(U125:U131)</f>
        <v>50712</v>
      </c>
      <c r="V132" s="171">
        <f>V124-SUM(V125:V131)</f>
        <v>53724</v>
      </c>
      <c r="W132" s="171">
        <f>W124-SUM(W125:W131)</f>
        <v>59990</v>
      </c>
      <c r="X132" s="172">
        <f t="shared" si="94"/>
        <v>0.11663316208770746</v>
      </c>
      <c r="Y132" s="172">
        <f t="shared" si="95"/>
        <v>1.4287248719827743E-2</v>
      </c>
    </row>
    <row r="133" spans="1:25" x14ac:dyDescent="0.25">
      <c r="A133" s="58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</row>
    <row r="134" spans="1:25" x14ac:dyDescent="0.25">
      <c r="A134" s="58"/>
      <c r="B134" s="158" t="s">
        <v>71</v>
      </c>
      <c r="C134" s="178">
        <f t="shared" ref="C134:H134" si="99">C135+C138</f>
        <v>9862</v>
      </c>
      <c r="D134" s="178">
        <f t="shared" si="99"/>
        <v>24847</v>
      </c>
      <c r="E134" s="178">
        <f t="shared" si="99"/>
        <v>47385</v>
      </c>
      <c r="F134" s="178">
        <f t="shared" si="99"/>
        <v>49008</v>
      </c>
      <c r="G134" s="178">
        <f t="shared" si="99"/>
        <v>52595</v>
      </c>
      <c r="H134" s="178">
        <f t="shared" si="99"/>
        <v>50627</v>
      </c>
      <c r="I134" s="179">
        <f>IFERROR(H134/G134-1,"-")</f>
        <v>-3.741800551383212E-2</v>
      </c>
      <c r="J134" s="179">
        <f t="shared" ref="J134:J146" si="100">H134/H$8</f>
        <v>6.6604658260887864E-2</v>
      </c>
      <c r="K134" s="178">
        <f t="shared" ref="K134:P134" si="101">K135+K138</f>
        <v>40956</v>
      </c>
      <c r="L134" s="178">
        <f t="shared" si="101"/>
        <v>64147</v>
      </c>
      <c r="M134" s="178">
        <f t="shared" si="101"/>
        <v>163913</v>
      </c>
      <c r="N134" s="178">
        <f t="shared" si="101"/>
        <v>182213</v>
      </c>
      <c r="O134" s="178">
        <f t="shared" si="101"/>
        <v>183875</v>
      </c>
      <c r="P134" s="178">
        <f t="shared" si="101"/>
        <v>182150</v>
      </c>
      <c r="Q134" s="179">
        <f>IFERROR(P134/O134-1,"-")</f>
        <v>-9.3813732154996998E-3</v>
      </c>
      <c r="R134" s="179">
        <f t="shared" ref="R134:R146" si="102">P134/P$8</f>
        <v>5.2970029403237293E-2</v>
      </c>
      <c r="S134" s="178">
        <f>S135+S138</f>
        <v>71022</v>
      </c>
      <c r="T134" s="178">
        <f>T135+T138</f>
        <v>211298</v>
      </c>
      <c r="U134" s="178">
        <f>U135+U138</f>
        <v>231221</v>
      </c>
      <c r="V134" s="178">
        <f>V135+V138</f>
        <v>236470</v>
      </c>
      <c r="W134" s="178">
        <f>W135+W138</f>
        <v>232777</v>
      </c>
      <c r="X134" s="179">
        <f>IFERROR(W134/V134-1,"-")</f>
        <v>-1.5617203027868176E-2</v>
      </c>
      <c r="Y134" s="179">
        <f>W134/W$8</f>
        <v>5.5438287968917199E-2</v>
      </c>
    </row>
    <row r="135" spans="1:25" x14ac:dyDescent="0.25">
      <c r="A135" s="58"/>
      <c r="B135" s="161" t="s">
        <v>100</v>
      </c>
      <c r="C135" s="162">
        <v>2454</v>
      </c>
      <c r="D135" s="162">
        <v>6270</v>
      </c>
      <c r="E135" s="162">
        <v>5486</v>
      </c>
      <c r="F135" s="162">
        <v>7999</v>
      </c>
      <c r="G135" s="162">
        <v>6701</v>
      </c>
      <c r="H135" s="162">
        <v>3206</v>
      </c>
      <c r="I135" s="163">
        <f>IFERROR(H135/G135-1,"-")</f>
        <v>-0.52156394567974929</v>
      </c>
      <c r="J135" s="163">
        <f t="shared" si="100"/>
        <v>4.2177994821815728E-3</v>
      </c>
      <c r="K135" s="162">
        <v>6197</v>
      </c>
      <c r="L135" s="162">
        <v>14861</v>
      </c>
      <c r="M135" s="162">
        <v>15843</v>
      </c>
      <c r="N135" s="162">
        <v>16817</v>
      </c>
      <c r="O135" s="162">
        <v>14783</v>
      </c>
      <c r="P135" s="162">
        <v>20539</v>
      </c>
      <c r="Q135" s="163">
        <f>IFERROR(P135/O135-1,"-")</f>
        <v>0.38936616383683953</v>
      </c>
      <c r="R135" s="163">
        <f t="shared" si="102"/>
        <v>5.9728324672692328E-3</v>
      </c>
      <c r="S135" s="162">
        <v>18253</v>
      </c>
      <c r="T135" s="162">
        <v>21329</v>
      </c>
      <c r="U135" s="162">
        <v>24816</v>
      </c>
      <c r="V135" s="162">
        <v>21484</v>
      </c>
      <c r="W135" s="162">
        <v>23745</v>
      </c>
      <c r="X135" s="163">
        <f>IFERROR(W135/V135-1,"-")</f>
        <v>0.10524110966300504</v>
      </c>
      <c r="Y135" s="163">
        <f>W135/W$8</f>
        <v>5.6551212010720079E-3</v>
      </c>
    </row>
    <row r="136" spans="1:25" x14ac:dyDescent="0.25">
      <c r="A136" s="58"/>
      <c r="B136" s="165" t="s">
        <v>106</v>
      </c>
      <c r="C136" s="166">
        <v>2454</v>
      </c>
      <c r="D136" s="166">
        <v>6270</v>
      </c>
      <c r="E136" s="166">
        <v>5415</v>
      </c>
      <c r="F136" s="166">
        <v>7999</v>
      </c>
      <c r="G136" s="166">
        <v>6701</v>
      </c>
      <c r="H136" s="166">
        <v>3206</v>
      </c>
      <c r="I136" s="167">
        <f>IFERROR(H136/G136-1,"-")</f>
        <v>-0.52156394567974929</v>
      </c>
      <c r="J136" s="167">
        <f t="shared" si="100"/>
        <v>4.2177994821815728E-3</v>
      </c>
      <c r="K136" s="166">
        <v>3528</v>
      </c>
      <c r="L136" s="166">
        <v>8710</v>
      </c>
      <c r="M136" s="166">
        <v>9264</v>
      </c>
      <c r="N136" s="166">
        <v>8253</v>
      </c>
      <c r="O136" s="166">
        <v>6321</v>
      </c>
      <c r="P136" s="166">
        <v>11324</v>
      </c>
      <c r="Q136" s="167">
        <f>IFERROR(P136/O136-1,"-")</f>
        <v>0.79148868849865517</v>
      </c>
      <c r="R136" s="167">
        <f t="shared" si="102"/>
        <v>3.2930695194194845E-3</v>
      </c>
      <c r="S136" s="166">
        <v>13223</v>
      </c>
      <c r="T136" s="166">
        <v>14679</v>
      </c>
      <c r="U136" s="166">
        <v>16252</v>
      </c>
      <c r="V136" s="166">
        <v>13022</v>
      </c>
      <c r="W136" s="166">
        <v>14530</v>
      </c>
      <c r="X136" s="167">
        <f>IFERROR(W136/V136-1,"-")</f>
        <v>0.11580402395945333</v>
      </c>
      <c r="Y136" s="167">
        <f>W136/W$8</f>
        <v>3.4604721436755645E-3</v>
      </c>
    </row>
    <row r="137" spans="1:25" x14ac:dyDescent="0.25">
      <c r="A137" s="58"/>
      <c r="B137" s="165" t="s">
        <v>103</v>
      </c>
      <c r="C137" s="166">
        <v>0</v>
      </c>
      <c r="D137" s="166">
        <v>0</v>
      </c>
      <c r="E137" s="166">
        <v>71</v>
      </c>
      <c r="F137" s="166">
        <v>0</v>
      </c>
      <c r="G137" s="166">
        <v>0</v>
      </c>
      <c r="H137" s="166">
        <v>0</v>
      </c>
      <c r="I137" s="167" t="str">
        <f>IFERROR(H137/G137-1,"-")</f>
        <v>-</v>
      </c>
      <c r="J137" s="167">
        <f t="shared" si="100"/>
        <v>0</v>
      </c>
      <c r="K137" s="166">
        <v>2669</v>
      </c>
      <c r="L137" s="166">
        <v>6151</v>
      </c>
      <c r="M137" s="166">
        <v>6579</v>
      </c>
      <c r="N137" s="166">
        <v>8564</v>
      </c>
      <c r="O137" s="166">
        <v>8462</v>
      </c>
      <c r="P137" s="166">
        <v>9215</v>
      </c>
      <c r="Q137" s="167">
        <f>IFERROR(P137/O137-1,"-")</f>
        <v>8.8986055306074174E-2</v>
      </c>
      <c r="R137" s="167">
        <f t="shared" si="102"/>
        <v>2.6797629478497484E-3</v>
      </c>
      <c r="S137" s="166">
        <v>5030</v>
      </c>
      <c r="T137" s="166">
        <v>6650</v>
      </c>
      <c r="U137" s="166">
        <v>8564</v>
      </c>
      <c r="V137" s="166">
        <v>8462</v>
      </c>
      <c r="W137" s="166">
        <v>9215</v>
      </c>
      <c r="X137" s="167">
        <f>IFERROR(W137/V137-1,"-")</f>
        <v>8.8986055306074174E-2</v>
      </c>
      <c r="Y137" s="167">
        <f>W137/W$8</f>
        <v>2.1946490573964438E-3</v>
      </c>
    </row>
    <row r="138" spans="1:25" x14ac:dyDescent="0.25">
      <c r="A138" s="58"/>
      <c r="B138" s="161" t="s">
        <v>110</v>
      </c>
      <c r="C138" s="162">
        <v>7408</v>
      </c>
      <c r="D138" s="162">
        <v>18577</v>
      </c>
      <c r="E138" s="162">
        <v>41899</v>
      </c>
      <c r="F138" s="162">
        <v>41009</v>
      </c>
      <c r="G138" s="162">
        <v>45894</v>
      </c>
      <c r="H138" s="162">
        <v>47421</v>
      </c>
      <c r="I138" s="163">
        <f>IFERROR(H138/G138-1,"-")</f>
        <v>3.3272323179500685E-2</v>
      </c>
      <c r="J138" s="163">
        <f t="shared" si="100"/>
        <v>6.2386858778706297E-2</v>
      </c>
      <c r="K138" s="162">
        <v>34759</v>
      </c>
      <c r="L138" s="162">
        <v>49286</v>
      </c>
      <c r="M138" s="162">
        <v>148070</v>
      </c>
      <c r="N138" s="162">
        <v>165396</v>
      </c>
      <c r="O138" s="162">
        <v>169092</v>
      </c>
      <c r="P138" s="162">
        <v>161611</v>
      </c>
      <c r="Q138" s="163">
        <f>IFERROR(P138/O138-1,"-")</f>
        <v>-4.4242187684810586E-2</v>
      </c>
      <c r="R138" s="163">
        <f t="shared" si="102"/>
        <v>4.6997196935968058E-2</v>
      </c>
      <c r="S138" s="162">
        <v>52769</v>
      </c>
      <c r="T138" s="162">
        <v>189969</v>
      </c>
      <c r="U138" s="162">
        <v>206405</v>
      </c>
      <c r="V138" s="162">
        <v>214986</v>
      </c>
      <c r="W138" s="162">
        <v>209032</v>
      </c>
      <c r="X138" s="163">
        <f>IFERROR(W138/V138-1,"-")</f>
        <v>-2.7694826639874215E-2</v>
      </c>
      <c r="Y138" s="163">
        <f>W138/W$8</f>
        <v>4.9783166767845187E-2</v>
      </c>
    </row>
    <row r="139" spans="1:25" s="58" customFormat="1" x14ac:dyDescent="0.25">
      <c r="B139" s="165" t="s">
        <v>113</v>
      </c>
      <c r="C139" s="166">
        <v>3361</v>
      </c>
      <c r="D139" s="166">
        <v>8566</v>
      </c>
      <c r="E139" s="166">
        <v>22074</v>
      </c>
      <c r="F139" s="166">
        <v>20929</v>
      </c>
      <c r="G139" s="166">
        <v>26456</v>
      </c>
      <c r="H139" s="166">
        <v>26749</v>
      </c>
      <c r="I139" s="167">
        <f t="shared" ref="I139:I146" si="103">IFERROR(H139/G139-1,"-")</f>
        <v>1.1074992440278209E-2</v>
      </c>
      <c r="J139" s="167">
        <f t="shared" si="100"/>
        <v>3.5190866609131288E-2</v>
      </c>
      <c r="K139" s="166">
        <v>12472</v>
      </c>
      <c r="L139" s="166">
        <v>13304</v>
      </c>
      <c r="M139" s="166">
        <v>60071</v>
      </c>
      <c r="N139" s="166">
        <v>68833</v>
      </c>
      <c r="O139" s="166">
        <v>71052</v>
      </c>
      <c r="P139" s="166">
        <v>68646</v>
      </c>
      <c r="Q139" s="167">
        <f t="shared" ref="Q139:Q146" si="104">IFERROR(P139/O139-1,"-")</f>
        <v>-3.3862523222428664E-2</v>
      </c>
      <c r="R139" s="167">
        <f t="shared" si="102"/>
        <v>1.9962561835929878E-2</v>
      </c>
      <c r="S139" s="166">
        <v>18492</v>
      </c>
      <c r="T139" s="166">
        <v>82145</v>
      </c>
      <c r="U139" s="166">
        <v>89762</v>
      </c>
      <c r="V139" s="166">
        <v>97508</v>
      </c>
      <c r="W139" s="166">
        <v>95395</v>
      </c>
      <c r="X139" s="167">
        <f t="shared" ref="X139:X146" si="105">IFERROR(W139/V139-1,"-")</f>
        <v>-2.1670016819132831E-2</v>
      </c>
      <c r="Y139" s="167">
        <f t="shared" ref="Y139:Y146" si="106">W139/W$8</f>
        <v>2.2719321414035133E-2</v>
      </c>
    </row>
    <row r="140" spans="1:25" s="58" customFormat="1" x14ac:dyDescent="0.25">
      <c r="B140" s="165" t="s">
        <v>116</v>
      </c>
      <c r="C140" s="166">
        <v>1257</v>
      </c>
      <c r="D140" s="166">
        <v>1249</v>
      </c>
      <c r="E140" s="166">
        <v>1553</v>
      </c>
      <c r="F140" s="166">
        <v>1880</v>
      </c>
      <c r="G140" s="166">
        <v>1664</v>
      </c>
      <c r="H140" s="166">
        <v>1895</v>
      </c>
      <c r="I140" s="167">
        <f t="shared" si="103"/>
        <v>0.13882211538461542</v>
      </c>
      <c r="J140" s="167">
        <f t="shared" si="100"/>
        <v>2.4930536552508053E-3</v>
      </c>
      <c r="K140" s="166">
        <v>2280</v>
      </c>
      <c r="L140" s="166">
        <v>5222</v>
      </c>
      <c r="M140" s="166">
        <v>11965</v>
      </c>
      <c r="N140" s="166">
        <v>16264</v>
      </c>
      <c r="O140" s="166">
        <v>16937</v>
      </c>
      <c r="P140" s="166">
        <v>16807</v>
      </c>
      <c r="Q140" s="167">
        <f t="shared" si="104"/>
        <v>-7.6755033358918423E-3</v>
      </c>
      <c r="R140" s="167">
        <f t="shared" si="102"/>
        <v>4.8875502837233556E-3</v>
      </c>
      <c r="S140" s="166">
        <v>4762</v>
      </c>
      <c r="T140" s="166">
        <v>13518</v>
      </c>
      <c r="U140" s="166">
        <v>18144</v>
      </c>
      <c r="V140" s="166">
        <v>18601</v>
      </c>
      <c r="W140" s="166">
        <v>18702</v>
      </c>
      <c r="X140" s="167">
        <f t="shared" si="105"/>
        <v>5.4298156013117271E-3</v>
      </c>
      <c r="Y140" s="167">
        <f t="shared" si="106"/>
        <v>4.4540777722656853E-3</v>
      </c>
    </row>
    <row r="141" spans="1:25" x14ac:dyDescent="0.25">
      <c r="A141" s="58"/>
      <c r="B141" s="165" t="s">
        <v>119</v>
      </c>
      <c r="C141" s="166">
        <v>147</v>
      </c>
      <c r="D141" s="166">
        <v>1545</v>
      </c>
      <c r="E141" s="166">
        <v>5813</v>
      </c>
      <c r="F141" s="166">
        <v>5043</v>
      </c>
      <c r="G141" s="166">
        <v>5027</v>
      </c>
      <c r="H141" s="166">
        <v>5350</v>
      </c>
      <c r="I141" s="167">
        <f t="shared" si="103"/>
        <v>6.4253033618460353E-2</v>
      </c>
      <c r="J141" s="167">
        <f t="shared" si="100"/>
        <v>7.0384364409455452E-3</v>
      </c>
      <c r="K141" s="166">
        <v>3786</v>
      </c>
      <c r="L141" s="166">
        <v>7824</v>
      </c>
      <c r="M141" s="166">
        <v>17158</v>
      </c>
      <c r="N141" s="166">
        <v>16033</v>
      </c>
      <c r="O141" s="166">
        <v>15511</v>
      </c>
      <c r="P141" s="166">
        <v>14187</v>
      </c>
      <c r="Q141" s="167">
        <f t="shared" si="104"/>
        <v>-8.5358777641673655E-2</v>
      </c>
      <c r="R141" s="167">
        <f t="shared" si="102"/>
        <v>4.1256426414698188E-3</v>
      </c>
      <c r="S141" s="166">
        <v>5672</v>
      </c>
      <c r="T141" s="166">
        <v>22971</v>
      </c>
      <c r="U141" s="166">
        <v>21076</v>
      </c>
      <c r="V141" s="166">
        <v>20538</v>
      </c>
      <c r="W141" s="166">
        <v>19537</v>
      </c>
      <c r="X141" s="167">
        <f t="shared" si="105"/>
        <v>-4.8738922972051846E-2</v>
      </c>
      <c r="Y141" s="167">
        <f t="shared" si="106"/>
        <v>4.6529417942869581E-3</v>
      </c>
    </row>
    <row r="142" spans="1:25" x14ac:dyDescent="0.25">
      <c r="A142" s="58"/>
      <c r="B142" s="165" t="s">
        <v>126</v>
      </c>
      <c r="C142" s="166">
        <v>113</v>
      </c>
      <c r="D142" s="166">
        <v>2523</v>
      </c>
      <c r="E142" s="166">
        <v>4370</v>
      </c>
      <c r="F142" s="166">
        <v>3569</v>
      </c>
      <c r="G142" s="166">
        <v>2063</v>
      </c>
      <c r="H142" s="166">
        <v>1175</v>
      </c>
      <c r="I142" s="167">
        <f t="shared" si="103"/>
        <v>-0.43044110518662138</v>
      </c>
      <c r="J142" s="167">
        <f t="shared" si="100"/>
        <v>1.5458248258151429E-3</v>
      </c>
      <c r="K142" s="166">
        <v>447</v>
      </c>
      <c r="L142" s="166">
        <v>1121</v>
      </c>
      <c r="M142" s="166">
        <v>3896</v>
      </c>
      <c r="N142" s="166">
        <v>3830</v>
      </c>
      <c r="O142" s="166">
        <v>3069</v>
      </c>
      <c r="P142" s="166">
        <v>3174</v>
      </c>
      <c r="Q142" s="167">
        <f t="shared" si="104"/>
        <v>3.4213098729227731E-2</v>
      </c>
      <c r="R142" s="167">
        <f t="shared" si="102"/>
        <v>9.2301330401249062E-4</v>
      </c>
      <c r="S142" s="166">
        <v>723</v>
      </c>
      <c r="T142" s="166">
        <v>8266</v>
      </c>
      <c r="U142" s="166">
        <v>7399</v>
      </c>
      <c r="V142" s="166">
        <v>5132</v>
      </c>
      <c r="W142" s="166">
        <v>4349</v>
      </c>
      <c r="X142" s="167">
        <f t="shared" si="105"/>
        <v>-0.15257209664848015</v>
      </c>
      <c r="Y142" s="167">
        <f t="shared" si="106"/>
        <v>1.0357600380485224E-3</v>
      </c>
    </row>
    <row r="143" spans="1:25" x14ac:dyDescent="0.25">
      <c r="A143" s="58"/>
      <c r="B143" s="165" t="s">
        <v>122</v>
      </c>
      <c r="C143" s="166">
        <v>428</v>
      </c>
      <c r="D143" s="166">
        <v>853</v>
      </c>
      <c r="E143" s="166">
        <v>435</v>
      </c>
      <c r="F143" s="166">
        <v>1205</v>
      </c>
      <c r="G143" s="166">
        <v>791</v>
      </c>
      <c r="H143" s="166">
        <v>0</v>
      </c>
      <c r="I143" s="167">
        <f t="shared" si="103"/>
        <v>-1</v>
      </c>
      <c r="J143" s="167">
        <f t="shared" si="100"/>
        <v>0</v>
      </c>
      <c r="K143" s="166">
        <v>773</v>
      </c>
      <c r="L143" s="166">
        <v>1563</v>
      </c>
      <c r="M143" s="166">
        <v>3253</v>
      </c>
      <c r="N143" s="166">
        <v>3513</v>
      </c>
      <c r="O143" s="166">
        <v>3959</v>
      </c>
      <c r="P143" s="166">
        <v>3731</v>
      </c>
      <c r="Q143" s="167">
        <f t="shared" si="104"/>
        <v>-5.7590300580954823E-2</v>
      </c>
      <c r="R143" s="167">
        <f t="shared" si="102"/>
        <v>1.0849913791022693E-3</v>
      </c>
      <c r="S143" s="166">
        <v>1607</v>
      </c>
      <c r="T143" s="166">
        <v>3688</v>
      </c>
      <c r="U143" s="166">
        <v>4718</v>
      </c>
      <c r="V143" s="166">
        <v>4750</v>
      </c>
      <c r="W143" s="166">
        <v>3731</v>
      </c>
      <c r="X143" s="167">
        <f t="shared" si="105"/>
        <v>-0.21452631578947368</v>
      </c>
      <c r="Y143" s="167">
        <f t="shared" si="106"/>
        <v>8.885768457022389E-4</v>
      </c>
    </row>
    <row r="144" spans="1:25" x14ac:dyDescent="0.25">
      <c r="A144" s="58"/>
      <c r="B144" s="165" t="s">
        <v>131</v>
      </c>
      <c r="C144" s="166">
        <v>142</v>
      </c>
      <c r="D144" s="166">
        <v>93</v>
      </c>
      <c r="E144" s="166">
        <v>79</v>
      </c>
      <c r="F144" s="166">
        <v>139</v>
      </c>
      <c r="G144" s="166">
        <v>6</v>
      </c>
      <c r="H144" s="166">
        <v>0</v>
      </c>
      <c r="I144" s="167">
        <f t="shared" si="103"/>
        <v>-1</v>
      </c>
      <c r="J144" s="167">
        <f t="shared" si="100"/>
        <v>0</v>
      </c>
      <c r="K144" s="166">
        <v>1439</v>
      </c>
      <c r="L144" s="166">
        <v>1085</v>
      </c>
      <c r="M144" s="166">
        <v>2826</v>
      </c>
      <c r="N144" s="166">
        <v>3108</v>
      </c>
      <c r="O144" s="166">
        <v>3024</v>
      </c>
      <c r="P144" s="166">
        <v>2935</v>
      </c>
      <c r="Q144" s="167">
        <f t="shared" si="104"/>
        <v>-2.9431216931216975E-2</v>
      </c>
      <c r="R144" s="167">
        <f t="shared" si="102"/>
        <v>8.5351104199012605E-4</v>
      </c>
      <c r="S144" s="166">
        <v>1592</v>
      </c>
      <c r="T144" s="166">
        <v>2905</v>
      </c>
      <c r="U144" s="166">
        <v>3247</v>
      </c>
      <c r="V144" s="166">
        <v>3030</v>
      </c>
      <c r="W144" s="166">
        <v>2935</v>
      </c>
      <c r="X144" s="167">
        <f t="shared" si="105"/>
        <v>-3.1353135313531344E-2</v>
      </c>
      <c r="Y144" s="167">
        <f t="shared" si="106"/>
        <v>6.990010833921391E-4</v>
      </c>
    </row>
    <row r="145" spans="1:25" x14ac:dyDescent="0.25">
      <c r="A145" s="58"/>
      <c r="B145" s="165" t="s">
        <v>134</v>
      </c>
      <c r="C145" s="166">
        <v>815</v>
      </c>
      <c r="D145" s="166">
        <v>64</v>
      </c>
      <c r="E145" s="166">
        <v>49</v>
      </c>
      <c r="F145" s="166">
        <v>93</v>
      </c>
      <c r="G145" s="166">
        <v>54</v>
      </c>
      <c r="H145" s="166">
        <v>0</v>
      </c>
      <c r="I145" s="167">
        <f t="shared" si="103"/>
        <v>-1</v>
      </c>
      <c r="J145" s="167">
        <f t="shared" si="100"/>
        <v>0</v>
      </c>
      <c r="K145" s="166">
        <v>2465</v>
      </c>
      <c r="L145" s="166">
        <v>689</v>
      </c>
      <c r="M145" s="166">
        <v>1637</v>
      </c>
      <c r="N145" s="166">
        <v>2213</v>
      </c>
      <c r="O145" s="166">
        <v>2093</v>
      </c>
      <c r="P145" s="166">
        <v>1666</v>
      </c>
      <c r="Q145" s="167">
        <f t="shared" si="104"/>
        <v>-0.20401337792642138</v>
      </c>
      <c r="R145" s="167">
        <f t="shared" si="102"/>
        <v>4.8448020305129471E-4</v>
      </c>
      <c r="S145" s="166">
        <v>3374</v>
      </c>
      <c r="T145" s="166">
        <v>1686</v>
      </c>
      <c r="U145" s="166">
        <v>2306</v>
      </c>
      <c r="V145" s="166">
        <v>2147</v>
      </c>
      <c r="W145" s="166">
        <v>1666</v>
      </c>
      <c r="X145" s="167">
        <f t="shared" si="105"/>
        <v>-0.22403353516534696</v>
      </c>
      <c r="Y145" s="167">
        <f t="shared" si="106"/>
        <v>3.9677540202088716E-4</v>
      </c>
    </row>
    <row r="146" spans="1:25" x14ac:dyDescent="0.25">
      <c r="A146" s="58"/>
      <c r="B146" s="170" t="s">
        <v>148</v>
      </c>
      <c r="C146" s="171">
        <f t="shared" ref="C146" si="107">C138-SUM(C139:C145)</f>
        <v>1145</v>
      </c>
      <c r="D146" s="171">
        <f t="shared" ref="D146:H146" si="108">D138-SUM(D139:D145)</f>
        <v>3684</v>
      </c>
      <c r="E146" s="171">
        <f t="shared" si="108"/>
        <v>7526</v>
      </c>
      <c r="F146" s="171">
        <f t="shared" si="108"/>
        <v>8151</v>
      </c>
      <c r="G146" s="171">
        <f t="shared" si="108"/>
        <v>9833</v>
      </c>
      <c r="H146" s="171">
        <f t="shared" si="108"/>
        <v>12252</v>
      </c>
      <c r="I146" s="172">
        <f t="shared" si="103"/>
        <v>0.24600833926573773</v>
      </c>
      <c r="J146" s="172">
        <f t="shared" si="100"/>
        <v>1.6118677247563516E-2</v>
      </c>
      <c r="K146" s="171">
        <f t="shared" ref="K146:P146" si="109">K138-SUM(K139:K145)</f>
        <v>11097</v>
      </c>
      <c r="L146" s="171">
        <f t="shared" si="109"/>
        <v>18478</v>
      </c>
      <c r="M146" s="171">
        <f t="shared" si="109"/>
        <v>47264</v>
      </c>
      <c r="N146" s="171">
        <f t="shared" si="109"/>
        <v>51602</v>
      </c>
      <c r="O146" s="171">
        <f t="shared" si="109"/>
        <v>53447</v>
      </c>
      <c r="P146" s="171">
        <f t="shared" si="109"/>
        <v>50465</v>
      </c>
      <c r="Q146" s="172">
        <f t="shared" si="104"/>
        <v>-5.5793589911501074E-2</v>
      </c>
      <c r="R146" s="172">
        <f t="shared" si="102"/>
        <v>1.4675446246688827E-2</v>
      </c>
      <c r="S146" s="171">
        <f>S138-SUM(S139:S145)</f>
        <v>16547</v>
      </c>
      <c r="T146" s="171">
        <f>T138-SUM(T139:T145)</f>
        <v>54790</v>
      </c>
      <c r="U146" s="171">
        <f>U138-SUM(U139:U145)</f>
        <v>59753</v>
      </c>
      <c r="V146" s="171">
        <f>V138-SUM(V139:V145)</f>
        <v>63280</v>
      </c>
      <c r="W146" s="171">
        <f>W138-SUM(W139:W145)</f>
        <v>62717</v>
      </c>
      <c r="X146" s="172">
        <f t="shared" si="105"/>
        <v>-8.8969658659924233E-3</v>
      </c>
      <c r="Y146" s="172">
        <f t="shared" si="106"/>
        <v>1.4936712418093625E-2</v>
      </c>
    </row>
    <row r="147" spans="1:25" x14ac:dyDescent="0.25">
      <c r="A147" s="58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</row>
    <row r="148" spans="1:25" x14ac:dyDescent="0.25">
      <c r="A148" s="58"/>
      <c r="B148" s="158" t="s">
        <v>71</v>
      </c>
      <c r="C148" s="178">
        <f t="shared" ref="C148:H148" si="110">C149+C152</f>
        <v>10903</v>
      </c>
      <c r="D148" s="178">
        <f t="shared" si="110"/>
        <v>15189</v>
      </c>
      <c r="E148" s="178">
        <f t="shared" si="110"/>
        <v>30370</v>
      </c>
      <c r="F148" s="178">
        <f t="shared" si="110"/>
        <v>30714</v>
      </c>
      <c r="G148" s="178">
        <f t="shared" si="110"/>
        <v>35796</v>
      </c>
      <c r="H148" s="178">
        <f t="shared" si="110"/>
        <v>34542</v>
      </c>
      <c r="I148" s="179">
        <f>IFERROR(H148/G148-1,"-")</f>
        <v>-3.5031847133757954E-2</v>
      </c>
      <c r="J148" s="179">
        <f t="shared" ref="J148:J160" si="111">H148/H$8</f>
        <v>4.5443303092175889E-2</v>
      </c>
      <c r="K148" s="178">
        <f t="shared" ref="K148:P148" si="112">K149+K152</f>
        <v>27129</v>
      </c>
      <c r="L148" s="178">
        <f t="shared" si="112"/>
        <v>55599</v>
      </c>
      <c r="M148" s="178">
        <f t="shared" si="112"/>
        <v>77698</v>
      </c>
      <c r="N148" s="178">
        <f t="shared" si="112"/>
        <v>83136</v>
      </c>
      <c r="O148" s="178">
        <f t="shared" si="112"/>
        <v>81318</v>
      </c>
      <c r="P148" s="178">
        <f t="shared" si="112"/>
        <v>76729</v>
      </c>
      <c r="Q148" s="179">
        <f>IFERROR(P148/O148-1,"-")</f>
        <v>-5.6432770112398223E-2</v>
      </c>
      <c r="R148" s="179">
        <f t="shared" ref="R148:R160" si="113">P148/P$8</f>
        <v>2.2313134153615122E-2</v>
      </c>
      <c r="S148" s="178">
        <f>S149+S152</f>
        <v>38032</v>
      </c>
      <c r="T148" s="178">
        <f>T149+T152</f>
        <v>108068</v>
      </c>
      <c r="U148" s="178">
        <f>U149+U152</f>
        <v>113850</v>
      </c>
      <c r="V148" s="178">
        <f>V149+V152</f>
        <v>117114</v>
      </c>
      <c r="W148" s="178">
        <f>W149+W152</f>
        <v>111271</v>
      </c>
      <c r="X148" s="179">
        <f>IFERROR(W148/V148-1,"-")</f>
        <v>-4.9891558652253365E-2</v>
      </c>
      <c r="Y148" s="179">
        <f>W148/W$8</f>
        <v>2.6500357597998882E-2</v>
      </c>
    </row>
    <row r="149" spans="1:25" x14ac:dyDescent="0.25">
      <c r="A149" s="58"/>
      <c r="B149" s="161" t="s">
        <v>100</v>
      </c>
      <c r="C149" s="162">
        <v>7450</v>
      </c>
      <c r="D149" s="162">
        <v>8139</v>
      </c>
      <c r="E149" s="162">
        <v>18008</v>
      </c>
      <c r="F149" s="162">
        <v>17702</v>
      </c>
      <c r="G149" s="162">
        <v>18511</v>
      </c>
      <c r="H149" s="162">
        <v>17058</v>
      </c>
      <c r="I149" s="163">
        <f>IFERROR(H149/G149-1,"-")</f>
        <v>-7.849386851061535E-2</v>
      </c>
      <c r="J149" s="163">
        <f t="shared" si="111"/>
        <v>2.2441429684046561E-2</v>
      </c>
      <c r="K149" s="162">
        <v>11710</v>
      </c>
      <c r="L149" s="162">
        <v>31999</v>
      </c>
      <c r="M149" s="162">
        <v>38624</v>
      </c>
      <c r="N149" s="162">
        <v>39075</v>
      </c>
      <c r="O149" s="162">
        <v>34406</v>
      </c>
      <c r="P149" s="162">
        <v>30308</v>
      </c>
      <c r="Q149" s="163">
        <f>IFERROR(P149/O149-1,"-")</f>
        <v>-0.11910713247689353</v>
      </c>
      <c r="R149" s="163">
        <f t="shared" si="113"/>
        <v>8.8137010768779347E-3</v>
      </c>
      <c r="S149" s="162">
        <v>19160</v>
      </c>
      <c r="T149" s="162">
        <v>56632</v>
      </c>
      <c r="U149" s="162">
        <v>56777</v>
      </c>
      <c r="V149" s="162">
        <v>52917</v>
      </c>
      <c r="W149" s="162">
        <v>47366</v>
      </c>
      <c r="X149" s="163">
        <f>IFERROR(W149/V149-1,"-")</f>
        <v>-0.10490012661337567</v>
      </c>
      <c r="Y149" s="163">
        <f>W149/W$8</f>
        <v>1.1280710499472593E-2</v>
      </c>
    </row>
    <row r="150" spans="1:25" x14ac:dyDescent="0.25">
      <c r="A150" s="58"/>
      <c r="B150" s="165" t="s">
        <v>106</v>
      </c>
      <c r="C150" s="166">
        <v>2742</v>
      </c>
      <c r="D150" s="166">
        <v>4159</v>
      </c>
      <c r="E150" s="166">
        <v>6621</v>
      </c>
      <c r="F150" s="166">
        <v>5838</v>
      </c>
      <c r="G150" s="166">
        <v>5597</v>
      </c>
      <c r="H150" s="166">
        <v>5861</v>
      </c>
      <c r="I150" s="167">
        <f>IFERROR(H150/G150-1,"-")</f>
        <v>4.7168125781668735E-2</v>
      </c>
      <c r="J150" s="167">
        <f t="shared" si="111"/>
        <v>7.710705790725577E-3</v>
      </c>
      <c r="K150" s="166">
        <v>9259</v>
      </c>
      <c r="L150" s="166">
        <v>28141</v>
      </c>
      <c r="M150" s="166">
        <v>34603</v>
      </c>
      <c r="N150" s="166">
        <v>36787</v>
      </c>
      <c r="O150" s="166">
        <v>31192</v>
      </c>
      <c r="P150" s="166">
        <v>24350</v>
      </c>
      <c r="Q150" s="167">
        <f>IFERROR(P150/O150-1,"-")</f>
        <v>-0.21935111567068477</v>
      </c>
      <c r="R150" s="167">
        <f t="shared" si="113"/>
        <v>7.0810882018601598E-3</v>
      </c>
      <c r="S150" s="166">
        <v>12001</v>
      </c>
      <c r="T150" s="166">
        <v>41224</v>
      </c>
      <c r="U150" s="166">
        <v>42625</v>
      </c>
      <c r="V150" s="166">
        <v>36789</v>
      </c>
      <c r="W150" s="166">
        <v>30211</v>
      </c>
      <c r="X150" s="167">
        <f>IFERROR(W150/V150-1,"-")</f>
        <v>-0.1788034466824322</v>
      </c>
      <c r="Y150" s="167">
        <f>W150/W$8</f>
        <v>7.195067029083446E-3</v>
      </c>
    </row>
    <row r="151" spans="1:25" x14ac:dyDescent="0.25">
      <c r="A151" s="58"/>
      <c r="B151" s="165" t="s">
        <v>103</v>
      </c>
      <c r="C151" s="166">
        <v>4708</v>
      </c>
      <c r="D151" s="166">
        <v>3980</v>
      </c>
      <c r="E151" s="166">
        <v>11387</v>
      </c>
      <c r="F151" s="166">
        <v>11864</v>
      </c>
      <c r="G151" s="166">
        <v>12914</v>
      </c>
      <c r="H151" s="166">
        <v>11197</v>
      </c>
      <c r="I151" s="167">
        <f>IFERROR(H151/G151-1,"-")</f>
        <v>-0.13295648133808269</v>
      </c>
      <c r="J151" s="167">
        <f t="shared" si="111"/>
        <v>1.4730723893320984E-2</v>
      </c>
      <c r="K151" s="166">
        <v>2451</v>
      </c>
      <c r="L151" s="166">
        <v>3858</v>
      </c>
      <c r="M151" s="166">
        <v>4021</v>
      </c>
      <c r="N151" s="166">
        <v>2288</v>
      </c>
      <c r="O151" s="166">
        <v>3214</v>
      </c>
      <c r="P151" s="166">
        <v>5958</v>
      </c>
      <c r="Q151" s="167">
        <f>IFERROR(P151/O151-1,"-")</f>
        <v>0.85376477909147486</v>
      </c>
      <c r="R151" s="167">
        <f t="shared" si="113"/>
        <v>1.7326128750177754E-3</v>
      </c>
      <c r="S151" s="166">
        <v>7159</v>
      </c>
      <c r="T151" s="166">
        <v>15408</v>
      </c>
      <c r="U151" s="166">
        <v>14152</v>
      </c>
      <c r="V151" s="166">
        <v>16128</v>
      </c>
      <c r="W151" s="166">
        <v>17155</v>
      </c>
      <c r="X151" s="167">
        <f>IFERROR(W151/V151-1,"-")</f>
        <v>6.3678075396825351E-2</v>
      </c>
      <c r="Y151" s="167">
        <f>W151/W$8</f>
        <v>4.0856434703891468E-3</v>
      </c>
    </row>
    <row r="152" spans="1:25" x14ac:dyDescent="0.25">
      <c r="A152" s="58"/>
      <c r="B152" s="161" t="s">
        <v>110</v>
      </c>
      <c r="C152" s="162">
        <v>3453</v>
      </c>
      <c r="D152" s="162">
        <v>7050</v>
      </c>
      <c r="E152" s="162">
        <v>12362</v>
      </c>
      <c r="F152" s="162">
        <v>13012</v>
      </c>
      <c r="G152" s="162">
        <v>17285</v>
      </c>
      <c r="H152" s="162">
        <v>17484</v>
      </c>
      <c r="I152" s="163">
        <f>IFERROR(H152/G152-1,"-")</f>
        <v>1.1512872432745125E-2</v>
      </c>
      <c r="J152" s="163">
        <f t="shared" si="111"/>
        <v>2.3001873408129328E-2</v>
      </c>
      <c r="K152" s="162">
        <v>15419</v>
      </c>
      <c r="L152" s="162">
        <v>23600</v>
      </c>
      <c r="M152" s="162">
        <v>39074</v>
      </c>
      <c r="N152" s="162">
        <v>44061</v>
      </c>
      <c r="O152" s="162">
        <v>46912</v>
      </c>
      <c r="P152" s="162">
        <v>46421</v>
      </c>
      <c r="Q152" s="163">
        <f>IFERROR(P152/O152-1,"-")</f>
        <v>-1.0466405184174632E-2</v>
      </c>
      <c r="R152" s="163">
        <f t="shared" si="113"/>
        <v>1.3499433076737186E-2</v>
      </c>
      <c r="S152" s="162">
        <v>18872</v>
      </c>
      <c r="T152" s="162">
        <v>51436</v>
      </c>
      <c r="U152" s="162">
        <v>57073</v>
      </c>
      <c r="V152" s="162">
        <v>64197</v>
      </c>
      <c r="W152" s="162">
        <v>63905</v>
      </c>
      <c r="X152" s="163">
        <f>IFERROR(W152/V152-1,"-")</f>
        <v>-4.5484991510507111E-3</v>
      </c>
      <c r="Y152" s="163">
        <f>W152/W$8</f>
        <v>1.5219647098526287E-2</v>
      </c>
    </row>
    <row r="153" spans="1:25" s="58" customFormat="1" x14ac:dyDescent="0.25">
      <c r="B153" s="165" t="s">
        <v>113</v>
      </c>
      <c r="C153" s="166">
        <v>412</v>
      </c>
      <c r="D153" s="166">
        <v>401</v>
      </c>
      <c r="E153" s="166">
        <v>974</v>
      </c>
      <c r="F153" s="166">
        <v>983</v>
      </c>
      <c r="G153" s="166">
        <v>1429</v>
      </c>
      <c r="H153" s="166">
        <v>1421</v>
      </c>
      <c r="I153" s="167">
        <f t="shared" ref="I153:I160" si="114">IFERROR(H153/G153-1,"-")</f>
        <v>-5.598320503848897E-3</v>
      </c>
      <c r="J153" s="167">
        <f t="shared" si="111"/>
        <v>1.8694613425389943E-3</v>
      </c>
      <c r="K153" s="166">
        <v>5103</v>
      </c>
      <c r="L153" s="166">
        <v>5197</v>
      </c>
      <c r="M153" s="166">
        <v>18197</v>
      </c>
      <c r="N153" s="166">
        <v>17767</v>
      </c>
      <c r="O153" s="166">
        <v>18362</v>
      </c>
      <c r="P153" s="166">
        <v>16067</v>
      </c>
      <c r="Q153" s="167">
        <f t="shared" ref="Q153:Q160" si="115">IFERROR(P153/O153-1,"-")</f>
        <v>-0.12498638492538938</v>
      </c>
      <c r="R153" s="167">
        <f t="shared" si="113"/>
        <v>4.6723549954532729E-3</v>
      </c>
      <c r="S153" s="166">
        <v>5515</v>
      </c>
      <c r="T153" s="166">
        <v>19171</v>
      </c>
      <c r="U153" s="166">
        <v>18750</v>
      </c>
      <c r="V153" s="166">
        <v>19791</v>
      </c>
      <c r="W153" s="166">
        <v>17488</v>
      </c>
      <c r="X153" s="167">
        <f t="shared" ref="X153:X160" si="116">IFERROR(W153/V153-1,"-")</f>
        <v>-0.11636602496084081</v>
      </c>
      <c r="Y153" s="167">
        <f t="shared" ref="Y153:Y160" si="117">W153/W$8</f>
        <v>4.1649509186922418E-3</v>
      </c>
    </row>
    <row r="154" spans="1:25" s="58" customFormat="1" x14ac:dyDescent="0.25">
      <c r="B154" s="165" t="s">
        <v>116</v>
      </c>
      <c r="C154" s="166">
        <v>629</v>
      </c>
      <c r="D154" s="166">
        <v>1400</v>
      </c>
      <c r="E154" s="166">
        <v>2438</v>
      </c>
      <c r="F154" s="166">
        <v>2568</v>
      </c>
      <c r="G154" s="166">
        <v>2962</v>
      </c>
      <c r="H154" s="166">
        <v>3100</v>
      </c>
      <c r="I154" s="167">
        <f t="shared" si="114"/>
        <v>4.6590141796083673E-2</v>
      </c>
      <c r="J154" s="167">
        <f t="shared" si="111"/>
        <v>4.0783463489591004E-3</v>
      </c>
      <c r="K154" s="166">
        <v>3882</v>
      </c>
      <c r="L154" s="166">
        <v>6636</v>
      </c>
      <c r="M154" s="166">
        <v>7498</v>
      </c>
      <c r="N154" s="166">
        <v>7764</v>
      </c>
      <c r="O154" s="166">
        <v>7140</v>
      </c>
      <c r="P154" s="166">
        <v>7425</v>
      </c>
      <c r="Q154" s="167">
        <f t="shared" si="115"/>
        <v>3.9915966386554702E-2</v>
      </c>
      <c r="R154" s="167">
        <f t="shared" si="113"/>
        <v>2.1592229937910344E-3</v>
      </c>
      <c r="S154" s="166">
        <v>4511</v>
      </c>
      <c r="T154" s="166">
        <v>9936</v>
      </c>
      <c r="U154" s="166">
        <v>10332</v>
      </c>
      <c r="V154" s="166">
        <v>10102</v>
      </c>
      <c r="W154" s="166">
        <v>10525</v>
      </c>
      <c r="X154" s="167">
        <f t="shared" si="116"/>
        <v>4.1872896456147224E-2</v>
      </c>
      <c r="Y154" s="167">
        <f t="shared" si="117"/>
        <v>2.5066393194896983E-3</v>
      </c>
    </row>
    <row r="155" spans="1:25" x14ac:dyDescent="0.25">
      <c r="A155" s="58"/>
      <c r="B155" s="165" t="s">
        <v>119</v>
      </c>
      <c r="C155" s="166">
        <v>522</v>
      </c>
      <c r="D155" s="166">
        <v>1370</v>
      </c>
      <c r="E155" s="166">
        <v>2211</v>
      </c>
      <c r="F155" s="166">
        <v>2245</v>
      </c>
      <c r="G155" s="166">
        <v>2884</v>
      </c>
      <c r="H155" s="166">
        <v>3011</v>
      </c>
      <c r="I155" s="167">
        <f t="shared" si="114"/>
        <v>4.403606102635238E-2</v>
      </c>
      <c r="J155" s="167">
        <f t="shared" si="111"/>
        <v>3.9612583408760813E-3</v>
      </c>
      <c r="K155" s="166">
        <v>1705</v>
      </c>
      <c r="L155" s="166">
        <v>3754</v>
      </c>
      <c r="M155" s="166">
        <v>4261</v>
      </c>
      <c r="N155" s="166">
        <v>7004</v>
      </c>
      <c r="O155" s="166">
        <v>8840</v>
      </c>
      <c r="P155" s="166">
        <v>12169</v>
      </c>
      <c r="Q155" s="167">
        <f t="shared" si="115"/>
        <v>0.37658371040723981</v>
      </c>
      <c r="R155" s="167">
        <f t="shared" si="113"/>
        <v>3.5387992742684305E-3</v>
      </c>
      <c r="S155" s="166">
        <v>2227</v>
      </c>
      <c r="T155" s="166">
        <v>6472</v>
      </c>
      <c r="U155" s="166">
        <v>9249</v>
      </c>
      <c r="V155" s="166">
        <v>11724</v>
      </c>
      <c r="W155" s="166">
        <v>15180</v>
      </c>
      <c r="X155" s="167">
        <f t="shared" si="116"/>
        <v>0.29477993858751272</v>
      </c>
      <c r="Y155" s="167">
        <f t="shared" si="117"/>
        <v>3.6152764721951182E-3</v>
      </c>
    </row>
    <row r="156" spans="1:25" x14ac:dyDescent="0.25">
      <c r="A156" s="58"/>
      <c r="B156" s="165" t="s">
        <v>126</v>
      </c>
      <c r="C156" s="166">
        <v>243</v>
      </c>
      <c r="D156" s="166">
        <v>317</v>
      </c>
      <c r="E156" s="166">
        <v>761</v>
      </c>
      <c r="F156" s="166">
        <v>634</v>
      </c>
      <c r="G156" s="166">
        <v>898</v>
      </c>
      <c r="H156" s="166">
        <v>988</v>
      </c>
      <c r="I156" s="167">
        <f t="shared" si="114"/>
        <v>0.10022271714922049</v>
      </c>
      <c r="J156" s="167">
        <f t="shared" si="111"/>
        <v>1.2998084492811587E-3</v>
      </c>
      <c r="K156" s="166">
        <v>327</v>
      </c>
      <c r="L156" s="166">
        <v>589</v>
      </c>
      <c r="M156" s="166">
        <v>856</v>
      </c>
      <c r="N156" s="166">
        <v>868</v>
      </c>
      <c r="O156" s="166">
        <v>969</v>
      </c>
      <c r="P156" s="166">
        <v>936</v>
      </c>
      <c r="Q156" s="167">
        <f t="shared" si="115"/>
        <v>-3.4055727554179516E-2</v>
      </c>
      <c r="R156" s="167">
        <f t="shared" si="113"/>
        <v>2.7219295921729401E-4</v>
      </c>
      <c r="S156" s="166">
        <v>570</v>
      </c>
      <c r="T156" s="166">
        <v>1617</v>
      </c>
      <c r="U156" s="166">
        <v>1502</v>
      </c>
      <c r="V156" s="166">
        <v>1867</v>
      </c>
      <c r="W156" s="166">
        <v>1924</v>
      </c>
      <c r="X156" s="167">
        <f t="shared" si="116"/>
        <v>3.0530262453133394E-2</v>
      </c>
      <c r="Y156" s="167">
        <f t="shared" si="117"/>
        <v>4.5822081241787929E-4</v>
      </c>
    </row>
    <row r="157" spans="1:25" x14ac:dyDescent="0.25">
      <c r="A157" s="58"/>
      <c r="B157" s="165" t="s">
        <v>122</v>
      </c>
      <c r="C157" s="166">
        <v>218</v>
      </c>
      <c r="D157" s="166">
        <v>351</v>
      </c>
      <c r="E157" s="166">
        <v>597</v>
      </c>
      <c r="F157" s="166">
        <v>569</v>
      </c>
      <c r="G157" s="166">
        <v>772</v>
      </c>
      <c r="H157" s="166">
        <v>755</v>
      </c>
      <c r="I157" s="167">
        <f t="shared" si="114"/>
        <v>-2.2020725388601003E-2</v>
      </c>
      <c r="J157" s="167">
        <f t="shared" si="111"/>
        <v>9.932746753110067E-4</v>
      </c>
      <c r="K157" s="166">
        <v>974</v>
      </c>
      <c r="L157" s="166">
        <v>1393</v>
      </c>
      <c r="M157" s="166">
        <v>2346</v>
      </c>
      <c r="N157" s="166">
        <v>2305</v>
      </c>
      <c r="O157" s="166">
        <v>2540</v>
      </c>
      <c r="P157" s="166">
        <v>1746</v>
      </c>
      <c r="Q157" s="167">
        <f t="shared" si="115"/>
        <v>-0.31259842519685044</v>
      </c>
      <c r="R157" s="167">
        <f t="shared" si="113"/>
        <v>5.0774455853995232E-4</v>
      </c>
      <c r="S157" s="166">
        <v>1192</v>
      </c>
      <c r="T157" s="166">
        <v>2943</v>
      </c>
      <c r="U157" s="166">
        <v>2874</v>
      </c>
      <c r="V157" s="166">
        <v>3312</v>
      </c>
      <c r="W157" s="166">
        <v>2501</v>
      </c>
      <c r="X157" s="167">
        <f t="shared" si="116"/>
        <v>-0.24486714975845414</v>
      </c>
      <c r="Y157" s="167">
        <f t="shared" si="117"/>
        <v>5.9563942404216013E-4</v>
      </c>
    </row>
    <row r="158" spans="1:25" x14ac:dyDescent="0.25">
      <c r="A158" s="58"/>
      <c r="B158" s="165" t="s">
        <v>131</v>
      </c>
      <c r="C158" s="166">
        <v>56</v>
      </c>
      <c r="D158" s="166">
        <v>71</v>
      </c>
      <c r="E158" s="166">
        <v>195</v>
      </c>
      <c r="F158" s="166">
        <v>156</v>
      </c>
      <c r="G158" s="166">
        <v>110</v>
      </c>
      <c r="H158" s="166">
        <v>79</v>
      </c>
      <c r="I158" s="167">
        <f t="shared" si="114"/>
        <v>-0.28181818181818186</v>
      </c>
      <c r="J158" s="167">
        <f t="shared" si="111"/>
        <v>1.0393205211863515E-4</v>
      </c>
      <c r="K158" s="166">
        <v>174</v>
      </c>
      <c r="L158" s="166">
        <v>211</v>
      </c>
      <c r="M158" s="166">
        <v>277</v>
      </c>
      <c r="N158" s="166">
        <v>276</v>
      </c>
      <c r="O158" s="166">
        <v>264</v>
      </c>
      <c r="P158" s="166">
        <v>217</v>
      </c>
      <c r="Q158" s="167">
        <f t="shared" si="115"/>
        <v>-0.17803030303030298</v>
      </c>
      <c r="R158" s="167">
        <f t="shared" si="113"/>
        <v>6.3104564262983761E-5</v>
      </c>
      <c r="S158" s="166">
        <v>230</v>
      </c>
      <c r="T158" s="166">
        <v>472</v>
      </c>
      <c r="U158" s="166">
        <v>432</v>
      </c>
      <c r="V158" s="166">
        <v>374</v>
      </c>
      <c r="W158" s="166">
        <v>296</v>
      </c>
      <c r="X158" s="167">
        <f t="shared" si="116"/>
        <v>-0.20855614973262027</v>
      </c>
      <c r="Y158" s="167">
        <f t="shared" si="117"/>
        <v>7.0495509602750659E-5</v>
      </c>
    </row>
    <row r="159" spans="1:25" x14ac:dyDescent="0.25">
      <c r="A159" s="58"/>
      <c r="B159" s="165" t="s">
        <v>134</v>
      </c>
      <c r="C159" s="166">
        <v>67</v>
      </c>
      <c r="D159" s="166">
        <v>84</v>
      </c>
      <c r="E159" s="166">
        <v>99</v>
      </c>
      <c r="F159" s="166">
        <v>155</v>
      </c>
      <c r="G159" s="166">
        <v>126</v>
      </c>
      <c r="H159" s="166">
        <v>116</v>
      </c>
      <c r="I159" s="167">
        <f t="shared" si="114"/>
        <v>-7.9365079365079416E-2</v>
      </c>
      <c r="J159" s="167">
        <f t="shared" si="111"/>
        <v>1.5260908918685669E-4</v>
      </c>
      <c r="K159" s="166">
        <v>228</v>
      </c>
      <c r="L159" s="166">
        <v>362</v>
      </c>
      <c r="M159" s="166">
        <v>555</v>
      </c>
      <c r="N159" s="166">
        <v>677</v>
      </c>
      <c r="O159" s="166">
        <v>456</v>
      </c>
      <c r="P159" s="166">
        <v>320</v>
      </c>
      <c r="Q159" s="167">
        <f t="shared" si="115"/>
        <v>-0.29824561403508776</v>
      </c>
      <c r="R159" s="167">
        <f t="shared" si="113"/>
        <v>9.305742195463043E-5</v>
      </c>
      <c r="S159" s="166">
        <v>295</v>
      </c>
      <c r="T159" s="166">
        <v>654</v>
      </c>
      <c r="U159" s="166">
        <v>832</v>
      </c>
      <c r="V159" s="166">
        <v>582</v>
      </c>
      <c r="W159" s="166">
        <v>436</v>
      </c>
      <c r="X159" s="167">
        <f t="shared" si="116"/>
        <v>-0.25085910652920962</v>
      </c>
      <c r="Y159" s="167">
        <f t="shared" si="117"/>
        <v>1.038379803608084E-4</v>
      </c>
    </row>
    <row r="160" spans="1:25" x14ac:dyDescent="0.25">
      <c r="A160" s="58"/>
      <c r="B160" s="170" t="s">
        <v>148</v>
      </c>
      <c r="C160" s="171">
        <f t="shared" ref="C160" si="118">C152-SUM(C153:C159)</f>
        <v>1306</v>
      </c>
      <c r="D160" s="171">
        <f t="shared" ref="D160:H160" si="119">D152-SUM(D153:D159)</f>
        <v>3056</v>
      </c>
      <c r="E160" s="171">
        <f t="shared" si="119"/>
        <v>5087</v>
      </c>
      <c r="F160" s="171">
        <f t="shared" si="119"/>
        <v>5702</v>
      </c>
      <c r="G160" s="171">
        <f t="shared" si="119"/>
        <v>8104</v>
      </c>
      <c r="H160" s="171">
        <f t="shared" si="119"/>
        <v>8014</v>
      </c>
      <c r="I160" s="172">
        <f t="shared" si="114"/>
        <v>-1.1105626850937855E-2</v>
      </c>
      <c r="J160" s="172">
        <f t="shared" si="111"/>
        <v>1.0543183109857494E-2</v>
      </c>
      <c r="K160" s="171">
        <f t="shared" ref="K160:P160" si="120">K152-SUM(K153:K159)</f>
        <v>3026</v>
      </c>
      <c r="L160" s="171">
        <f t="shared" si="120"/>
        <v>5458</v>
      </c>
      <c r="M160" s="171">
        <f t="shared" si="120"/>
        <v>5084</v>
      </c>
      <c r="N160" s="171">
        <f t="shared" si="120"/>
        <v>7400</v>
      </c>
      <c r="O160" s="171">
        <f t="shared" si="120"/>
        <v>8341</v>
      </c>
      <c r="P160" s="171">
        <f t="shared" si="120"/>
        <v>7541</v>
      </c>
      <c r="Q160" s="172">
        <f t="shared" si="115"/>
        <v>-9.5911761179714672E-2</v>
      </c>
      <c r="R160" s="172">
        <f t="shared" si="113"/>
        <v>2.192956309249588E-3</v>
      </c>
      <c r="S160" s="171">
        <f>S152-SUM(S153:S159)</f>
        <v>4332</v>
      </c>
      <c r="T160" s="171">
        <f>T152-SUM(T153:T159)</f>
        <v>10171</v>
      </c>
      <c r="U160" s="171">
        <f>U152-SUM(U153:U159)</f>
        <v>13102</v>
      </c>
      <c r="V160" s="171">
        <f>V152-SUM(V153:V159)</f>
        <v>16445</v>
      </c>
      <c r="W160" s="171">
        <f>W152-SUM(W153:W159)</f>
        <v>15555</v>
      </c>
      <c r="X160" s="172">
        <f t="shared" si="116"/>
        <v>-5.4119793250228088E-2</v>
      </c>
      <c r="Y160" s="172">
        <f t="shared" si="117"/>
        <v>3.7045866617256302E-3</v>
      </c>
    </row>
    <row r="161" spans="1:25" ht="6" customHeight="1" x14ac:dyDescent="0.25">
      <c r="A161" s="58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8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</row>
    <row r="163" spans="1:25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42046-C1A6-4C65-ABAE-10DABD1A6B4E}">
  <sheetPr>
    <tabColor theme="7" tint="0.79998168889431442"/>
    <pageSetUpPr fitToPage="1"/>
  </sheetPr>
  <dimension ref="A1:Z164"/>
  <sheetViews>
    <sheetView showGridLines="0" topLeftCell="A6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4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 spans="1:26" ht="6" customHeight="1" x14ac:dyDescent="0.25"/>
    <row r="6" spans="1:26" ht="15.75" x14ac:dyDescent="0.25">
      <c r="B6" s="186"/>
      <c r="C6" s="313" t="s">
        <v>65</v>
      </c>
      <c r="D6" s="314"/>
      <c r="E6" s="314"/>
      <c r="F6" s="314"/>
      <c r="G6" s="314"/>
      <c r="H6" s="314"/>
      <c r="I6" s="314"/>
      <c r="J6" s="314"/>
      <c r="K6" s="313" t="s">
        <v>64</v>
      </c>
      <c r="L6" s="314"/>
      <c r="M6" s="314"/>
      <c r="N6" s="314"/>
      <c r="O6" s="314"/>
      <c r="P6" s="314"/>
      <c r="Q6" s="314"/>
      <c r="R6" s="314"/>
      <c r="S6" s="313" t="s">
        <v>140</v>
      </c>
      <c r="T6" s="314"/>
      <c r="U6" s="314"/>
      <c r="V6" s="314"/>
      <c r="W6" s="314"/>
      <c r="X6" s="314"/>
      <c r="Y6" s="314"/>
      <c r="Z6" s="314"/>
    </row>
    <row r="7" spans="1:26" s="148" customFormat="1" ht="72" customHeight="1" x14ac:dyDescent="0.25">
      <c r="B7" s="149"/>
      <c r="C7" s="187">
        <f>D7-1</f>
        <v>2020</v>
      </c>
      <c r="D7" s="187">
        <f>E7-1</f>
        <v>2021</v>
      </c>
      <c r="E7" s="187">
        <f>F7-1</f>
        <v>2022</v>
      </c>
      <c r="F7" s="187">
        <f>G7-1</f>
        <v>2023</v>
      </c>
      <c r="G7" s="187">
        <v>2024</v>
      </c>
      <c r="H7" s="175" t="str">
        <f>CONCATENATE("var. ",RIGHT(G7,2),"/",RIGHT(F7,2))</f>
        <v>var. 24/23</v>
      </c>
      <c r="I7" s="175" t="str">
        <f>CONCATENATE("var. ",RIGHT(G7,2),"/",RIGHT(C7,2))</f>
        <v>var. 24/20</v>
      </c>
      <c r="J7" s="175" t="str">
        <f>CONCATENATE("Cuota s/ total lugares de residencia ",RIGHT(G7,4))</f>
        <v>Cuota s/ total lugares de residencia 2024</v>
      </c>
      <c r="K7" s="187">
        <f>L7-1</f>
        <v>2020</v>
      </c>
      <c r="L7" s="187">
        <f>M7-1</f>
        <v>2021</v>
      </c>
      <c r="M7" s="187">
        <f>N7-1</f>
        <v>2022</v>
      </c>
      <c r="N7" s="187">
        <f>O7-1</f>
        <v>2023</v>
      </c>
      <c r="O7" s="187">
        <v>2024</v>
      </c>
      <c r="P7" s="175" t="str">
        <f>CONCATENATE("var. ",RIGHT(O7,2),"/",RIGHT(N7,2))</f>
        <v>var. 24/23</v>
      </c>
      <c r="Q7" s="175" t="str">
        <f>CONCATENATE("var. ",RIGHT(O7,2),"/",RIGHT(K7,2))</f>
        <v>var. 24/20</v>
      </c>
      <c r="R7" s="175" t="str">
        <f>CONCATENATE("Cuota s/ total lugares de residencia ",RIGHT(O7,4))</f>
        <v>Cuota s/ total lugares de residencia 2024</v>
      </c>
      <c r="S7" s="187">
        <f>T7-1</f>
        <v>2020</v>
      </c>
      <c r="T7" s="187">
        <f>U7-1</f>
        <v>2021</v>
      </c>
      <c r="U7" s="187">
        <f>V7-1</f>
        <v>2022</v>
      </c>
      <c r="V7" s="187">
        <f>W7-1</f>
        <v>2023</v>
      </c>
      <c r="W7" s="187">
        <v>2024</v>
      </c>
      <c r="X7" s="175" t="str">
        <f>CONCATENATE("var. ",RIGHT(W7,2),"/",RIGHT(V7,2))</f>
        <v>var. 24/23</v>
      </c>
      <c r="Y7" s="175" t="str">
        <f>CONCATENATE("var. ",RIGHT(W7,2),"/",RIGHT(S7,2))</f>
        <v>var. 24/20</v>
      </c>
      <c r="Z7" s="175" t="str">
        <f>CONCATENATE("Cuota s/ total lugares de residencia ",RIGHT(U7,4))</f>
        <v>Cuota s/ total lugares de residencia 2022</v>
      </c>
    </row>
    <row r="8" spans="1:26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</row>
    <row r="9" spans="1:26" x14ac:dyDescent="0.25">
      <c r="A9" s="1" t="s">
        <v>0</v>
      </c>
      <c r="B9" s="158" t="s">
        <v>71</v>
      </c>
      <c r="C9" s="178">
        <f>C10+C13</f>
        <v>244233</v>
      </c>
      <c r="D9" s="178">
        <f>D10+D13</f>
        <v>332855</v>
      </c>
      <c r="E9" s="178">
        <f>E10+E13</f>
        <v>672483</v>
      </c>
      <c r="F9" s="178">
        <f>F10+F13</f>
        <v>740673</v>
      </c>
      <c r="G9" s="178">
        <f>G10+G13</f>
        <v>759850</v>
      </c>
      <c r="H9" s="179">
        <f>IFERROR(G9/F9-1,"-")</f>
        <v>2.5891317761009169E-2</v>
      </c>
      <c r="I9" s="179">
        <f>IFERROR(G9/C9-1,"-")</f>
        <v>2.1111684334221827</v>
      </c>
      <c r="J9" s="179">
        <f>G9/G$9</f>
        <v>1</v>
      </c>
      <c r="K9" s="178">
        <f>K10+K13</f>
        <v>956053</v>
      </c>
      <c r="L9" s="178">
        <f>L10+L13</f>
        <v>1525176</v>
      </c>
      <c r="M9" s="178">
        <f>M10+M13</f>
        <v>3104390</v>
      </c>
      <c r="N9" s="178">
        <f>N10+N13</f>
        <v>3348191</v>
      </c>
      <c r="O9" s="178">
        <f>O10+O13</f>
        <v>3522695</v>
      </c>
      <c r="P9" s="179">
        <f>IFERROR(O9/N9-1,"-")</f>
        <v>5.2118890469510237E-2</v>
      </c>
      <c r="Q9" s="179">
        <f>IFERROR(O9/K9-1,"-")</f>
        <v>2.6846231328179506</v>
      </c>
      <c r="R9" s="179">
        <f>O9/O$9</f>
        <v>1</v>
      </c>
      <c r="S9" s="178">
        <f>S10+S13</f>
        <v>1200286</v>
      </c>
      <c r="T9" s="178">
        <f>T10+T13</f>
        <v>1858031</v>
      </c>
      <c r="U9" s="178">
        <f>U10+U13</f>
        <v>3776873</v>
      </c>
      <c r="V9" s="178">
        <f>V10+V13</f>
        <v>4088864</v>
      </c>
      <c r="W9" s="178">
        <f>W10+W13</f>
        <v>4282545</v>
      </c>
      <c r="X9" s="179">
        <f>IFERROR(W9/V9-1,"-")</f>
        <v>4.7367924196060285E-2</v>
      </c>
      <c r="Y9" s="179">
        <f>IFERROR(W9/S9-1,"-")</f>
        <v>2.5679371416479073</v>
      </c>
      <c r="Z9" s="179">
        <f t="shared" ref="Z9:Z21" si="0">U9/U$9</f>
        <v>1</v>
      </c>
    </row>
    <row r="10" spans="1:26" x14ac:dyDescent="0.25">
      <c r="A10" s="1" t="s">
        <v>99</v>
      </c>
      <c r="B10" s="161" t="s">
        <v>100</v>
      </c>
      <c r="C10" s="162">
        <v>79595</v>
      </c>
      <c r="D10" s="162">
        <v>119848</v>
      </c>
      <c r="E10" s="162">
        <v>173672</v>
      </c>
      <c r="F10" s="162">
        <v>208983</v>
      </c>
      <c r="G10" s="162">
        <v>212833</v>
      </c>
      <c r="H10" s="163">
        <f>IFERROR(G10/F10-1,"-")</f>
        <v>1.8422551116598074E-2</v>
      </c>
      <c r="I10" s="180">
        <f t="shared" ref="I10:I73" si="1">IFERROR(G10/C10-1,"-")</f>
        <v>1.6739493686789371</v>
      </c>
      <c r="J10" s="163">
        <f>G10/G$9</f>
        <v>0.28009870369151807</v>
      </c>
      <c r="K10" s="162">
        <v>297299</v>
      </c>
      <c r="L10" s="162">
        <v>549418</v>
      </c>
      <c r="M10" s="162">
        <v>688398</v>
      </c>
      <c r="N10" s="162">
        <v>673764</v>
      </c>
      <c r="O10" s="162">
        <v>676348</v>
      </c>
      <c r="P10" s="163">
        <f>IFERROR(O10/N10-1,"-")</f>
        <v>3.8351707719617156E-3</v>
      </c>
      <c r="Q10" s="180">
        <f t="shared" ref="Q10:Q21" si="2">IFERROR(O10/K10-1,"-")</f>
        <v>1.2749756978664575</v>
      </c>
      <c r="R10" s="163">
        <f>O10/O$9</f>
        <v>0.1919973202335144</v>
      </c>
      <c r="S10" s="162">
        <v>376894</v>
      </c>
      <c r="T10" s="162">
        <v>669266</v>
      </c>
      <c r="U10" s="162">
        <v>862070</v>
      </c>
      <c r="V10" s="162">
        <v>882747</v>
      </c>
      <c r="W10" s="162">
        <v>889181</v>
      </c>
      <c r="X10" s="163">
        <f>IFERROR(W10/V10-1,"-")</f>
        <v>7.2886115727381906E-3</v>
      </c>
      <c r="Y10" s="180">
        <f t="shared" ref="Y10:Y21" si="3">IFERROR(W10/S10-1,"-")</f>
        <v>1.3592336306759991</v>
      </c>
      <c r="Z10" s="163">
        <f t="shared" si="0"/>
        <v>0.2282496657949579</v>
      </c>
    </row>
    <row r="11" spans="1:26" x14ac:dyDescent="0.25">
      <c r="A11" s="164" t="s">
        <v>106</v>
      </c>
      <c r="B11" s="165" t="s">
        <v>106</v>
      </c>
      <c r="C11" s="166">
        <v>38726</v>
      </c>
      <c r="D11" s="166">
        <v>76913</v>
      </c>
      <c r="E11" s="166">
        <v>97401</v>
      </c>
      <c r="F11" s="166">
        <v>119374</v>
      </c>
      <c r="G11" s="166">
        <v>118341</v>
      </c>
      <c r="H11" s="167">
        <f>IFERROR(G11/F11-1,"-")</f>
        <v>-8.6534756312094396E-3</v>
      </c>
      <c r="I11" s="181">
        <f t="shared" si="1"/>
        <v>2.0558539482518206</v>
      </c>
      <c r="J11" s="167">
        <f>G11/G$9</f>
        <v>0.1557425807725209</v>
      </c>
      <c r="K11" s="166">
        <v>112436</v>
      </c>
      <c r="L11" s="166">
        <v>248239</v>
      </c>
      <c r="M11" s="166">
        <v>235468</v>
      </c>
      <c r="N11" s="166">
        <v>222224</v>
      </c>
      <c r="O11" s="166">
        <v>221054</v>
      </c>
      <c r="P11" s="167">
        <f>IFERROR(O11/N11-1,"-")</f>
        <v>-5.2649578803369845E-3</v>
      </c>
      <c r="Q11" s="181">
        <f t="shared" si="2"/>
        <v>0.96604290440784091</v>
      </c>
      <c r="R11" s="167">
        <f>O11/O$9</f>
        <v>6.2751387786907462E-2</v>
      </c>
      <c r="S11" s="166">
        <v>151162</v>
      </c>
      <c r="T11" s="166">
        <v>325152</v>
      </c>
      <c r="U11" s="166">
        <v>332869</v>
      </c>
      <c r="V11" s="166">
        <v>341598</v>
      </c>
      <c r="W11" s="166">
        <v>339395</v>
      </c>
      <c r="X11" s="167">
        <f>IFERROR(W11/V11-1,"-")</f>
        <v>-6.4491009900525809E-3</v>
      </c>
      <c r="Y11" s="181">
        <f t="shared" si="3"/>
        <v>1.2452402058718461</v>
      </c>
      <c r="Z11" s="167">
        <f t="shared" si="0"/>
        <v>8.8133490323873742E-2</v>
      </c>
    </row>
    <row r="12" spans="1:26" x14ac:dyDescent="0.25">
      <c r="A12" s="164" t="s">
        <v>103</v>
      </c>
      <c r="B12" s="165" t="s">
        <v>103</v>
      </c>
      <c r="C12" s="166">
        <v>40869</v>
      </c>
      <c r="D12" s="166">
        <v>42935</v>
      </c>
      <c r="E12" s="166">
        <v>76271</v>
      </c>
      <c r="F12" s="166">
        <v>89609</v>
      </c>
      <c r="G12" s="166">
        <v>94492</v>
      </c>
      <c r="H12" s="167">
        <f>IFERROR(G12/F12-1,"-")</f>
        <v>5.4492294300795718E-2</v>
      </c>
      <c r="I12" s="181">
        <f t="shared" si="1"/>
        <v>1.3120702733122904</v>
      </c>
      <c r="J12" s="167">
        <f>G12/G$9</f>
        <v>0.12435612291899717</v>
      </c>
      <c r="K12" s="166">
        <v>184863</v>
      </c>
      <c r="L12" s="166">
        <v>301179</v>
      </c>
      <c r="M12" s="166">
        <v>452930</v>
      </c>
      <c r="N12" s="166">
        <v>451540</v>
      </c>
      <c r="O12" s="166">
        <v>455294</v>
      </c>
      <c r="P12" s="167">
        <f>IFERROR(O12/N12-1,"-")</f>
        <v>8.3137706515479248E-3</v>
      </c>
      <c r="Q12" s="181">
        <f t="shared" si="2"/>
        <v>1.4628725055852172</v>
      </c>
      <c r="R12" s="167">
        <f>O12/O$9</f>
        <v>0.12924593244660693</v>
      </c>
      <c r="S12" s="166">
        <v>225732</v>
      </c>
      <c r="T12" s="166">
        <v>344114</v>
      </c>
      <c r="U12" s="166">
        <v>529201</v>
      </c>
      <c r="V12" s="166">
        <v>541149</v>
      </c>
      <c r="W12" s="166">
        <v>549786</v>
      </c>
      <c r="X12" s="167">
        <f>IFERROR(W12/V12-1,"-")</f>
        <v>1.5960484081094073E-2</v>
      </c>
      <c r="Y12" s="181">
        <f t="shared" si="3"/>
        <v>1.4355696135240019</v>
      </c>
      <c r="Z12" s="167">
        <f t="shared" si="0"/>
        <v>0.14011617547108415</v>
      </c>
    </row>
    <row r="13" spans="1:26" x14ac:dyDescent="0.25">
      <c r="A13" s="1" t="s">
        <v>149</v>
      </c>
      <c r="B13" s="161" t="s">
        <v>110</v>
      </c>
      <c r="C13" s="162">
        <v>164638</v>
      </c>
      <c r="D13" s="162">
        <v>213007</v>
      </c>
      <c r="E13" s="162">
        <v>498811</v>
      </c>
      <c r="F13" s="162">
        <v>531690</v>
      </c>
      <c r="G13" s="162">
        <v>547017</v>
      </c>
      <c r="H13" s="163">
        <f>IFERROR(G13/F13-1,"-")</f>
        <v>2.8826948033628508E-2</v>
      </c>
      <c r="I13" s="180">
        <f t="shared" si="1"/>
        <v>2.3225440056366087</v>
      </c>
      <c r="J13" s="163">
        <f>G13/G$9</f>
        <v>0.71990129630848199</v>
      </c>
      <c r="K13" s="162">
        <v>658754</v>
      </c>
      <c r="L13" s="162">
        <v>975758</v>
      </c>
      <c r="M13" s="162">
        <v>2415992</v>
      </c>
      <c r="N13" s="162">
        <v>2674427</v>
      </c>
      <c r="O13" s="162">
        <v>2846347</v>
      </c>
      <c r="P13" s="163">
        <f>IFERROR(O13/N13-1,"-")</f>
        <v>6.4282928642284798E-2</v>
      </c>
      <c r="Q13" s="180">
        <f t="shared" si="2"/>
        <v>3.3208041241495305</v>
      </c>
      <c r="R13" s="163">
        <f>O13/O$9</f>
        <v>0.80800267976648565</v>
      </c>
      <c r="S13" s="162">
        <v>823392</v>
      </c>
      <c r="T13" s="162">
        <v>1188765</v>
      </c>
      <c r="U13" s="162">
        <v>2914803</v>
      </c>
      <c r="V13" s="162">
        <v>3206117</v>
      </c>
      <c r="W13" s="162">
        <v>3393364</v>
      </c>
      <c r="X13" s="163">
        <f>IFERROR(W13/V13-1,"-")</f>
        <v>5.8403046426565242E-2</v>
      </c>
      <c r="Y13" s="180">
        <f t="shared" si="3"/>
        <v>3.121201080408845</v>
      </c>
      <c r="Z13" s="163">
        <f t="shared" si="0"/>
        <v>0.77175033420504213</v>
      </c>
    </row>
    <row r="14" spans="1:26" x14ac:dyDescent="0.25">
      <c r="A14" s="164" t="s">
        <v>113</v>
      </c>
      <c r="B14" s="165" t="s">
        <v>113</v>
      </c>
      <c r="C14" s="166">
        <v>55984</v>
      </c>
      <c r="D14" s="166">
        <v>51463</v>
      </c>
      <c r="E14" s="166">
        <v>185404</v>
      </c>
      <c r="F14" s="166">
        <v>205697</v>
      </c>
      <c r="G14" s="166">
        <v>204584</v>
      </c>
      <c r="H14" s="167">
        <f t="shared" ref="H14:H21" si="4">IFERROR(G14/F14-1,"-")</f>
        <v>-5.4108713301603828E-3</v>
      </c>
      <c r="I14" s="181">
        <f t="shared" si="1"/>
        <v>2.6543298085167191</v>
      </c>
      <c r="J14" s="167">
        <f t="shared" ref="J14:J21" si="5">G14/G$9</f>
        <v>0.26924261367375141</v>
      </c>
      <c r="K14" s="166">
        <v>260474</v>
      </c>
      <c r="L14" s="166">
        <v>284717</v>
      </c>
      <c r="M14" s="166">
        <v>1132692</v>
      </c>
      <c r="N14" s="166">
        <v>1254292</v>
      </c>
      <c r="O14" s="166">
        <v>1327743</v>
      </c>
      <c r="P14" s="167">
        <f t="shared" ref="P14:P21" si="6">IFERROR(O14/N14-1,"-")</f>
        <v>5.8559729313429454E-2</v>
      </c>
      <c r="Q14" s="181">
        <f t="shared" si="2"/>
        <v>4.0974108740219757</v>
      </c>
      <c r="R14" s="167">
        <f t="shared" ref="R14:R21" si="7">O14/O$9</f>
        <v>0.37691114331499037</v>
      </c>
      <c r="S14" s="166">
        <v>316458</v>
      </c>
      <c r="T14" s="166">
        <v>336180</v>
      </c>
      <c r="U14" s="166">
        <v>1318096</v>
      </c>
      <c r="V14" s="166">
        <v>1459989</v>
      </c>
      <c r="W14" s="166">
        <v>1532327</v>
      </c>
      <c r="X14" s="167">
        <f t="shared" ref="X14:X21" si="8">IFERROR(W14/V14-1,"-")</f>
        <v>4.9546948641393973E-2</v>
      </c>
      <c r="Y14" s="181">
        <f t="shared" si="3"/>
        <v>3.8421180693804553</v>
      </c>
      <c r="Z14" s="167">
        <f t="shared" si="0"/>
        <v>0.34899134813376037</v>
      </c>
    </row>
    <row r="15" spans="1:26" x14ac:dyDescent="0.25">
      <c r="A15" s="164" t="s">
        <v>116</v>
      </c>
      <c r="B15" s="165" t="s">
        <v>116</v>
      </c>
      <c r="C15" s="166">
        <v>24167</v>
      </c>
      <c r="D15" s="166">
        <v>38221</v>
      </c>
      <c r="E15" s="166">
        <v>64721</v>
      </c>
      <c r="F15" s="166">
        <v>72602</v>
      </c>
      <c r="G15" s="166">
        <v>73311</v>
      </c>
      <c r="H15" s="167">
        <f t="shared" si="4"/>
        <v>9.7655711963857694E-3</v>
      </c>
      <c r="I15" s="181">
        <f t="shared" si="1"/>
        <v>2.033516779078909</v>
      </c>
      <c r="J15" s="167">
        <f t="shared" si="5"/>
        <v>9.6480884385076002E-2</v>
      </c>
      <c r="K15" s="166">
        <v>92917</v>
      </c>
      <c r="L15" s="166">
        <v>156330</v>
      </c>
      <c r="M15" s="166">
        <v>274306</v>
      </c>
      <c r="N15" s="166">
        <v>310411</v>
      </c>
      <c r="O15" s="166">
        <v>317945</v>
      </c>
      <c r="P15" s="167">
        <f t="shared" si="6"/>
        <v>2.4271047095624887E-2</v>
      </c>
      <c r="Q15" s="181">
        <f t="shared" si="2"/>
        <v>2.4218173208347236</v>
      </c>
      <c r="R15" s="167">
        <f t="shared" si="7"/>
        <v>9.0256181701793656E-2</v>
      </c>
      <c r="S15" s="166">
        <v>117084</v>
      </c>
      <c r="T15" s="166">
        <v>194551</v>
      </c>
      <c r="U15" s="166">
        <v>339027</v>
      </c>
      <c r="V15" s="166">
        <v>383013</v>
      </c>
      <c r="W15" s="166">
        <v>391256</v>
      </c>
      <c r="X15" s="167">
        <f t="shared" si="8"/>
        <v>2.1521462717975615E-2</v>
      </c>
      <c r="Y15" s="181">
        <f t="shared" si="3"/>
        <v>2.3416692289296575</v>
      </c>
      <c r="Z15" s="167">
        <f t="shared" si="0"/>
        <v>8.9763939640014376E-2</v>
      </c>
    </row>
    <row r="16" spans="1:26" x14ac:dyDescent="0.25">
      <c r="A16" s="164" t="s">
        <v>119</v>
      </c>
      <c r="B16" s="165" t="s">
        <v>119</v>
      </c>
      <c r="C16" s="166">
        <v>11046</v>
      </c>
      <c r="D16" s="166">
        <v>21498</v>
      </c>
      <c r="E16" s="166">
        <v>31998</v>
      </c>
      <c r="F16" s="166">
        <v>34481</v>
      </c>
      <c r="G16" s="166">
        <v>33841</v>
      </c>
      <c r="H16" s="167">
        <f t="shared" si="4"/>
        <v>-1.8560946608277007E-2</v>
      </c>
      <c r="I16" s="181">
        <f t="shared" si="1"/>
        <v>2.0636429476733658</v>
      </c>
      <c r="J16" s="167">
        <f t="shared" si="5"/>
        <v>4.4536421662170166E-2</v>
      </c>
      <c r="K16" s="166">
        <v>37740</v>
      </c>
      <c r="L16" s="166">
        <v>83736</v>
      </c>
      <c r="M16" s="166">
        <v>134432</v>
      </c>
      <c r="N16" s="166">
        <v>141579</v>
      </c>
      <c r="O16" s="166">
        <v>159005</v>
      </c>
      <c r="P16" s="167">
        <f t="shared" si="6"/>
        <v>0.12308322561961882</v>
      </c>
      <c r="Q16" s="181">
        <f t="shared" si="2"/>
        <v>3.2131690514043454</v>
      </c>
      <c r="R16" s="167">
        <f t="shared" si="7"/>
        <v>4.5137316741869507E-2</v>
      </c>
      <c r="S16" s="166">
        <v>48786</v>
      </c>
      <c r="T16" s="166">
        <v>105234</v>
      </c>
      <c r="U16" s="166">
        <v>166430</v>
      </c>
      <c r="V16" s="166">
        <v>176060</v>
      </c>
      <c r="W16" s="166">
        <v>192846</v>
      </c>
      <c r="X16" s="167">
        <f t="shared" si="8"/>
        <v>9.5342496876064997E-2</v>
      </c>
      <c r="Y16" s="181">
        <f t="shared" si="3"/>
        <v>2.9528963227155329</v>
      </c>
      <c r="Z16" s="167">
        <f t="shared" si="0"/>
        <v>4.4065553700111178E-2</v>
      </c>
    </row>
    <row r="17" spans="1:26" x14ac:dyDescent="0.25">
      <c r="A17" s="164" t="s">
        <v>126</v>
      </c>
      <c r="B17" s="165" t="s">
        <v>126</v>
      </c>
      <c r="C17" s="166">
        <v>4317</v>
      </c>
      <c r="D17" s="166">
        <v>10076</v>
      </c>
      <c r="E17" s="166">
        <v>19335</v>
      </c>
      <c r="F17" s="166">
        <v>14807</v>
      </c>
      <c r="G17" s="166">
        <v>14110</v>
      </c>
      <c r="H17" s="167">
        <f t="shared" si="4"/>
        <v>-4.707233065442018E-2</v>
      </c>
      <c r="I17" s="181">
        <f t="shared" si="1"/>
        <v>2.2684734769515869</v>
      </c>
      <c r="J17" s="167">
        <f t="shared" si="5"/>
        <v>1.8569454497598212E-2</v>
      </c>
      <c r="K17" s="166">
        <v>23237</v>
      </c>
      <c r="L17" s="166">
        <v>56946</v>
      </c>
      <c r="M17" s="166">
        <v>104116</v>
      </c>
      <c r="N17" s="166">
        <v>103068</v>
      </c>
      <c r="O17" s="166">
        <v>113511</v>
      </c>
      <c r="P17" s="167">
        <f t="shared" si="6"/>
        <v>0.10132145767842582</v>
      </c>
      <c r="Q17" s="181">
        <f t="shared" si="2"/>
        <v>3.8849249042475362</v>
      </c>
      <c r="R17" s="167">
        <f t="shared" si="7"/>
        <v>3.2222772621529824E-2</v>
      </c>
      <c r="S17" s="166">
        <v>27554</v>
      </c>
      <c r="T17" s="166">
        <v>67022</v>
      </c>
      <c r="U17" s="166">
        <v>123451</v>
      </c>
      <c r="V17" s="166">
        <v>117875</v>
      </c>
      <c r="W17" s="166">
        <v>127621</v>
      </c>
      <c r="X17" s="167">
        <f t="shared" si="8"/>
        <v>8.2680805938494251E-2</v>
      </c>
      <c r="Y17" s="181">
        <f t="shared" si="3"/>
        <v>3.6316687232343758</v>
      </c>
      <c r="Z17" s="167">
        <f t="shared" si="0"/>
        <v>3.2686034187540861E-2</v>
      </c>
    </row>
    <row r="18" spans="1:26" x14ac:dyDescent="0.25">
      <c r="A18" s="164" t="s">
        <v>122</v>
      </c>
      <c r="B18" s="165" t="s">
        <v>122</v>
      </c>
      <c r="C18" s="166">
        <v>5016</v>
      </c>
      <c r="D18" s="166">
        <v>6294</v>
      </c>
      <c r="E18" s="166">
        <v>10411</v>
      </c>
      <c r="F18" s="166">
        <v>10566</v>
      </c>
      <c r="G18" s="166">
        <v>9886</v>
      </c>
      <c r="H18" s="167">
        <f t="shared" si="4"/>
        <v>-6.4357372704902494E-2</v>
      </c>
      <c r="I18" s="181">
        <f t="shared" si="1"/>
        <v>0.97089314194577359</v>
      </c>
      <c r="J18" s="167">
        <f t="shared" si="5"/>
        <v>1.3010462591300915E-2</v>
      </c>
      <c r="K18" s="166">
        <v>43640</v>
      </c>
      <c r="L18" s="166">
        <v>77431</v>
      </c>
      <c r="M18" s="166">
        <v>120097</v>
      </c>
      <c r="N18" s="166">
        <v>123521</v>
      </c>
      <c r="O18" s="166">
        <v>130398</v>
      </c>
      <c r="P18" s="167">
        <f t="shared" si="6"/>
        <v>5.5674743565871321E-2</v>
      </c>
      <c r="Q18" s="181">
        <f t="shared" si="2"/>
        <v>1.9880384967919338</v>
      </c>
      <c r="R18" s="167">
        <f t="shared" si="7"/>
        <v>3.7016545570933618E-2</v>
      </c>
      <c r="S18" s="166">
        <v>48656</v>
      </c>
      <c r="T18" s="166">
        <v>83725</v>
      </c>
      <c r="U18" s="166">
        <v>130508</v>
      </c>
      <c r="V18" s="166">
        <v>134087</v>
      </c>
      <c r="W18" s="166">
        <v>140284</v>
      </c>
      <c r="X18" s="167">
        <f t="shared" si="8"/>
        <v>4.6216262575790257E-2</v>
      </c>
      <c r="Y18" s="181">
        <f t="shared" si="3"/>
        <v>1.8831798750411051</v>
      </c>
      <c r="Z18" s="167">
        <f t="shared" si="0"/>
        <v>3.4554511099525981E-2</v>
      </c>
    </row>
    <row r="19" spans="1:26" x14ac:dyDescent="0.25">
      <c r="A19" s="164" t="s">
        <v>131</v>
      </c>
      <c r="B19" s="165" t="s">
        <v>131</v>
      </c>
      <c r="C19" s="166">
        <v>3325</v>
      </c>
      <c r="D19" s="166">
        <v>2149</v>
      </c>
      <c r="E19" s="166">
        <v>5595</v>
      </c>
      <c r="F19" s="166">
        <v>6018</v>
      </c>
      <c r="G19" s="166">
        <v>5527</v>
      </c>
      <c r="H19" s="167">
        <f t="shared" si="4"/>
        <v>-8.1588567630441977E-2</v>
      </c>
      <c r="I19" s="181">
        <f t="shared" si="1"/>
        <v>0.66225563909774432</v>
      </c>
      <c r="J19" s="167">
        <f t="shared" si="5"/>
        <v>7.2738040402711059E-3</v>
      </c>
      <c r="K19" s="166">
        <v>14961</v>
      </c>
      <c r="L19" s="166">
        <v>12822</v>
      </c>
      <c r="M19" s="166">
        <v>35340</v>
      </c>
      <c r="N19" s="166">
        <v>38414</v>
      </c>
      <c r="O19" s="166">
        <v>36006</v>
      </c>
      <c r="P19" s="167">
        <f t="shared" si="6"/>
        <v>-6.2685479252355902E-2</v>
      </c>
      <c r="Q19" s="181">
        <f t="shared" si="2"/>
        <v>1.4066573090034087</v>
      </c>
      <c r="R19" s="167">
        <f t="shared" si="7"/>
        <v>1.0221151703454315E-2</v>
      </c>
      <c r="S19" s="166">
        <v>18286</v>
      </c>
      <c r="T19" s="166">
        <v>14971</v>
      </c>
      <c r="U19" s="166">
        <v>40935</v>
      </c>
      <c r="V19" s="166">
        <v>44432</v>
      </c>
      <c r="W19" s="166">
        <v>41533</v>
      </c>
      <c r="X19" s="167">
        <f t="shared" si="8"/>
        <v>-6.5245768815268224E-2</v>
      </c>
      <c r="Y19" s="181">
        <f t="shared" si="3"/>
        <v>1.2713004484304933</v>
      </c>
      <c r="Z19" s="167">
        <f t="shared" si="0"/>
        <v>1.0838331074409967E-2</v>
      </c>
    </row>
    <row r="20" spans="1:26" x14ac:dyDescent="0.25">
      <c r="A20" s="164" t="s">
        <v>134</v>
      </c>
      <c r="B20" s="165" t="s">
        <v>134</v>
      </c>
      <c r="C20" s="166">
        <v>3428</v>
      </c>
      <c r="D20" s="166">
        <v>1763</v>
      </c>
      <c r="E20" s="166">
        <v>3453</v>
      </c>
      <c r="F20" s="166">
        <v>4405</v>
      </c>
      <c r="G20" s="166">
        <v>3651</v>
      </c>
      <c r="H20" s="167">
        <f t="shared" si="4"/>
        <v>-0.17116912599318956</v>
      </c>
      <c r="I20" s="181">
        <f t="shared" si="1"/>
        <v>6.5052508751458626E-2</v>
      </c>
      <c r="J20" s="167">
        <f t="shared" si="5"/>
        <v>4.8048957030992958E-3</v>
      </c>
      <c r="K20" s="166">
        <v>22112</v>
      </c>
      <c r="L20" s="166">
        <v>10721</v>
      </c>
      <c r="M20" s="166">
        <v>31821</v>
      </c>
      <c r="N20" s="166">
        <v>40302</v>
      </c>
      <c r="O20" s="166">
        <v>37275</v>
      </c>
      <c r="P20" s="167">
        <f t="shared" si="6"/>
        <v>-7.5107935090069966E-2</v>
      </c>
      <c r="Q20" s="181">
        <f t="shared" si="2"/>
        <v>0.68573625180897246</v>
      </c>
      <c r="R20" s="167">
        <f t="shared" si="7"/>
        <v>1.0581387261741366E-2</v>
      </c>
      <c r="S20" s="166">
        <v>25540</v>
      </c>
      <c r="T20" s="166">
        <v>12484</v>
      </c>
      <c r="U20" s="166">
        <v>35274</v>
      </c>
      <c r="V20" s="166">
        <v>44707</v>
      </c>
      <c r="W20" s="166">
        <v>40926</v>
      </c>
      <c r="X20" s="167">
        <f t="shared" si="8"/>
        <v>-8.4572885677858034E-2</v>
      </c>
      <c r="Y20" s="181">
        <f t="shared" si="3"/>
        <v>0.60242756460454183</v>
      </c>
      <c r="Z20" s="167">
        <f t="shared" si="0"/>
        <v>9.3394720976850421E-3</v>
      </c>
    </row>
    <row r="21" spans="1:26" x14ac:dyDescent="0.25">
      <c r="A21" s="169" t="s">
        <v>148</v>
      </c>
      <c r="B21" s="170" t="s">
        <v>148</v>
      </c>
      <c r="C21" s="171">
        <f>C13-SUM(C14:C20)</f>
        <v>57355</v>
      </c>
      <c r="D21" s="171">
        <f>D13-SUM(D14:D20)</f>
        <v>81543</v>
      </c>
      <c r="E21" s="171">
        <f>E13-SUM(E14:E20)</f>
        <v>177894</v>
      </c>
      <c r="F21" s="171">
        <f>F13-SUM(F14:F20)</f>
        <v>183114</v>
      </c>
      <c r="G21" s="171">
        <f>G13-SUM(G14:G20)</f>
        <v>202107</v>
      </c>
      <c r="H21" s="172">
        <f t="shared" si="4"/>
        <v>0.10372227137193213</v>
      </c>
      <c r="I21" s="182">
        <f t="shared" si="1"/>
        <v>2.5237904280359165</v>
      </c>
      <c r="J21" s="172">
        <f t="shared" si="5"/>
        <v>0.26598275975521485</v>
      </c>
      <c r="K21" s="171">
        <f>K13-SUM(K14:K20)</f>
        <v>163673</v>
      </c>
      <c r="L21" s="171">
        <f>L13-SUM(L14:L20)</f>
        <v>293055</v>
      </c>
      <c r="M21" s="171">
        <f>M13-SUM(M14:M20)</f>
        <v>583188</v>
      </c>
      <c r="N21" s="171">
        <f>N13-SUM(N14:N20)</f>
        <v>662840</v>
      </c>
      <c r="O21" s="171">
        <f>O13-SUM(O14:O20)</f>
        <v>724464</v>
      </c>
      <c r="P21" s="172">
        <f t="shared" si="6"/>
        <v>9.2969645766700859E-2</v>
      </c>
      <c r="Q21" s="182">
        <f t="shared" si="2"/>
        <v>3.4262890030732009</v>
      </c>
      <c r="R21" s="172">
        <f t="shared" si="7"/>
        <v>0.20565618085017295</v>
      </c>
      <c r="S21" s="171">
        <f>S13-SUM(S14:S20)</f>
        <v>221028</v>
      </c>
      <c r="T21" s="171">
        <f>T13-SUM(T14:T20)</f>
        <v>374598</v>
      </c>
      <c r="U21" s="171">
        <f>U13-SUM(U14:U20)</f>
        <v>761082</v>
      </c>
      <c r="V21" s="171">
        <f>V13-SUM(V14:V20)</f>
        <v>845954</v>
      </c>
      <c r="W21" s="171">
        <f>W13-SUM(W14:W20)</f>
        <v>926571</v>
      </c>
      <c r="X21" s="172">
        <f t="shared" si="8"/>
        <v>9.5297143816330365E-2</v>
      </c>
      <c r="Y21" s="182">
        <f t="shared" si="3"/>
        <v>3.192097833758619</v>
      </c>
      <c r="Z21" s="172">
        <f t="shared" si="0"/>
        <v>0.20151114427199432</v>
      </c>
    </row>
    <row r="22" spans="1:26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</row>
    <row r="23" spans="1:26" x14ac:dyDescent="0.25">
      <c r="A23" s="1" t="s">
        <v>0</v>
      </c>
      <c r="B23" s="158" t="s">
        <v>71</v>
      </c>
      <c r="C23" s="178">
        <f>C24+C27</f>
        <v>42852</v>
      </c>
      <c r="D23" s="178">
        <f>D24+D27</f>
        <v>64946</v>
      </c>
      <c r="E23" s="178">
        <f>E24+E27</f>
        <v>165265</v>
      </c>
      <c r="F23" s="178">
        <f>F24+F27</f>
        <v>165626</v>
      </c>
      <c r="G23" s="178">
        <f>G24+G27</f>
        <v>152899</v>
      </c>
      <c r="H23" s="179">
        <f>IFERROR(G23/F23-1,"-")</f>
        <v>-7.6841800200451615E-2</v>
      </c>
      <c r="I23" s="179">
        <f t="shared" si="1"/>
        <v>2.5680715019135629</v>
      </c>
      <c r="J23" s="179">
        <f>G23/G$9</f>
        <v>0.20122260972560374</v>
      </c>
      <c r="K23" s="178">
        <f>K24+K27</f>
        <v>398770</v>
      </c>
      <c r="L23" s="178">
        <f>L24+L27</f>
        <v>687822</v>
      </c>
      <c r="M23" s="178">
        <f>M24+M27</f>
        <v>1325364</v>
      </c>
      <c r="N23" s="178">
        <f>N24+N27</f>
        <v>1377896</v>
      </c>
      <c r="O23" s="178">
        <f>O24+O27</f>
        <v>1421021</v>
      </c>
      <c r="P23" s="179">
        <f>IFERROR(O23/N23-1,"-")</f>
        <v>3.1297717679708681E-2</v>
      </c>
      <c r="Q23" s="179">
        <f t="shared" ref="Q23:Q86" si="9">IFERROR(O23/K23-1,"-")</f>
        <v>2.5635102941545251</v>
      </c>
      <c r="R23" s="179">
        <f>O23/O$9</f>
        <v>0.4033903020272831</v>
      </c>
      <c r="S23" s="178">
        <f>S24+S27</f>
        <v>441622</v>
      </c>
      <c r="T23" s="178">
        <f>T24+T27</f>
        <v>752768</v>
      </c>
      <c r="U23" s="178">
        <f>U24+U27</f>
        <v>1490629</v>
      </c>
      <c r="V23" s="178">
        <f>V24+V27</f>
        <v>1543522</v>
      </c>
      <c r="W23" s="178">
        <f>W24+W27</f>
        <v>1573920</v>
      </c>
      <c r="X23" s="179">
        <f>IFERROR(W23/V23-1,"-")</f>
        <v>1.9693920786357344E-2</v>
      </c>
      <c r="Y23" s="179">
        <f t="shared" ref="Y23:Y86" si="10">IFERROR(W23/S23-1,"-")</f>
        <v>2.5639528827821079</v>
      </c>
      <c r="Z23" s="179">
        <f t="shared" ref="Z23:Z35" si="11">U23/U$9</f>
        <v>0.39467278883880924</v>
      </c>
    </row>
    <row r="24" spans="1:26" x14ac:dyDescent="0.25">
      <c r="A24" s="1" t="s">
        <v>99</v>
      </c>
      <c r="B24" s="161" t="s">
        <v>100</v>
      </c>
      <c r="C24" s="162">
        <v>2953</v>
      </c>
      <c r="D24" s="162">
        <v>8952</v>
      </c>
      <c r="E24" s="162">
        <v>12689</v>
      </c>
      <c r="F24" s="162">
        <v>11591</v>
      </c>
      <c r="G24" s="162">
        <v>7728</v>
      </c>
      <c r="H24" s="163">
        <f>IFERROR(G24/F24-1,"-")</f>
        <v>-0.33327581744456902</v>
      </c>
      <c r="I24" s="180">
        <f t="shared" si="1"/>
        <v>1.6169996613613273</v>
      </c>
      <c r="J24" s="163">
        <f>G24/G$9</f>
        <v>1.0170428374021188E-2</v>
      </c>
      <c r="K24" s="162">
        <v>90143</v>
      </c>
      <c r="L24" s="162">
        <v>198275</v>
      </c>
      <c r="M24" s="162">
        <v>161372</v>
      </c>
      <c r="N24" s="162">
        <v>131439</v>
      </c>
      <c r="O24" s="162">
        <v>120665</v>
      </c>
      <c r="P24" s="163">
        <f>IFERROR(O24/N24-1,"-")</f>
        <v>-8.1969582848317457E-2</v>
      </c>
      <c r="Q24" s="180">
        <f t="shared" si="9"/>
        <v>0.33859534295508253</v>
      </c>
      <c r="R24" s="163">
        <f>O24/O$9</f>
        <v>3.425360412979267E-2</v>
      </c>
      <c r="S24" s="162">
        <v>93096</v>
      </c>
      <c r="T24" s="162">
        <v>207227</v>
      </c>
      <c r="U24" s="162">
        <v>174061</v>
      </c>
      <c r="V24" s="162">
        <v>143030</v>
      </c>
      <c r="W24" s="162">
        <v>128393</v>
      </c>
      <c r="X24" s="163">
        <f>IFERROR(W24/V24-1,"-")</f>
        <v>-0.10233517443892892</v>
      </c>
      <c r="Y24" s="180">
        <f t="shared" si="10"/>
        <v>0.37914625762653609</v>
      </c>
      <c r="Z24" s="163">
        <f t="shared" si="11"/>
        <v>4.6086008187196124E-2</v>
      </c>
    </row>
    <row r="25" spans="1:26" x14ac:dyDescent="0.25">
      <c r="A25" s="164" t="s">
        <v>106</v>
      </c>
      <c r="B25" s="165" t="s">
        <v>12</v>
      </c>
      <c r="C25" s="166">
        <v>1786</v>
      </c>
      <c r="D25" s="166">
        <v>4418</v>
      </c>
      <c r="E25" s="166">
        <v>6088</v>
      </c>
      <c r="F25" s="166">
        <v>5369</v>
      </c>
      <c r="G25" s="166">
        <v>2401</v>
      </c>
      <c r="H25" s="167">
        <f>IFERROR(G25/F25-1,"-")</f>
        <v>-0.5528031290743155</v>
      </c>
      <c r="I25" s="181">
        <f t="shared" si="1"/>
        <v>0.34434490481522961</v>
      </c>
      <c r="J25" s="167">
        <f>G25/G$9</f>
        <v>3.1598341777982495E-3</v>
      </c>
      <c r="K25" s="166">
        <v>45044</v>
      </c>
      <c r="L25" s="166">
        <v>92809</v>
      </c>
      <c r="M25" s="166">
        <v>62381</v>
      </c>
      <c r="N25" s="166">
        <v>49550</v>
      </c>
      <c r="O25" s="166">
        <v>41611</v>
      </c>
      <c r="P25" s="167">
        <f>IFERROR(O25/N25-1,"-")</f>
        <v>-0.16022199798183656</v>
      </c>
      <c r="Q25" s="181">
        <f t="shared" si="9"/>
        <v>-7.6214368173341596E-2</v>
      </c>
      <c r="R25" s="167">
        <f>O25/O$9</f>
        <v>1.1812263054280884E-2</v>
      </c>
      <c r="S25" s="166">
        <v>46830</v>
      </c>
      <c r="T25" s="166">
        <v>97227</v>
      </c>
      <c r="U25" s="166">
        <v>68469</v>
      </c>
      <c r="V25" s="166">
        <v>54919</v>
      </c>
      <c r="W25" s="166">
        <v>44012</v>
      </c>
      <c r="X25" s="167">
        <f>IFERROR(W25/V25-1,"-")</f>
        <v>-0.19860157686775071</v>
      </c>
      <c r="Y25" s="181">
        <f t="shared" si="10"/>
        <v>-6.0175101430706812E-2</v>
      </c>
      <c r="Z25" s="167">
        <f t="shared" si="11"/>
        <v>1.812848883189877E-2</v>
      </c>
    </row>
    <row r="26" spans="1:26" x14ac:dyDescent="0.25">
      <c r="A26" s="164" t="s">
        <v>103</v>
      </c>
      <c r="B26" s="165" t="s">
        <v>103</v>
      </c>
      <c r="C26" s="166">
        <v>1167</v>
      </c>
      <c r="D26" s="166">
        <v>4534</v>
      </c>
      <c r="E26" s="166">
        <v>6601</v>
      </c>
      <c r="F26" s="166">
        <v>6222</v>
      </c>
      <c r="G26" s="166">
        <v>5327</v>
      </c>
      <c r="H26" s="167">
        <f>IFERROR(G26/F26-1,"-")</f>
        <v>-0.14384442301510769</v>
      </c>
      <c r="I26" s="181">
        <f t="shared" si="1"/>
        <v>3.5646958011996572</v>
      </c>
      <c r="J26" s="167">
        <f>G26/G$9</f>
        <v>7.0105941962229391E-3</v>
      </c>
      <c r="K26" s="166">
        <v>45099</v>
      </c>
      <c r="L26" s="166">
        <v>105466</v>
      </c>
      <c r="M26" s="166">
        <v>98991</v>
      </c>
      <c r="N26" s="166">
        <v>81889</v>
      </c>
      <c r="O26" s="166">
        <v>79054</v>
      </c>
      <c r="P26" s="167">
        <f>IFERROR(O26/N26-1,"-")</f>
        <v>-3.4620034436859681E-2</v>
      </c>
      <c r="Q26" s="181">
        <f t="shared" si="9"/>
        <v>0.75289917736535172</v>
      </c>
      <c r="R26" s="167">
        <f>O26/O$9</f>
        <v>2.2441341075511788E-2</v>
      </c>
      <c r="S26" s="166">
        <v>46266</v>
      </c>
      <c r="T26" s="166">
        <v>110000</v>
      </c>
      <c r="U26" s="166">
        <v>105592</v>
      </c>
      <c r="V26" s="166">
        <v>88111</v>
      </c>
      <c r="W26" s="166">
        <v>84381</v>
      </c>
      <c r="X26" s="167">
        <f>IFERROR(W26/V26-1,"-")</f>
        <v>-4.2332966371962599E-2</v>
      </c>
      <c r="Y26" s="181">
        <f t="shared" si="10"/>
        <v>0.82382310984308127</v>
      </c>
      <c r="Z26" s="167">
        <f t="shared" si="11"/>
        <v>2.7957519355297358E-2</v>
      </c>
    </row>
    <row r="27" spans="1:26" x14ac:dyDescent="0.25">
      <c r="A27" s="1" t="s">
        <v>149</v>
      </c>
      <c r="B27" s="161" t="s">
        <v>110</v>
      </c>
      <c r="C27" s="162">
        <v>39899</v>
      </c>
      <c r="D27" s="162">
        <v>55994</v>
      </c>
      <c r="E27" s="162">
        <v>152576</v>
      </c>
      <c r="F27" s="162">
        <v>154035</v>
      </c>
      <c r="G27" s="162">
        <v>145171</v>
      </c>
      <c r="H27" s="163">
        <f>IFERROR(G27/F27-1,"-")</f>
        <v>-5.7545363066835442E-2</v>
      </c>
      <c r="I27" s="180">
        <f t="shared" si="1"/>
        <v>2.6384621168450337</v>
      </c>
      <c r="J27" s="163">
        <f>G27/G$9</f>
        <v>0.19105218135158256</v>
      </c>
      <c r="K27" s="162">
        <v>308627</v>
      </c>
      <c r="L27" s="162">
        <v>489547</v>
      </c>
      <c r="M27" s="162">
        <v>1163992</v>
      </c>
      <c r="N27" s="162">
        <v>1246457</v>
      </c>
      <c r="O27" s="162">
        <v>1300356</v>
      </c>
      <c r="P27" s="163">
        <f>IFERROR(O27/N27-1,"-")</f>
        <v>4.3241764457177423E-2</v>
      </c>
      <c r="Q27" s="180">
        <f t="shared" si="9"/>
        <v>3.2133578721239555</v>
      </c>
      <c r="R27" s="163">
        <f>O27/O$9</f>
        <v>0.36913669789749043</v>
      </c>
      <c r="S27" s="162">
        <v>348526</v>
      </c>
      <c r="T27" s="162">
        <v>545541</v>
      </c>
      <c r="U27" s="162">
        <v>1316568</v>
      </c>
      <c r="V27" s="162">
        <v>1400492</v>
      </c>
      <c r="W27" s="162">
        <v>1445527</v>
      </c>
      <c r="X27" s="163">
        <f>IFERROR(W27/V27-1,"-")</f>
        <v>3.2156556410175785E-2</v>
      </c>
      <c r="Y27" s="180">
        <f t="shared" si="10"/>
        <v>3.1475442291249429</v>
      </c>
      <c r="Z27" s="163">
        <f t="shared" si="11"/>
        <v>0.34858678065161314</v>
      </c>
    </row>
    <row r="28" spans="1:26" x14ac:dyDescent="0.25">
      <c r="A28" s="164" t="s">
        <v>113</v>
      </c>
      <c r="B28" s="165" t="s">
        <v>113</v>
      </c>
      <c r="C28" s="166">
        <v>14793</v>
      </c>
      <c r="D28" s="166">
        <v>16270</v>
      </c>
      <c r="E28" s="166">
        <v>66823</v>
      </c>
      <c r="F28" s="166">
        <v>69319</v>
      </c>
      <c r="G28" s="166">
        <v>63618</v>
      </c>
      <c r="H28" s="167">
        <f t="shared" ref="H28:H35" si="12">IFERROR(G28/F28-1,"-")</f>
        <v>-8.2242963689608928E-2</v>
      </c>
      <c r="I28" s="181">
        <f t="shared" si="1"/>
        <v>3.3005475562766176</v>
      </c>
      <c r="J28" s="167">
        <f t="shared" ref="J28:J35" si="13">G28/G$9</f>
        <v>8.3724419293281574E-2</v>
      </c>
      <c r="K28" s="166">
        <v>128801</v>
      </c>
      <c r="L28" s="166">
        <v>159037</v>
      </c>
      <c r="M28" s="166">
        <v>590382</v>
      </c>
      <c r="N28" s="166">
        <v>640725</v>
      </c>
      <c r="O28" s="166">
        <v>669764</v>
      </c>
      <c r="P28" s="167">
        <f t="shared" ref="P28:P35" si="14">IFERROR(O28/N28-1,"-")</f>
        <v>4.5322096063053596E-2</v>
      </c>
      <c r="Q28" s="181">
        <f t="shared" si="9"/>
        <v>4.1999906833021479</v>
      </c>
      <c r="R28" s="167">
        <f t="shared" ref="R28:R35" si="15">O28/O$9</f>
        <v>0.19012829665923392</v>
      </c>
      <c r="S28" s="166">
        <v>143594</v>
      </c>
      <c r="T28" s="166">
        <v>175307</v>
      </c>
      <c r="U28" s="166">
        <v>657205</v>
      </c>
      <c r="V28" s="166">
        <v>710044</v>
      </c>
      <c r="W28" s="166">
        <v>733382</v>
      </c>
      <c r="X28" s="167">
        <f t="shared" ref="X28:X35" si="16">IFERROR(W28/V28-1,"-")</f>
        <v>3.2868385621172669E-2</v>
      </c>
      <c r="Y28" s="181">
        <f t="shared" si="10"/>
        <v>4.1073303898491584</v>
      </c>
      <c r="Z28" s="167">
        <f t="shared" si="11"/>
        <v>0.17400770425693424</v>
      </c>
    </row>
    <row r="29" spans="1:26" x14ac:dyDescent="0.25">
      <c r="A29" s="164" t="s">
        <v>116</v>
      </c>
      <c r="B29" s="165" t="s">
        <v>116</v>
      </c>
      <c r="C29" s="166">
        <v>7836</v>
      </c>
      <c r="D29" s="166">
        <v>14336</v>
      </c>
      <c r="E29" s="166">
        <v>27397</v>
      </c>
      <c r="F29" s="166">
        <v>30224</v>
      </c>
      <c r="G29" s="166">
        <v>29376</v>
      </c>
      <c r="H29" s="167">
        <f t="shared" si="12"/>
        <v>-2.8057173107464251E-2</v>
      </c>
      <c r="I29" s="181">
        <f t="shared" si="1"/>
        <v>2.7488514548238898</v>
      </c>
      <c r="J29" s="167">
        <f t="shared" si="13"/>
        <v>3.8660261893794831E-2</v>
      </c>
      <c r="K29" s="166">
        <v>41673</v>
      </c>
      <c r="L29" s="166">
        <v>81095</v>
      </c>
      <c r="M29" s="166">
        <v>128496</v>
      </c>
      <c r="N29" s="166">
        <v>137354</v>
      </c>
      <c r="O29" s="166">
        <v>137486</v>
      </c>
      <c r="P29" s="167">
        <f t="shared" si="14"/>
        <v>9.6102042896450968E-4</v>
      </c>
      <c r="Q29" s="181">
        <f t="shared" si="9"/>
        <v>2.2991625272958509</v>
      </c>
      <c r="R29" s="167">
        <f t="shared" si="15"/>
        <v>3.9028641423682724E-2</v>
      </c>
      <c r="S29" s="166">
        <v>49509</v>
      </c>
      <c r="T29" s="166">
        <v>95431</v>
      </c>
      <c r="U29" s="166">
        <v>155893</v>
      </c>
      <c r="V29" s="166">
        <v>167578</v>
      </c>
      <c r="W29" s="166">
        <v>166862</v>
      </c>
      <c r="X29" s="167">
        <f t="shared" si="16"/>
        <v>-4.27263721968274E-3</v>
      </c>
      <c r="Y29" s="181">
        <f t="shared" si="10"/>
        <v>2.3703367064574117</v>
      </c>
      <c r="Z29" s="167">
        <f t="shared" si="11"/>
        <v>4.1275679642921538E-2</v>
      </c>
    </row>
    <row r="30" spans="1:26" x14ac:dyDescent="0.25">
      <c r="A30" s="164" t="s">
        <v>119</v>
      </c>
      <c r="B30" s="165" t="s">
        <v>119</v>
      </c>
      <c r="C30" s="166">
        <v>3230</v>
      </c>
      <c r="D30" s="166">
        <v>4987</v>
      </c>
      <c r="E30" s="166">
        <v>4132</v>
      </c>
      <c r="F30" s="166">
        <v>2982</v>
      </c>
      <c r="G30" s="166">
        <v>3034</v>
      </c>
      <c r="H30" s="167">
        <f t="shared" si="12"/>
        <v>1.7437961099932897E-2</v>
      </c>
      <c r="I30" s="181">
        <f t="shared" si="1"/>
        <v>-6.0681114551083604E-2</v>
      </c>
      <c r="J30" s="167">
        <f t="shared" si="13"/>
        <v>3.9928933342106999E-3</v>
      </c>
      <c r="K30" s="166">
        <v>13936</v>
      </c>
      <c r="L30" s="166">
        <v>30800</v>
      </c>
      <c r="M30" s="166">
        <v>48228</v>
      </c>
      <c r="N30" s="166">
        <v>43563</v>
      </c>
      <c r="O30" s="166">
        <v>39137</v>
      </c>
      <c r="P30" s="167">
        <f t="shared" si="14"/>
        <v>-0.10159998163579187</v>
      </c>
      <c r="Q30" s="181">
        <f t="shared" si="9"/>
        <v>1.8083381171067736</v>
      </c>
      <c r="R30" s="167">
        <f t="shared" si="15"/>
        <v>1.1109959846083751E-2</v>
      </c>
      <c r="S30" s="166">
        <v>17166</v>
      </c>
      <c r="T30" s="166">
        <v>35787</v>
      </c>
      <c r="U30" s="166">
        <v>52360</v>
      </c>
      <c r="V30" s="166">
        <v>46545</v>
      </c>
      <c r="W30" s="166">
        <v>42171</v>
      </c>
      <c r="X30" s="167">
        <f t="shared" si="16"/>
        <v>-9.3973573960683177E-2</v>
      </c>
      <c r="Y30" s="181">
        <f t="shared" si="10"/>
        <v>1.4566585110101364</v>
      </c>
      <c r="Z30" s="167">
        <f t="shared" si="11"/>
        <v>1.3863320265203516E-2</v>
      </c>
    </row>
    <row r="31" spans="1:26" x14ac:dyDescent="0.25">
      <c r="A31" s="164" t="s">
        <v>126</v>
      </c>
      <c r="B31" s="165" t="s">
        <v>126</v>
      </c>
      <c r="C31" s="166">
        <v>1736</v>
      </c>
      <c r="D31" s="166">
        <v>3938</v>
      </c>
      <c r="E31" s="166">
        <v>7950</v>
      </c>
      <c r="F31" s="166">
        <v>4040</v>
      </c>
      <c r="G31" s="166">
        <v>3255</v>
      </c>
      <c r="H31" s="167">
        <f t="shared" si="12"/>
        <v>-0.19430693069306926</v>
      </c>
      <c r="I31" s="181">
        <f t="shared" si="1"/>
        <v>0.875</v>
      </c>
      <c r="J31" s="167">
        <f t="shared" si="13"/>
        <v>4.2837402118839248E-3</v>
      </c>
      <c r="K31" s="166">
        <v>12314</v>
      </c>
      <c r="L31" s="166">
        <v>32115</v>
      </c>
      <c r="M31" s="166">
        <v>56445</v>
      </c>
      <c r="N31" s="166">
        <v>53432</v>
      </c>
      <c r="O31" s="166">
        <v>57796</v>
      </c>
      <c r="P31" s="167">
        <f t="shared" si="14"/>
        <v>8.1673903278933979E-2</v>
      </c>
      <c r="Q31" s="181">
        <f t="shared" si="9"/>
        <v>3.6935195712197499</v>
      </c>
      <c r="R31" s="167">
        <f t="shared" si="15"/>
        <v>1.6406756758674822E-2</v>
      </c>
      <c r="S31" s="166">
        <v>14050</v>
      </c>
      <c r="T31" s="166">
        <v>36053</v>
      </c>
      <c r="U31" s="166">
        <v>64395</v>
      </c>
      <c r="V31" s="166">
        <v>57472</v>
      </c>
      <c r="W31" s="166">
        <v>61051</v>
      </c>
      <c r="X31" s="167">
        <f t="shared" si="16"/>
        <v>6.2273802895322916E-2</v>
      </c>
      <c r="Y31" s="181">
        <f t="shared" si="10"/>
        <v>3.3452669039145908</v>
      </c>
      <c r="Z31" s="167">
        <f t="shared" si="11"/>
        <v>1.7049818725702454E-2</v>
      </c>
    </row>
    <row r="32" spans="1:26" x14ac:dyDescent="0.25">
      <c r="A32" s="164" t="s">
        <v>122</v>
      </c>
      <c r="B32" s="165" t="s">
        <v>122</v>
      </c>
      <c r="C32" s="166">
        <v>1403</v>
      </c>
      <c r="D32" s="166">
        <v>2232</v>
      </c>
      <c r="E32" s="166">
        <v>4497</v>
      </c>
      <c r="F32" s="166">
        <v>3231</v>
      </c>
      <c r="G32" s="166">
        <v>2567</v>
      </c>
      <c r="H32" s="167">
        <f t="shared" si="12"/>
        <v>-0.20550913030021667</v>
      </c>
      <c r="I32" s="181">
        <f t="shared" si="1"/>
        <v>0.8296507483962936</v>
      </c>
      <c r="J32" s="167">
        <f t="shared" si="13"/>
        <v>3.3782983483582286E-3</v>
      </c>
      <c r="K32" s="166">
        <v>25064</v>
      </c>
      <c r="L32" s="166">
        <v>46414</v>
      </c>
      <c r="M32" s="166">
        <v>73182</v>
      </c>
      <c r="N32" s="166">
        <v>71425</v>
      </c>
      <c r="O32" s="166">
        <v>73828</v>
      </c>
      <c r="P32" s="167">
        <f t="shared" si="14"/>
        <v>3.3643682184109291E-2</v>
      </c>
      <c r="Q32" s="181">
        <f t="shared" si="9"/>
        <v>1.9455793169486117</v>
      </c>
      <c r="R32" s="167">
        <f t="shared" si="15"/>
        <v>2.095781780710507E-2</v>
      </c>
      <c r="S32" s="166">
        <v>26467</v>
      </c>
      <c r="T32" s="166">
        <v>48646</v>
      </c>
      <c r="U32" s="166">
        <v>77679</v>
      </c>
      <c r="V32" s="166">
        <v>74656</v>
      </c>
      <c r="W32" s="166">
        <v>76395</v>
      </c>
      <c r="X32" s="167">
        <f t="shared" si="16"/>
        <v>2.3293506215173565E-2</v>
      </c>
      <c r="Y32" s="181">
        <f t="shared" si="10"/>
        <v>1.8864246042241279</v>
      </c>
      <c r="Z32" s="167">
        <f t="shared" si="11"/>
        <v>2.0567014035155536E-2</v>
      </c>
    </row>
    <row r="33" spans="1:26" x14ac:dyDescent="0.25">
      <c r="A33" s="164" t="s">
        <v>131</v>
      </c>
      <c r="B33" s="165" t="s">
        <v>131</v>
      </c>
      <c r="C33" s="166">
        <v>1376</v>
      </c>
      <c r="D33" s="166">
        <v>590</v>
      </c>
      <c r="E33" s="166">
        <v>1708</v>
      </c>
      <c r="F33" s="166">
        <v>2116</v>
      </c>
      <c r="G33" s="166">
        <v>2577</v>
      </c>
      <c r="H33" s="167">
        <f t="shared" si="12"/>
        <v>0.21786389413988649</v>
      </c>
      <c r="I33" s="181">
        <f t="shared" si="1"/>
        <v>0.87281976744186052</v>
      </c>
      <c r="J33" s="167">
        <f t="shared" si="13"/>
        <v>3.3914588405606371E-3</v>
      </c>
      <c r="K33" s="166">
        <v>8223</v>
      </c>
      <c r="L33" s="166">
        <v>5697</v>
      </c>
      <c r="M33" s="166">
        <v>18357</v>
      </c>
      <c r="N33" s="166">
        <v>18855</v>
      </c>
      <c r="O33" s="166">
        <v>18273</v>
      </c>
      <c r="P33" s="167">
        <f t="shared" si="14"/>
        <v>-3.086714399363566E-2</v>
      </c>
      <c r="Q33" s="181">
        <f t="shared" si="9"/>
        <v>1.2221816855162349</v>
      </c>
      <c r="R33" s="167">
        <f t="shared" si="15"/>
        <v>5.1872217151924874E-3</v>
      </c>
      <c r="S33" s="166">
        <v>9599</v>
      </c>
      <c r="T33" s="166">
        <v>6287</v>
      </c>
      <c r="U33" s="166">
        <v>20065</v>
      </c>
      <c r="V33" s="166">
        <v>20971</v>
      </c>
      <c r="W33" s="166">
        <v>20850</v>
      </c>
      <c r="X33" s="167">
        <f t="shared" si="16"/>
        <v>-5.769872681321786E-3</v>
      </c>
      <c r="Y33" s="181">
        <f t="shared" si="10"/>
        <v>1.1721012605479739</v>
      </c>
      <c r="Z33" s="167">
        <f t="shared" si="11"/>
        <v>5.3125958961288879E-3</v>
      </c>
    </row>
    <row r="34" spans="1:26" x14ac:dyDescent="0.25">
      <c r="A34" s="164" t="s">
        <v>134</v>
      </c>
      <c r="B34" s="165" t="s">
        <v>134</v>
      </c>
      <c r="C34" s="166">
        <v>669</v>
      </c>
      <c r="D34" s="166">
        <v>195</v>
      </c>
      <c r="E34" s="166">
        <v>794</v>
      </c>
      <c r="F34" s="166">
        <v>833</v>
      </c>
      <c r="G34" s="166">
        <v>620</v>
      </c>
      <c r="H34" s="167">
        <f t="shared" si="12"/>
        <v>-0.25570228091236491</v>
      </c>
      <c r="I34" s="181">
        <f t="shared" si="1"/>
        <v>-7.3243647234678577E-2</v>
      </c>
      <c r="J34" s="167">
        <f t="shared" si="13"/>
        <v>8.1595051654931891E-4</v>
      </c>
      <c r="K34" s="166">
        <v>10880</v>
      </c>
      <c r="L34" s="166">
        <v>4211</v>
      </c>
      <c r="M34" s="166">
        <v>16482</v>
      </c>
      <c r="N34" s="166">
        <v>21196</v>
      </c>
      <c r="O34" s="166">
        <v>19378</v>
      </c>
      <c r="P34" s="167">
        <f t="shared" si="14"/>
        <v>-8.5770900169843345E-2</v>
      </c>
      <c r="Q34" s="181">
        <f t="shared" si="9"/>
        <v>0.78106617647058818</v>
      </c>
      <c r="R34" s="167">
        <f t="shared" si="15"/>
        <v>5.5009020082635593E-3</v>
      </c>
      <c r="S34" s="166">
        <v>11549</v>
      </c>
      <c r="T34" s="166">
        <v>4406</v>
      </c>
      <c r="U34" s="166">
        <v>17276</v>
      </c>
      <c r="V34" s="166">
        <v>22029</v>
      </c>
      <c r="W34" s="166">
        <v>19998</v>
      </c>
      <c r="X34" s="167">
        <f t="shared" si="16"/>
        <v>-9.2196649870625036E-2</v>
      </c>
      <c r="Y34" s="181">
        <f t="shared" si="10"/>
        <v>0.73157849164429822</v>
      </c>
      <c r="Z34" s="167">
        <f t="shared" si="11"/>
        <v>4.5741543334922828E-3</v>
      </c>
    </row>
    <row r="35" spans="1:26" x14ac:dyDescent="0.25">
      <c r="A35" s="169" t="s">
        <v>148</v>
      </c>
      <c r="B35" s="170" t="s">
        <v>148</v>
      </c>
      <c r="C35" s="171">
        <f>C27-SUM(C28:C34)</f>
        <v>8856</v>
      </c>
      <c r="D35" s="171">
        <f>D27-SUM(D28:D34)</f>
        <v>13446</v>
      </c>
      <c r="E35" s="171">
        <f>E27-SUM(E28:E34)</f>
        <v>39275</v>
      </c>
      <c r="F35" s="171">
        <f>F27-SUM(F28:F34)</f>
        <v>41290</v>
      </c>
      <c r="G35" s="171">
        <f>G27-SUM(G28:G34)</f>
        <v>40124</v>
      </c>
      <c r="H35" s="172">
        <f t="shared" si="12"/>
        <v>-2.8239283119399383E-2</v>
      </c>
      <c r="I35" s="182">
        <f t="shared" si="1"/>
        <v>3.5307136404697381</v>
      </c>
      <c r="J35" s="172">
        <f t="shared" si="13"/>
        <v>5.2805158912943344E-2</v>
      </c>
      <c r="K35" s="171">
        <f>K27-SUM(K28:K34)</f>
        <v>67736</v>
      </c>
      <c r="L35" s="171">
        <f>L27-SUM(L28:L34)</f>
        <v>130178</v>
      </c>
      <c r="M35" s="171">
        <f>M27-SUM(M28:M34)</f>
        <v>232420</v>
      </c>
      <c r="N35" s="171">
        <f>N27-SUM(N28:N34)</f>
        <v>259907</v>
      </c>
      <c r="O35" s="171">
        <f>O27-SUM(O28:O34)</f>
        <v>284694</v>
      </c>
      <c r="P35" s="172">
        <f t="shared" si="14"/>
        <v>9.5368728045031492E-2</v>
      </c>
      <c r="Q35" s="182">
        <f t="shared" si="9"/>
        <v>3.2029939766150939</v>
      </c>
      <c r="R35" s="172">
        <f t="shared" si="15"/>
        <v>8.08171016792541E-2</v>
      </c>
      <c r="S35" s="171">
        <f>S27-SUM(S28:S34)</f>
        <v>76592</v>
      </c>
      <c r="T35" s="171">
        <f>T27-SUM(T28:T34)</f>
        <v>143624</v>
      </c>
      <c r="U35" s="171">
        <f>U27-SUM(U28:U34)</f>
        <v>271695</v>
      </c>
      <c r="V35" s="171">
        <f>V27-SUM(V28:V34)</f>
        <v>301197</v>
      </c>
      <c r="W35" s="171">
        <f>W27-SUM(W28:W34)</f>
        <v>324818</v>
      </c>
      <c r="X35" s="172">
        <f t="shared" si="16"/>
        <v>7.8423755880702606E-2</v>
      </c>
      <c r="Y35" s="182">
        <f t="shared" si="10"/>
        <v>3.2408867766868603</v>
      </c>
      <c r="Z35" s="172">
        <f t="shared" si="11"/>
        <v>7.1936493496074658E-2</v>
      </c>
    </row>
    <row r="36" spans="1:26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spans="1:26" x14ac:dyDescent="0.25">
      <c r="A37" s="1" t="s">
        <v>0</v>
      </c>
      <c r="B37" s="158" t="s">
        <v>71</v>
      </c>
      <c r="C37" s="178">
        <f>C38+C41</f>
        <v>54285</v>
      </c>
      <c r="D37" s="178">
        <f>D38+D41</f>
        <v>50672</v>
      </c>
      <c r="E37" s="178">
        <f>E38+E41</f>
        <v>179190</v>
      </c>
      <c r="F37" s="178">
        <f>F38+F41</f>
        <v>201032</v>
      </c>
      <c r="G37" s="178">
        <f>G38+G41</f>
        <v>210205</v>
      </c>
      <c r="H37" s="179">
        <f>IFERROR(G37/F37-1,"-")</f>
        <v>4.5629551514186906E-2</v>
      </c>
      <c r="I37" s="179">
        <f t="shared" si="1"/>
        <v>2.8722483190568298</v>
      </c>
      <c r="J37" s="179">
        <f>G37/G$9</f>
        <v>0.27664012634072516</v>
      </c>
      <c r="K37" s="178">
        <f>K38+K41</f>
        <v>151994</v>
      </c>
      <c r="L37" s="178">
        <f>L38+L41</f>
        <v>206077</v>
      </c>
      <c r="M37" s="178">
        <f>M38+M41</f>
        <v>573367</v>
      </c>
      <c r="N37" s="178">
        <f>N38+N41</f>
        <v>609879</v>
      </c>
      <c r="O37" s="178">
        <f>O38+O41</f>
        <v>651234</v>
      </c>
      <c r="P37" s="179">
        <f>IFERROR(O37/N37-1,"-")</f>
        <v>6.7808532512186881E-2</v>
      </c>
      <c r="Q37" s="179">
        <f t="shared" si="9"/>
        <v>3.2846033396055105</v>
      </c>
      <c r="R37" s="179">
        <f>O37/O$9</f>
        <v>0.18486811943696516</v>
      </c>
      <c r="S37" s="178">
        <f>S38+S41</f>
        <v>206279</v>
      </c>
      <c r="T37" s="178">
        <f>T38+T41</f>
        <v>256749</v>
      </c>
      <c r="U37" s="178">
        <f>U38+U41</f>
        <v>752557</v>
      </c>
      <c r="V37" s="178">
        <f>V38+V41</f>
        <v>810911</v>
      </c>
      <c r="W37" s="178">
        <f>W38+W41</f>
        <v>861439</v>
      </c>
      <c r="X37" s="179">
        <f>IFERROR(W37/V37-1,"-")</f>
        <v>6.231016720700544E-2</v>
      </c>
      <c r="Y37" s="179">
        <f t="shared" si="10"/>
        <v>3.1760867562863888</v>
      </c>
      <c r="Z37" s="179">
        <f t="shared" ref="Z37:Z49" si="17">U37/U$9</f>
        <v>0.19925398603553787</v>
      </c>
    </row>
    <row r="38" spans="1:26" x14ac:dyDescent="0.25">
      <c r="A38" s="1" t="s">
        <v>99</v>
      </c>
      <c r="B38" s="161" t="s">
        <v>100</v>
      </c>
      <c r="C38" s="162">
        <v>5529</v>
      </c>
      <c r="D38" s="162">
        <v>6062</v>
      </c>
      <c r="E38" s="162">
        <v>22234</v>
      </c>
      <c r="F38" s="162">
        <v>28199</v>
      </c>
      <c r="G38" s="162">
        <v>31522</v>
      </c>
      <c r="H38" s="163">
        <f>IFERROR(G38/F38-1,"-")</f>
        <v>0.11784105819355295</v>
      </c>
      <c r="I38" s="180">
        <f t="shared" si="1"/>
        <v>4.7012117923675163</v>
      </c>
      <c r="J38" s="163">
        <f>G38/G$9</f>
        <v>4.1484503520431662E-2</v>
      </c>
      <c r="K38" s="162">
        <v>19247</v>
      </c>
      <c r="L38" s="162">
        <v>33772</v>
      </c>
      <c r="M38" s="162">
        <v>60854</v>
      </c>
      <c r="N38" s="162">
        <v>53463</v>
      </c>
      <c r="O38" s="162">
        <v>49257</v>
      </c>
      <c r="P38" s="163">
        <f>IFERROR(O38/N38-1,"-")</f>
        <v>-7.8671230570675044E-2</v>
      </c>
      <c r="Q38" s="180">
        <f t="shared" si="9"/>
        <v>1.5592040317971634</v>
      </c>
      <c r="R38" s="163">
        <f>O38/O$9</f>
        <v>1.3982760358191669E-2</v>
      </c>
      <c r="S38" s="162">
        <v>24776</v>
      </c>
      <c r="T38" s="162">
        <v>39834</v>
      </c>
      <c r="U38" s="162">
        <v>83088</v>
      </c>
      <c r="V38" s="162">
        <v>81662</v>
      </c>
      <c r="W38" s="162">
        <v>80779</v>
      </c>
      <c r="X38" s="163">
        <f>IFERROR(W38/V38-1,"-")</f>
        <v>-1.0812862775832044E-2</v>
      </c>
      <c r="Y38" s="180">
        <f t="shared" si="10"/>
        <v>2.2603729415563447</v>
      </c>
      <c r="Z38" s="163">
        <f t="shared" si="17"/>
        <v>2.1999151149641516E-2</v>
      </c>
    </row>
    <row r="39" spans="1:26" x14ac:dyDescent="0.25">
      <c r="A39" s="164" t="s">
        <v>106</v>
      </c>
      <c r="B39" s="165" t="s">
        <v>106</v>
      </c>
      <c r="C39" s="166">
        <v>2180</v>
      </c>
      <c r="D39" s="166">
        <v>4351</v>
      </c>
      <c r="E39" s="166">
        <v>9363</v>
      </c>
      <c r="F39" s="166">
        <v>15617</v>
      </c>
      <c r="G39" s="166">
        <v>21291</v>
      </c>
      <c r="H39" s="167">
        <f>IFERROR(G39/F39-1,"-")</f>
        <v>0.3633220208746879</v>
      </c>
      <c r="I39" s="181">
        <f t="shared" si="1"/>
        <v>8.7665137614678894</v>
      </c>
      <c r="J39" s="167">
        <f>G39/G$9</f>
        <v>2.8020003948147659E-2</v>
      </c>
      <c r="K39" s="166">
        <v>1767</v>
      </c>
      <c r="L39" s="166">
        <v>4726</v>
      </c>
      <c r="M39" s="166">
        <v>9315</v>
      </c>
      <c r="N39" s="166">
        <v>14016</v>
      </c>
      <c r="O39" s="166">
        <v>10087</v>
      </c>
      <c r="P39" s="167">
        <f>IFERROR(O39/N39-1,"-")</f>
        <v>-0.28032248858447484</v>
      </c>
      <c r="Q39" s="181">
        <f t="shared" si="9"/>
        <v>4.7085455574419921</v>
      </c>
      <c r="R39" s="167">
        <f>O39/O$9</f>
        <v>2.8634326843510437E-3</v>
      </c>
      <c r="S39" s="166">
        <v>3947</v>
      </c>
      <c r="T39" s="166">
        <v>9077</v>
      </c>
      <c r="U39" s="166">
        <v>18678</v>
      </c>
      <c r="V39" s="166">
        <v>29633</v>
      </c>
      <c r="W39" s="166">
        <v>31378</v>
      </c>
      <c r="X39" s="167">
        <f>IFERROR(W39/V39-1,"-")</f>
        <v>5.8887051597880768E-2</v>
      </c>
      <c r="Y39" s="181">
        <f t="shared" si="10"/>
        <v>6.9498353179630099</v>
      </c>
      <c r="Z39" s="167">
        <f t="shared" si="17"/>
        <v>4.945360884520078E-3</v>
      </c>
    </row>
    <row r="40" spans="1:26" x14ac:dyDescent="0.25">
      <c r="A40" s="164" t="s">
        <v>103</v>
      </c>
      <c r="B40" s="165" t="s">
        <v>103</v>
      </c>
      <c r="C40" s="166">
        <v>3349</v>
      </c>
      <c r="D40" s="166">
        <v>1711</v>
      </c>
      <c r="E40" s="166">
        <v>12871</v>
      </c>
      <c r="F40" s="166">
        <v>12582</v>
      </c>
      <c r="G40" s="166">
        <v>10231</v>
      </c>
      <c r="H40" s="167">
        <f>IFERROR(G40/F40-1,"-")</f>
        <v>-0.18685423621045938</v>
      </c>
      <c r="I40" s="181">
        <f t="shared" si="1"/>
        <v>2.0549417736637801</v>
      </c>
      <c r="J40" s="167">
        <f>G40/G$9</f>
        <v>1.3464499572284003E-2</v>
      </c>
      <c r="K40" s="166">
        <v>17480</v>
      </c>
      <c r="L40" s="166">
        <v>29046</v>
      </c>
      <c r="M40" s="166">
        <v>51539</v>
      </c>
      <c r="N40" s="166">
        <v>39447</v>
      </c>
      <c r="O40" s="166">
        <v>39170</v>
      </c>
      <c r="P40" s="167">
        <f>IFERROR(O40/N40-1,"-")</f>
        <v>-7.0220802595888365E-3</v>
      </c>
      <c r="Q40" s="181">
        <f t="shared" si="9"/>
        <v>1.2408466819221968</v>
      </c>
      <c r="R40" s="167">
        <f>O40/O$9</f>
        <v>1.1119327673840626E-2</v>
      </c>
      <c r="S40" s="166">
        <v>20829</v>
      </c>
      <c r="T40" s="166">
        <v>30757</v>
      </c>
      <c r="U40" s="166">
        <v>64410</v>
      </c>
      <c r="V40" s="166">
        <v>52029</v>
      </c>
      <c r="W40" s="166">
        <v>49401</v>
      </c>
      <c r="X40" s="167">
        <f>IFERROR(W40/V40-1,"-")</f>
        <v>-5.0510292336965912E-2</v>
      </c>
      <c r="Y40" s="181">
        <f t="shared" si="10"/>
        <v>1.3717413221950165</v>
      </c>
      <c r="Z40" s="167">
        <f t="shared" si="17"/>
        <v>1.7053790265121438E-2</v>
      </c>
    </row>
    <row r="41" spans="1:26" x14ac:dyDescent="0.25">
      <c r="A41" s="1" t="s">
        <v>149</v>
      </c>
      <c r="B41" s="161" t="s">
        <v>110</v>
      </c>
      <c r="C41" s="162">
        <v>48756</v>
      </c>
      <c r="D41" s="162">
        <v>44610</v>
      </c>
      <c r="E41" s="162">
        <v>156956</v>
      </c>
      <c r="F41" s="162">
        <v>172833</v>
      </c>
      <c r="G41" s="162">
        <v>178683</v>
      </c>
      <c r="H41" s="163">
        <f>IFERROR(G41/F41-1,"-")</f>
        <v>3.3847702695665838E-2</v>
      </c>
      <c r="I41" s="180">
        <f t="shared" si="1"/>
        <v>2.6648412503076546</v>
      </c>
      <c r="J41" s="163">
        <f>G41/G$9</f>
        <v>0.23515562282029348</v>
      </c>
      <c r="K41" s="162">
        <v>132747</v>
      </c>
      <c r="L41" s="162">
        <v>172305</v>
      </c>
      <c r="M41" s="162">
        <v>512513</v>
      </c>
      <c r="N41" s="162">
        <v>556416</v>
      </c>
      <c r="O41" s="162">
        <v>601977</v>
      </c>
      <c r="P41" s="163">
        <f>IFERROR(O41/N41-1,"-")</f>
        <v>8.1882979641131781E-2</v>
      </c>
      <c r="Q41" s="180">
        <f t="shared" si="9"/>
        <v>3.5347691473253633</v>
      </c>
      <c r="R41" s="163">
        <f>O41/O$9</f>
        <v>0.1708853590787735</v>
      </c>
      <c r="S41" s="162">
        <v>181503</v>
      </c>
      <c r="T41" s="162">
        <v>216915</v>
      </c>
      <c r="U41" s="162">
        <v>669469</v>
      </c>
      <c r="V41" s="162">
        <v>729249</v>
      </c>
      <c r="W41" s="162">
        <v>780660</v>
      </c>
      <c r="X41" s="163">
        <f>IFERROR(W41/V41-1,"-")</f>
        <v>7.0498553991846347E-2</v>
      </c>
      <c r="Y41" s="180">
        <f t="shared" si="10"/>
        <v>3.3010859324639261</v>
      </c>
      <c r="Z41" s="163">
        <f t="shared" si="17"/>
        <v>0.17725483488589636</v>
      </c>
    </row>
    <row r="42" spans="1:26" x14ac:dyDescent="0.25">
      <c r="A42" s="164" t="s">
        <v>113</v>
      </c>
      <c r="B42" s="165" t="s">
        <v>113</v>
      </c>
      <c r="C42" s="166">
        <v>24960</v>
      </c>
      <c r="D42" s="166">
        <v>17021</v>
      </c>
      <c r="E42" s="166">
        <v>75160</v>
      </c>
      <c r="F42" s="166">
        <v>74704</v>
      </c>
      <c r="G42" s="166">
        <v>75962</v>
      </c>
      <c r="H42" s="167">
        <f t="shared" ref="H42:H49" si="18">IFERROR(G42/F42-1,"-")</f>
        <v>1.6839794388520124E-2</v>
      </c>
      <c r="I42" s="181">
        <f t="shared" si="1"/>
        <v>2.0433493589743588</v>
      </c>
      <c r="J42" s="167">
        <f t="shared" ref="J42:J49" si="19">G42/G$9</f>
        <v>9.9969730867934467E-2</v>
      </c>
      <c r="K42" s="166">
        <v>63301</v>
      </c>
      <c r="L42" s="166">
        <v>63769</v>
      </c>
      <c r="M42" s="166">
        <v>269103</v>
      </c>
      <c r="N42" s="166">
        <v>299592</v>
      </c>
      <c r="O42" s="166">
        <v>337098</v>
      </c>
      <c r="P42" s="167">
        <f t="shared" ref="P42:P49" si="20">IFERROR(O42/N42-1,"-")</f>
        <v>0.12519025875190248</v>
      </c>
      <c r="Q42" s="181">
        <f t="shared" si="9"/>
        <v>4.3253187153441495</v>
      </c>
      <c r="R42" s="167">
        <f t="shared" ref="R42:R49" si="21">O42/O$9</f>
        <v>9.5693212157169444E-2</v>
      </c>
      <c r="S42" s="166">
        <v>88261</v>
      </c>
      <c r="T42" s="166">
        <v>80790</v>
      </c>
      <c r="U42" s="166">
        <v>344263</v>
      </c>
      <c r="V42" s="166">
        <v>374296</v>
      </c>
      <c r="W42" s="166">
        <v>413060</v>
      </c>
      <c r="X42" s="167">
        <f t="shared" ref="X42:X49" si="22">IFERROR(W42/V42-1,"-")</f>
        <v>0.10356509286767701</v>
      </c>
      <c r="Y42" s="181">
        <f t="shared" si="10"/>
        <v>3.6799832315518746</v>
      </c>
      <c r="Z42" s="167">
        <f t="shared" si="17"/>
        <v>9.1150271666534721E-2</v>
      </c>
    </row>
    <row r="43" spans="1:26" x14ac:dyDescent="0.25">
      <c r="A43" s="164" t="s">
        <v>116</v>
      </c>
      <c r="B43" s="165" t="s">
        <v>116</v>
      </c>
      <c r="C43" s="166">
        <v>3221</v>
      </c>
      <c r="D43" s="166">
        <v>2578</v>
      </c>
      <c r="E43" s="166">
        <v>7845</v>
      </c>
      <c r="F43" s="166">
        <v>10851</v>
      </c>
      <c r="G43" s="166">
        <v>11127</v>
      </c>
      <c r="H43" s="167">
        <f t="shared" si="18"/>
        <v>2.5435443737904295E-2</v>
      </c>
      <c r="I43" s="181">
        <f t="shared" si="1"/>
        <v>2.4545172306737038</v>
      </c>
      <c r="J43" s="167">
        <f t="shared" si="19"/>
        <v>1.4643679673619793E-2</v>
      </c>
      <c r="K43" s="166">
        <v>7570</v>
      </c>
      <c r="L43" s="166">
        <v>10918</v>
      </c>
      <c r="M43" s="166">
        <v>19949</v>
      </c>
      <c r="N43" s="166">
        <v>22563</v>
      </c>
      <c r="O43" s="166">
        <v>20333</v>
      </c>
      <c r="P43" s="167">
        <f t="shared" si="20"/>
        <v>-9.883437486149893E-2</v>
      </c>
      <c r="Q43" s="181">
        <f t="shared" si="9"/>
        <v>1.6859973579920742</v>
      </c>
      <c r="R43" s="167">
        <f t="shared" si="21"/>
        <v>5.7720012660761148E-3</v>
      </c>
      <c r="S43" s="166">
        <v>10791</v>
      </c>
      <c r="T43" s="166">
        <v>13496</v>
      </c>
      <c r="U43" s="166">
        <v>27794</v>
      </c>
      <c r="V43" s="166">
        <v>33414</v>
      </c>
      <c r="W43" s="166">
        <v>31460</v>
      </c>
      <c r="X43" s="167">
        <f t="shared" si="22"/>
        <v>-5.8478482073382465E-2</v>
      </c>
      <c r="Y43" s="181">
        <f t="shared" si="10"/>
        <v>1.9153924566768605</v>
      </c>
      <c r="Z43" s="167">
        <f t="shared" si="17"/>
        <v>7.3589977740845403E-3</v>
      </c>
    </row>
    <row r="44" spans="1:26" x14ac:dyDescent="0.25">
      <c r="A44" s="164" t="s">
        <v>119</v>
      </c>
      <c r="B44" s="165" t="s">
        <v>119</v>
      </c>
      <c r="C44" s="166">
        <v>1995</v>
      </c>
      <c r="D44" s="166">
        <v>1781</v>
      </c>
      <c r="E44" s="166">
        <v>5675</v>
      </c>
      <c r="F44" s="166">
        <v>7845</v>
      </c>
      <c r="G44" s="166">
        <v>8232</v>
      </c>
      <c r="H44" s="167">
        <f t="shared" si="18"/>
        <v>4.9330783938814626E-2</v>
      </c>
      <c r="I44" s="181">
        <f t="shared" si="1"/>
        <v>3.1263157894736846</v>
      </c>
      <c r="J44" s="167">
        <f t="shared" si="19"/>
        <v>1.083371718102257E-2</v>
      </c>
      <c r="K44" s="166">
        <v>3970</v>
      </c>
      <c r="L44" s="166">
        <v>8252</v>
      </c>
      <c r="M44" s="166">
        <v>12032</v>
      </c>
      <c r="N44" s="166">
        <v>11886</v>
      </c>
      <c r="O44" s="166">
        <v>11380</v>
      </c>
      <c r="P44" s="167">
        <f t="shared" si="20"/>
        <v>-4.2571092041056691E-2</v>
      </c>
      <c r="Q44" s="181">
        <f t="shared" si="9"/>
        <v>1.8664987405541562</v>
      </c>
      <c r="R44" s="167">
        <f t="shared" si="21"/>
        <v>3.2304812082794565E-3</v>
      </c>
      <c r="S44" s="166">
        <v>5965</v>
      </c>
      <c r="T44" s="166">
        <v>10033</v>
      </c>
      <c r="U44" s="166">
        <v>17707</v>
      </c>
      <c r="V44" s="166">
        <v>19731</v>
      </c>
      <c r="W44" s="166">
        <v>19612</v>
      </c>
      <c r="X44" s="167">
        <f t="shared" si="22"/>
        <v>-6.0311185444225091E-3</v>
      </c>
      <c r="Y44" s="181">
        <f t="shared" si="10"/>
        <v>2.2878457669740149</v>
      </c>
      <c r="Z44" s="167">
        <f t="shared" si="17"/>
        <v>4.688269899464451E-3</v>
      </c>
    </row>
    <row r="45" spans="1:26" x14ac:dyDescent="0.25">
      <c r="A45" s="164" t="s">
        <v>126</v>
      </c>
      <c r="B45" s="165" t="s">
        <v>126</v>
      </c>
      <c r="C45" s="166">
        <v>885</v>
      </c>
      <c r="D45" s="166">
        <v>1430</v>
      </c>
      <c r="E45" s="166">
        <v>3236</v>
      </c>
      <c r="F45" s="166">
        <v>3478</v>
      </c>
      <c r="G45" s="166">
        <v>3809</v>
      </c>
      <c r="H45" s="167">
        <f t="shared" si="18"/>
        <v>9.516963772282927E-2</v>
      </c>
      <c r="I45" s="181">
        <f t="shared" si="1"/>
        <v>3.303954802259887</v>
      </c>
      <c r="J45" s="167">
        <f t="shared" si="19"/>
        <v>5.0128314798973481E-3</v>
      </c>
      <c r="K45" s="166">
        <v>6712</v>
      </c>
      <c r="L45" s="166">
        <v>13570</v>
      </c>
      <c r="M45" s="166">
        <v>27358</v>
      </c>
      <c r="N45" s="166">
        <v>26160</v>
      </c>
      <c r="O45" s="166">
        <v>28369</v>
      </c>
      <c r="P45" s="167">
        <f t="shared" si="20"/>
        <v>8.4441896024464835E-2</v>
      </c>
      <c r="Q45" s="181">
        <f t="shared" si="9"/>
        <v>3.2266090584028602</v>
      </c>
      <c r="R45" s="167">
        <f t="shared" si="21"/>
        <v>8.0532092616590421E-3</v>
      </c>
      <c r="S45" s="166">
        <v>7597</v>
      </c>
      <c r="T45" s="166">
        <v>15000</v>
      </c>
      <c r="U45" s="166">
        <v>30594</v>
      </c>
      <c r="V45" s="166">
        <v>29638</v>
      </c>
      <c r="W45" s="166">
        <v>32178</v>
      </c>
      <c r="X45" s="167">
        <f t="shared" si="22"/>
        <v>8.5700789526958587E-2</v>
      </c>
      <c r="Y45" s="181">
        <f t="shared" si="10"/>
        <v>3.2356193234171382</v>
      </c>
      <c r="Z45" s="167">
        <f t="shared" si="17"/>
        <v>8.100351798961734E-3</v>
      </c>
    </row>
    <row r="46" spans="1:26" x14ac:dyDescent="0.25">
      <c r="A46" s="164" t="s">
        <v>122</v>
      </c>
      <c r="B46" s="165" t="s">
        <v>122</v>
      </c>
      <c r="C46" s="166">
        <v>1080</v>
      </c>
      <c r="D46" s="166">
        <v>722</v>
      </c>
      <c r="E46" s="166">
        <v>1778</v>
      </c>
      <c r="F46" s="166">
        <v>2265</v>
      </c>
      <c r="G46" s="166">
        <v>2413</v>
      </c>
      <c r="H46" s="167">
        <f t="shared" si="18"/>
        <v>6.5342163355408323E-2</v>
      </c>
      <c r="I46" s="181">
        <f t="shared" si="1"/>
        <v>1.2342592592592592</v>
      </c>
      <c r="J46" s="167">
        <f t="shared" si="19"/>
        <v>3.1756267684411397E-3</v>
      </c>
      <c r="K46" s="166">
        <v>11022</v>
      </c>
      <c r="L46" s="166">
        <v>16968</v>
      </c>
      <c r="M46" s="166">
        <v>29000</v>
      </c>
      <c r="N46" s="166">
        <v>33231</v>
      </c>
      <c r="O46" s="166">
        <v>33087</v>
      </c>
      <c r="P46" s="167">
        <f t="shared" si="20"/>
        <v>-4.3333032409497152E-3</v>
      </c>
      <c r="Q46" s="181">
        <f t="shared" si="9"/>
        <v>2.0019052803483941</v>
      </c>
      <c r="R46" s="167">
        <f t="shared" si="21"/>
        <v>9.3925247573235834E-3</v>
      </c>
      <c r="S46" s="166">
        <v>12102</v>
      </c>
      <c r="T46" s="166">
        <v>17690</v>
      </c>
      <c r="U46" s="166">
        <v>30778</v>
      </c>
      <c r="V46" s="166">
        <v>35496</v>
      </c>
      <c r="W46" s="166">
        <v>35500</v>
      </c>
      <c r="X46" s="167">
        <f t="shared" si="22"/>
        <v>1.1268875366243769E-4</v>
      </c>
      <c r="Y46" s="181">
        <f t="shared" si="10"/>
        <v>1.9333994381094035</v>
      </c>
      <c r="Z46" s="167">
        <f t="shared" si="17"/>
        <v>8.1490693491679499E-3</v>
      </c>
    </row>
    <row r="47" spans="1:26" x14ac:dyDescent="0.25">
      <c r="A47" s="164" t="s">
        <v>131</v>
      </c>
      <c r="B47" s="165" t="s">
        <v>131</v>
      </c>
      <c r="C47" s="166">
        <v>1099</v>
      </c>
      <c r="D47" s="166">
        <v>749</v>
      </c>
      <c r="E47" s="166">
        <v>2218</v>
      </c>
      <c r="F47" s="166">
        <v>2217</v>
      </c>
      <c r="G47" s="166">
        <v>1673</v>
      </c>
      <c r="H47" s="167">
        <f t="shared" si="18"/>
        <v>-0.24537663509246732</v>
      </c>
      <c r="I47" s="181">
        <f t="shared" si="1"/>
        <v>0.52229299363057335</v>
      </c>
      <c r="J47" s="167">
        <f t="shared" si="19"/>
        <v>2.2017503454629201E-3</v>
      </c>
      <c r="K47" s="166">
        <v>2296</v>
      </c>
      <c r="L47" s="166">
        <v>2639</v>
      </c>
      <c r="M47" s="166">
        <v>6605</v>
      </c>
      <c r="N47" s="166">
        <v>7002</v>
      </c>
      <c r="O47" s="166">
        <v>6960</v>
      </c>
      <c r="P47" s="167">
        <f t="shared" si="20"/>
        <v>-5.9982862039417162E-3</v>
      </c>
      <c r="Q47" s="181">
        <f t="shared" si="9"/>
        <v>2.0313588850174216</v>
      </c>
      <c r="R47" s="167">
        <f t="shared" si="21"/>
        <v>1.9757600359951687E-3</v>
      </c>
      <c r="S47" s="166">
        <v>3395</v>
      </c>
      <c r="T47" s="166">
        <v>3388</v>
      </c>
      <c r="U47" s="166">
        <v>8823</v>
      </c>
      <c r="V47" s="166">
        <v>9219</v>
      </c>
      <c r="W47" s="166">
        <v>8633</v>
      </c>
      <c r="X47" s="167">
        <f t="shared" si="22"/>
        <v>-6.3564377915175219E-2</v>
      </c>
      <c r="Y47" s="181">
        <f t="shared" si="10"/>
        <v>1.5428571428571427</v>
      </c>
      <c r="Z47" s="167">
        <f t="shared" si="17"/>
        <v>2.336059486246956E-3</v>
      </c>
    </row>
    <row r="48" spans="1:26" x14ac:dyDescent="0.25">
      <c r="A48" s="164" t="s">
        <v>134</v>
      </c>
      <c r="B48" s="165" t="s">
        <v>134</v>
      </c>
      <c r="C48" s="166">
        <v>1080</v>
      </c>
      <c r="D48" s="166">
        <v>761</v>
      </c>
      <c r="E48" s="166">
        <v>1311</v>
      </c>
      <c r="F48" s="166">
        <v>1982</v>
      </c>
      <c r="G48" s="166">
        <v>1393</v>
      </c>
      <c r="H48" s="167">
        <f t="shared" si="18"/>
        <v>-0.29717457114026236</v>
      </c>
      <c r="I48" s="181">
        <f t="shared" si="1"/>
        <v>0.28981481481481475</v>
      </c>
      <c r="J48" s="167">
        <f t="shared" si="19"/>
        <v>1.8332565637954859E-3</v>
      </c>
      <c r="K48" s="166">
        <v>4136</v>
      </c>
      <c r="L48" s="166">
        <v>3019</v>
      </c>
      <c r="M48" s="166">
        <v>6804</v>
      </c>
      <c r="N48" s="166">
        <v>8431</v>
      </c>
      <c r="O48" s="166">
        <v>7038</v>
      </c>
      <c r="P48" s="167">
        <f t="shared" si="20"/>
        <v>-0.16522357964654255</v>
      </c>
      <c r="Q48" s="181">
        <f t="shared" si="9"/>
        <v>0.70164410058027071</v>
      </c>
      <c r="R48" s="167">
        <f t="shared" si="21"/>
        <v>1.9979021743295969E-3</v>
      </c>
      <c r="S48" s="166">
        <v>5216</v>
      </c>
      <c r="T48" s="166">
        <v>3780</v>
      </c>
      <c r="U48" s="166">
        <v>8115</v>
      </c>
      <c r="V48" s="166">
        <v>10413</v>
      </c>
      <c r="W48" s="166">
        <v>8431</v>
      </c>
      <c r="X48" s="167">
        <f t="shared" si="22"/>
        <v>-0.19033899932776333</v>
      </c>
      <c r="Y48" s="181">
        <f t="shared" si="10"/>
        <v>0.61637269938650308</v>
      </c>
      <c r="Z48" s="167">
        <f t="shared" si="17"/>
        <v>2.1486028256708658E-3</v>
      </c>
    </row>
    <row r="49" spans="1:26" x14ac:dyDescent="0.25">
      <c r="A49" s="169" t="s">
        <v>148</v>
      </c>
      <c r="B49" s="170" t="s">
        <v>148</v>
      </c>
      <c r="C49" s="171">
        <f>C41-SUM(C42:C48)</f>
        <v>14436</v>
      </c>
      <c r="D49" s="171">
        <f>D41-SUM(D42:D48)</f>
        <v>19568</v>
      </c>
      <c r="E49" s="171">
        <f>E41-SUM(E42:E48)</f>
        <v>59733</v>
      </c>
      <c r="F49" s="171">
        <f>F41-SUM(F42:F48)</f>
        <v>69491</v>
      </c>
      <c r="G49" s="171">
        <f>G41-SUM(G42:G48)</f>
        <v>74074</v>
      </c>
      <c r="H49" s="172">
        <f t="shared" si="18"/>
        <v>6.5950986458678029E-2</v>
      </c>
      <c r="I49" s="182">
        <f t="shared" si="1"/>
        <v>4.1311997783319478</v>
      </c>
      <c r="J49" s="172">
        <f t="shared" si="19"/>
        <v>9.7485029940119761E-2</v>
      </c>
      <c r="K49" s="171">
        <f>K41-SUM(K42:K48)</f>
        <v>33740</v>
      </c>
      <c r="L49" s="171">
        <f>L41-SUM(L42:L48)</f>
        <v>53170</v>
      </c>
      <c r="M49" s="171">
        <f>M41-SUM(M42:M48)</f>
        <v>141662</v>
      </c>
      <c r="N49" s="171">
        <f>N41-SUM(N42:N48)</f>
        <v>147551</v>
      </c>
      <c r="O49" s="171">
        <f>O41-SUM(O42:O48)</f>
        <v>157712</v>
      </c>
      <c r="P49" s="172">
        <f t="shared" si="20"/>
        <v>6.8864324877500049E-2</v>
      </c>
      <c r="Q49" s="182">
        <f t="shared" si="9"/>
        <v>3.6743331357439244</v>
      </c>
      <c r="R49" s="172">
        <f t="shared" si="21"/>
        <v>4.4770268217941091E-2</v>
      </c>
      <c r="S49" s="171">
        <f>S41-SUM(S42:S48)</f>
        <v>48176</v>
      </c>
      <c r="T49" s="171">
        <f>T41-SUM(T42:T48)</f>
        <v>72738</v>
      </c>
      <c r="U49" s="171">
        <f>U41-SUM(U42:U48)</f>
        <v>201395</v>
      </c>
      <c r="V49" s="171">
        <f>V41-SUM(V42:V48)</f>
        <v>217042</v>
      </c>
      <c r="W49" s="171">
        <f>W41-SUM(W42:W48)</f>
        <v>231786</v>
      </c>
      <c r="X49" s="172">
        <f t="shared" si="22"/>
        <v>6.7931552418425856E-2</v>
      </c>
      <c r="Y49" s="182">
        <f t="shared" si="10"/>
        <v>3.8112338093656595</v>
      </c>
      <c r="Z49" s="172">
        <f t="shared" si="17"/>
        <v>5.3323212085765126E-2</v>
      </c>
    </row>
    <row r="50" spans="1:26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spans="1:26" x14ac:dyDescent="0.25">
      <c r="A51" s="1" t="s">
        <v>0</v>
      </c>
      <c r="B51" s="158" t="s">
        <v>71</v>
      </c>
      <c r="C51" s="178">
        <f>C52+C55</f>
        <v>0</v>
      </c>
      <c r="D51" s="178">
        <f>D52+D55</f>
        <v>0</v>
      </c>
      <c r="E51" s="178">
        <f>E52+E55</f>
        <v>0</v>
      </c>
      <c r="F51" s="178">
        <f>F52+F55</f>
        <v>0</v>
      </c>
      <c r="G51" s="178">
        <f>G52+G55</f>
        <v>0</v>
      </c>
      <c r="H51" s="179" t="str">
        <f>IFERROR(G51/F51-1,"-")</f>
        <v>-</v>
      </c>
      <c r="I51" s="179" t="str">
        <f t="shared" si="1"/>
        <v>-</v>
      </c>
      <c r="J51" s="179">
        <f>G51/G$9</f>
        <v>0</v>
      </c>
      <c r="K51" s="178">
        <f>K52+K55</f>
        <v>0</v>
      </c>
      <c r="L51" s="178">
        <f>L52+L55</f>
        <v>0</v>
      </c>
      <c r="M51" s="178">
        <f>M52+M55</f>
        <v>0</v>
      </c>
      <c r="N51" s="178">
        <f>N52+N55</f>
        <v>0</v>
      </c>
      <c r="O51" s="178">
        <f>O52+O55</f>
        <v>0</v>
      </c>
      <c r="P51" s="179" t="str">
        <f>IFERROR(O51/N51-1,"-")</f>
        <v>-</v>
      </c>
      <c r="Q51" s="179" t="str">
        <f t="shared" si="9"/>
        <v>-</v>
      </c>
      <c r="R51" s="179">
        <f>O51/O$9</f>
        <v>0</v>
      </c>
      <c r="S51" s="178">
        <f>S52+S55</f>
        <v>10755</v>
      </c>
      <c r="T51" s="178">
        <f>T52+T55</f>
        <v>20161</v>
      </c>
      <c r="U51" s="178">
        <f>U52+U55</f>
        <v>37638</v>
      </c>
      <c r="V51" s="178">
        <f>V52+V55</f>
        <v>50566</v>
      </c>
      <c r="W51" s="178">
        <f>W52+W55</f>
        <v>44389</v>
      </c>
      <c r="X51" s="179">
        <f>IFERROR(W51/V51-1,"-")</f>
        <v>-0.12215718071431392</v>
      </c>
      <c r="Y51" s="179">
        <f t="shared" si="10"/>
        <v>3.1272896327289637</v>
      </c>
      <c r="Z51" s="179">
        <f t="shared" ref="Z51:Z63" si="23">U51/U$9</f>
        <v>9.9653867101170725E-3</v>
      </c>
    </row>
    <row r="52" spans="1:26" x14ac:dyDescent="0.25">
      <c r="A52" s="1" t="s">
        <v>99</v>
      </c>
      <c r="B52" s="161" t="s">
        <v>100</v>
      </c>
      <c r="C52" s="162">
        <v>0</v>
      </c>
      <c r="D52" s="162">
        <v>0</v>
      </c>
      <c r="E52" s="162">
        <v>0</v>
      </c>
      <c r="F52" s="162">
        <v>0</v>
      </c>
      <c r="G52" s="162">
        <v>0</v>
      </c>
      <c r="H52" s="163" t="str">
        <f>IFERROR(G52/F52-1,"-")</f>
        <v>-</v>
      </c>
      <c r="I52" s="180" t="str">
        <f t="shared" si="1"/>
        <v>-</v>
      </c>
      <c r="J52" s="163">
        <f>G52/G$9</f>
        <v>0</v>
      </c>
      <c r="K52" s="162">
        <v>0</v>
      </c>
      <c r="L52" s="162">
        <v>0</v>
      </c>
      <c r="M52" s="162">
        <v>0</v>
      </c>
      <c r="N52" s="162">
        <v>0</v>
      </c>
      <c r="O52" s="162">
        <v>0</v>
      </c>
      <c r="P52" s="163" t="str">
        <f>IFERROR(O52/N52-1,"-")</f>
        <v>-</v>
      </c>
      <c r="Q52" s="180" t="str">
        <f t="shared" si="9"/>
        <v>-</v>
      </c>
      <c r="R52" s="163">
        <f>O52/O$9</f>
        <v>0</v>
      </c>
      <c r="S52" s="162">
        <v>1989</v>
      </c>
      <c r="T52" s="162">
        <v>4950</v>
      </c>
      <c r="U52" s="162">
        <v>6738</v>
      </c>
      <c r="V52" s="162">
        <v>20123</v>
      </c>
      <c r="W52" s="162">
        <v>11822</v>
      </c>
      <c r="X52" s="163">
        <f>IFERROR(W52/V52-1,"-")</f>
        <v>-0.41251304477463602</v>
      </c>
      <c r="Y52" s="180">
        <f t="shared" si="10"/>
        <v>4.9436902966314733</v>
      </c>
      <c r="Z52" s="163">
        <f t="shared" si="23"/>
        <v>1.7840155070080461E-3</v>
      </c>
    </row>
    <row r="53" spans="1:26" x14ac:dyDescent="0.25">
      <c r="A53" s="164" t="s">
        <v>106</v>
      </c>
      <c r="B53" s="165" t="s">
        <v>106</v>
      </c>
      <c r="C53" s="166">
        <v>0</v>
      </c>
      <c r="D53" s="166">
        <v>0</v>
      </c>
      <c r="E53" s="166">
        <v>0</v>
      </c>
      <c r="F53" s="166">
        <v>0</v>
      </c>
      <c r="G53" s="166">
        <v>0</v>
      </c>
      <c r="H53" s="167" t="str">
        <f>IFERROR(G53/F53-1,"-")</f>
        <v>-</v>
      </c>
      <c r="I53" s="181" t="str">
        <f t="shared" si="1"/>
        <v>-</v>
      </c>
      <c r="J53" s="167">
        <f>G53/G$9</f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7" t="str">
        <f>IFERROR(O53/N53-1,"-")</f>
        <v>-</v>
      </c>
      <c r="Q53" s="181" t="str">
        <f t="shared" si="9"/>
        <v>-</v>
      </c>
      <c r="R53" s="167">
        <f>O53/O$9</f>
        <v>0</v>
      </c>
      <c r="S53" s="166">
        <v>1487</v>
      </c>
      <c r="T53" s="166">
        <v>2415</v>
      </c>
      <c r="U53" s="166">
        <v>3508</v>
      </c>
      <c r="V53" s="166">
        <v>14745</v>
      </c>
      <c r="W53" s="166">
        <v>7661</v>
      </c>
      <c r="X53" s="167">
        <f>IFERROR(W53/V53-1,"-")</f>
        <v>-0.48043404543913193</v>
      </c>
      <c r="Y53" s="181">
        <f t="shared" si="10"/>
        <v>4.1519838601210495</v>
      </c>
      <c r="Z53" s="167">
        <f t="shared" si="23"/>
        <v>9.2881068545328373E-4</v>
      </c>
    </row>
    <row r="54" spans="1:26" x14ac:dyDescent="0.25">
      <c r="A54" s="164" t="s">
        <v>103</v>
      </c>
      <c r="B54" s="165" t="s">
        <v>103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  <c r="H54" s="167" t="str">
        <f>IFERROR(G54/F54-1,"-")</f>
        <v>-</v>
      </c>
      <c r="I54" s="181" t="str">
        <f t="shared" si="1"/>
        <v>-</v>
      </c>
      <c r="J54" s="167">
        <f>G54/G$9</f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7" t="str">
        <f>IFERROR(O54/N54-1,"-")</f>
        <v>-</v>
      </c>
      <c r="Q54" s="181" t="str">
        <f t="shared" si="9"/>
        <v>-</v>
      </c>
      <c r="R54" s="167">
        <f>O54/O$9</f>
        <v>0</v>
      </c>
      <c r="S54" s="166">
        <v>502</v>
      </c>
      <c r="T54" s="166">
        <v>2535</v>
      </c>
      <c r="U54" s="166">
        <v>3230</v>
      </c>
      <c r="V54" s="166">
        <v>5378</v>
      </c>
      <c r="W54" s="166">
        <v>4161</v>
      </c>
      <c r="X54" s="167">
        <f>IFERROR(W54/V54-1,"-")</f>
        <v>-0.22629230197099293</v>
      </c>
      <c r="Y54" s="181">
        <f t="shared" si="10"/>
        <v>7.2888446215139435</v>
      </c>
      <c r="Z54" s="167">
        <f t="shared" si="23"/>
        <v>8.552048215547624E-4</v>
      </c>
    </row>
    <row r="55" spans="1:26" x14ac:dyDescent="0.25">
      <c r="A55" s="1" t="s">
        <v>149</v>
      </c>
      <c r="B55" s="161" t="s">
        <v>110</v>
      </c>
      <c r="C55" s="162">
        <v>0</v>
      </c>
      <c r="D55" s="162">
        <v>0</v>
      </c>
      <c r="E55" s="162">
        <v>0</v>
      </c>
      <c r="F55" s="162">
        <v>0</v>
      </c>
      <c r="G55" s="162">
        <v>0</v>
      </c>
      <c r="H55" s="163" t="str">
        <f>IFERROR(G55/F55-1,"-")</f>
        <v>-</v>
      </c>
      <c r="I55" s="180" t="str">
        <f t="shared" si="1"/>
        <v>-</v>
      </c>
      <c r="J55" s="163">
        <f>G55/G$9</f>
        <v>0</v>
      </c>
      <c r="K55" s="162">
        <v>0</v>
      </c>
      <c r="L55" s="162">
        <v>0</v>
      </c>
      <c r="M55" s="162">
        <v>0</v>
      </c>
      <c r="N55" s="162">
        <v>0</v>
      </c>
      <c r="O55" s="162">
        <v>0</v>
      </c>
      <c r="P55" s="163" t="str">
        <f>IFERROR(O55/N55-1,"-")</f>
        <v>-</v>
      </c>
      <c r="Q55" s="180" t="str">
        <f t="shared" si="9"/>
        <v>-</v>
      </c>
      <c r="R55" s="163">
        <f>O55/O$9</f>
        <v>0</v>
      </c>
      <c r="S55" s="162">
        <v>8766</v>
      </c>
      <c r="T55" s="162">
        <v>15211</v>
      </c>
      <c r="U55" s="162">
        <v>30900</v>
      </c>
      <c r="V55" s="162">
        <v>30443</v>
      </c>
      <c r="W55" s="162">
        <v>32567</v>
      </c>
      <c r="X55" s="163">
        <f>IFERROR(W55/V55-1,"-")</f>
        <v>6.9769733600499206E-2</v>
      </c>
      <c r="Y55" s="180">
        <f t="shared" si="10"/>
        <v>2.7151494410221311</v>
      </c>
      <c r="Z55" s="163">
        <f t="shared" si="23"/>
        <v>8.1813712031090276E-3</v>
      </c>
    </row>
    <row r="56" spans="1:26" x14ac:dyDescent="0.25">
      <c r="A56" s="164" t="s">
        <v>113</v>
      </c>
      <c r="B56" s="165" t="s">
        <v>113</v>
      </c>
      <c r="C56" s="166">
        <v>0</v>
      </c>
      <c r="D56" s="166">
        <v>0</v>
      </c>
      <c r="E56" s="166">
        <v>0</v>
      </c>
      <c r="F56" s="166">
        <v>0</v>
      </c>
      <c r="G56" s="166">
        <v>0</v>
      </c>
      <c r="H56" s="167" t="str">
        <f t="shared" ref="H56:H63" si="24">IFERROR(G56/F56-1,"-")</f>
        <v>-</v>
      </c>
      <c r="I56" s="181" t="str">
        <f t="shared" si="1"/>
        <v>-</v>
      </c>
      <c r="J56" s="167">
        <f t="shared" ref="J56:J63" si="25">G56/G$9</f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7" t="str">
        <f t="shared" ref="P56:P63" si="26">IFERROR(O56/N56-1,"-")</f>
        <v>-</v>
      </c>
      <c r="Q56" s="181" t="str">
        <f t="shared" si="9"/>
        <v>-</v>
      </c>
      <c r="R56" s="167">
        <f t="shared" ref="R56:R63" si="27">O56/O$9</f>
        <v>0</v>
      </c>
      <c r="S56" s="166">
        <v>2464</v>
      </c>
      <c r="T56" s="166">
        <v>3030</v>
      </c>
      <c r="U56" s="166">
        <v>10329</v>
      </c>
      <c r="V56" s="166">
        <v>9247</v>
      </c>
      <c r="W56" s="166">
        <v>10964</v>
      </c>
      <c r="X56" s="167">
        <f t="shared" ref="X56:X63" si="28">IFERROR(W56/V56-1,"-")</f>
        <v>0.18568184275981392</v>
      </c>
      <c r="Y56" s="181">
        <f t="shared" si="10"/>
        <v>3.4496753246753249</v>
      </c>
      <c r="Z56" s="167">
        <f t="shared" si="23"/>
        <v>2.7348020439130465E-3</v>
      </c>
    </row>
    <row r="57" spans="1:26" x14ac:dyDescent="0.25">
      <c r="A57" s="164" t="s">
        <v>116</v>
      </c>
      <c r="B57" s="165" t="s">
        <v>116</v>
      </c>
      <c r="C57" s="166">
        <v>0</v>
      </c>
      <c r="D57" s="166">
        <v>0</v>
      </c>
      <c r="E57" s="166">
        <v>0</v>
      </c>
      <c r="F57" s="166">
        <v>0</v>
      </c>
      <c r="G57" s="166">
        <v>0</v>
      </c>
      <c r="H57" s="167" t="str">
        <f t="shared" si="24"/>
        <v>-</v>
      </c>
      <c r="I57" s="181" t="str">
        <f t="shared" si="1"/>
        <v>-</v>
      </c>
      <c r="J57" s="167">
        <f t="shared" si="25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7" t="str">
        <f t="shared" si="26"/>
        <v>-</v>
      </c>
      <c r="Q57" s="181" t="str">
        <f t="shared" si="9"/>
        <v>-</v>
      </c>
      <c r="R57" s="167">
        <f t="shared" si="27"/>
        <v>0</v>
      </c>
      <c r="S57" s="166">
        <v>2785</v>
      </c>
      <c r="T57" s="166">
        <v>5150</v>
      </c>
      <c r="U57" s="166">
        <v>6783</v>
      </c>
      <c r="V57" s="166">
        <v>6068</v>
      </c>
      <c r="W57" s="166">
        <v>6166</v>
      </c>
      <c r="X57" s="167">
        <f t="shared" si="28"/>
        <v>1.6150296638101524E-2</v>
      </c>
      <c r="Y57" s="181">
        <f t="shared" si="10"/>
        <v>1.214003590664273</v>
      </c>
      <c r="Z57" s="167">
        <f t="shared" si="23"/>
        <v>1.7959301252650009E-3</v>
      </c>
    </row>
    <row r="58" spans="1:26" x14ac:dyDescent="0.25">
      <c r="A58" s="164" t="s">
        <v>119</v>
      </c>
      <c r="B58" s="165" t="s">
        <v>119</v>
      </c>
      <c r="C58" s="166">
        <v>0</v>
      </c>
      <c r="D58" s="166">
        <v>0</v>
      </c>
      <c r="E58" s="166">
        <v>0</v>
      </c>
      <c r="F58" s="166">
        <v>0</v>
      </c>
      <c r="G58" s="166">
        <v>0</v>
      </c>
      <c r="H58" s="167" t="str">
        <f t="shared" si="24"/>
        <v>-</v>
      </c>
      <c r="I58" s="181" t="str">
        <f t="shared" si="1"/>
        <v>-</v>
      </c>
      <c r="J58" s="167">
        <f t="shared" si="25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7" t="str">
        <f t="shared" si="26"/>
        <v>-</v>
      </c>
      <c r="Q58" s="181" t="str">
        <f t="shared" si="9"/>
        <v>-</v>
      </c>
      <c r="R58" s="167">
        <f t="shared" si="27"/>
        <v>0</v>
      </c>
      <c r="S58" s="166">
        <v>488</v>
      </c>
      <c r="T58" s="166">
        <v>1642</v>
      </c>
      <c r="U58" s="166">
        <v>2739</v>
      </c>
      <c r="V58" s="166">
        <v>2907</v>
      </c>
      <c r="W58" s="166">
        <v>2482</v>
      </c>
      <c r="X58" s="167">
        <f t="shared" si="28"/>
        <v>-0.14619883040935677</v>
      </c>
      <c r="Y58" s="181">
        <f t="shared" si="10"/>
        <v>4.0860655737704921</v>
      </c>
      <c r="Z58" s="167">
        <f t="shared" si="23"/>
        <v>7.2520309790665457E-4</v>
      </c>
    </row>
    <row r="59" spans="1:26" x14ac:dyDescent="0.25">
      <c r="A59" s="164" t="s">
        <v>126</v>
      </c>
      <c r="B59" s="165" t="s">
        <v>126</v>
      </c>
      <c r="C59" s="166">
        <v>0</v>
      </c>
      <c r="D59" s="166">
        <v>0</v>
      </c>
      <c r="E59" s="166">
        <v>0</v>
      </c>
      <c r="F59" s="166">
        <v>0</v>
      </c>
      <c r="G59" s="166">
        <v>0</v>
      </c>
      <c r="H59" s="167" t="str">
        <f t="shared" si="24"/>
        <v>-</v>
      </c>
      <c r="I59" s="181" t="str">
        <f t="shared" si="1"/>
        <v>-</v>
      </c>
      <c r="J59" s="167">
        <f t="shared" si="25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7" t="str">
        <f t="shared" si="26"/>
        <v>-</v>
      </c>
      <c r="Q59" s="181" t="str">
        <f t="shared" si="9"/>
        <v>-</v>
      </c>
      <c r="R59" s="167">
        <f t="shared" si="27"/>
        <v>0</v>
      </c>
      <c r="S59" s="166">
        <v>271</v>
      </c>
      <c r="T59" s="166">
        <v>377</v>
      </c>
      <c r="U59" s="166">
        <v>866</v>
      </c>
      <c r="V59" s="166">
        <v>806</v>
      </c>
      <c r="W59" s="166">
        <v>1053</v>
      </c>
      <c r="X59" s="167">
        <f t="shared" si="28"/>
        <v>0.30645161290322576</v>
      </c>
      <c r="Y59" s="181">
        <f t="shared" si="10"/>
        <v>2.8856088560885609</v>
      </c>
      <c r="Z59" s="167">
        <f t="shared" si="23"/>
        <v>2.2929020912273196E-4</v>
      </c>
    </row>
    <row r="60" spans="1:26" x14ac:dyDescent="0.25">
      <c r="A60" s="164" t="s">
        <v>122</v>
      </c>
      <c r="B60" s="165" t="s">
        <v>122</v>
      </c>
      <c r="C60" s="166">
        <v>0</v>
      </c>
      <c r="D60" s="166">
        <v>0</v>
      </c>
      <c r="E60" s="166">
        <v>0</v>
      </c>
      <c r="F60" s="166">
        <v>0</v>
      </c>
      <c r="G60" s="166">
        <v>0</v>
      </c>
      <c r="H60" s="167" t="str">
        <f t="shared" si="24"/>
        <v>-</v>
      </c>
      <c r="I60" s="181" t="str">
        <f t="shared" si="1"/>
        <v>-</v>
      </c>
      <c r="J60" s="167">
        <f t="shared" si="25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7" t="str">
        <f t="shared" si="26"/>
        <v>-</v>
      </c>
      <c r="Q60" s="181" t="str">
        <f t="shared" si="9"/>
        <v>-</v>
      </c>
      <c r="R60" s="167">
        <f t="shared" si="27"/>
        <v>0</v>
      </c>
      <c r="S60" s="166">
        <v>177</v>
      </c>
      <c r="T60" s="166">
        <v>476</v>
      </c>
      <c r="U60" s="166">
        <v>649</v>
      </c>
      <c r="V60" s="166">
        <v>683</v>
      </c>
      <c r="W60" s="166">
        <v>736</v>
      </c>
      <c r="X60" s="167">
        <f t="shared" si="28"/>
        <v>7.7598828696925359E-2</v>
      </c>
      <c r="Y60" s="181">
        <f t="shared" si="10"/>
        <v>3.1581920903954801</v>
      </c>
      <c r="Z60" s="167">
        <f t="shared" si="23"/>
        <v>1.7183527219474947E-4</v>
      </c>
    </row>
    <row r="61" spans="1:26" x14ac:dyDescent="0.25">
      <c r="A61" s="164" t="s">
        <v>131</v>
      </c>
      <c r="B61" s="165" t="s">
        <v>131</v>
      </c>
      <c r="C61" s="166">
        <v>0</v>
      </c>
      <c r="D61" s="166">
        <v>0</v>
      </c>
      <c r="E61" s="166">
        <v>0</v>
      </c>
      <c r="F61" s="166">
        <v>0</v>
      </c>
      <c r="G61" s="166">
        <v>0</v>
      </c>
      <c r="H61" s="167" t="str">
        <f t="shared" si="24"/>
        <v>-</v>
      </c>
      <c r="I61" s="181" t="str">
        <f t="shared" si="1"/>
        <v>-</v>
      </c>
      <c r="J61" s="167">
        <f t="shared" si="25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7" t="str">
        <f t="shared" si="26"/>
        <v>-</v>
      </c>
      <c r="Q61" s="181" t="str">
        <f t="shared" si="9"/>
        <v>-</v>
      </c>
      <c r="R61" s="167">
        <f t="shared" si="27"/>
        <v>0</v>
      </c>
      <c r="S61" s="166">
        <v>76</v>
      </c>
      <c r="T61" s="166">
        <v>98</v>
      </c>
      <c r="U61" s="166">
        <v>132</v>
      </c>
      <c r="V61" s="166">
        <v>239</v>
      </c>
      <c r="W61" s="166">
        <v>145</v>
      </c>
      <c r="X61" s="167">
        <f t="shared" si="28"/>
        <v>-0.39330543933054396</v>
      </c>
      <c r="Y61" s="181">
        <f t="shared" si="10"/>
        <v>0.90789473684210531</v>
      </c>
      <c r="Z61" s="167">
        <f t="shared" si="23"/>
        <v>3.4949546887067689E-5</v>
      </c>
    </row>
    <row r="62" spans="1:26" x14ac:dyDescent="0.25">
      <c r="A62" s="164" t="s">
        <v>134</v>
      </c>
      <c r="B62" s="165" t="s">
        <v>134</v>
      </c>
      <c r="C62" s="166">
        <v>0</v>
      </c>
      <c r="D62" s="166">
        <v>0</v>
      </c>
      <c r="E62" s="166">
        <v>0</v>
      </c>
      <c r="F62" s="166">
        <v>0</v>
      </c>
      <c r="G62" s="166">
        <v>0</v>
      </c>
      <c r="H62" s="167" t="str">
        <f t="shared" si="24"/>
        <v>-</v>
      </c>
      <c r="I62" s="181" t="str">
        <f t="shared" si="1"/>
        <v>-</v>
      </c>
      <c r="J62" s="167">
        <f t="shared" si="25"/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7" t="str">
        <f t="shared" si="26"/>
        <v>-</v>
      </c>
      <c r="Q62" s="181" t="str">
        <f t="shared" si="9"/>
        <v>-</v>
      </c>
      <c r="R62" s="167">
        <f t="shared" si="27"/>
        <v>0</v>
      </c>
      <c r="S62" s="166">
        <v>121</v>
      </c>
      <c r="T62" s="166">
        <v>91</v>
      </c>
      <c r="U62" s="166">
        <v>153</v>
      </c>
      <c r="V62" s="166">
        <v>195</v>
      </c>
      <c r="W62" s="166">
        <v>158</v>
      </c>
      <c r="X62" s="167">
        <f t="shared" si="28"/>
        <v>-0.18974358974358974</v>
      </c>
      <c r="Y62" s="181">
        <f t="shared" si="10"/>
        <v>0.30578512396694224</v>
      </c>
      <c r="Z62" s="167">
        <f t="shared" si="23"/>
        <v>4.0509702073646636E-5</v>
      </c>
    </row>
    <row r="63" spans="1:26" x14ac:dyDescent="0.25">
      <c r="A63" s="169" t="s">
        <v>148</v>
      </c>
      <c r="B63" s="170" t="s">
        <v>148</v>
      </c>
      <c r="C63" s="171">
        <f>C55-SUM(C56:C62)</f>
        <v>0</v>
      </c>
      <c r="D63" s="171">
        <f>D55-SUM(D56:D62)</f>
        <v>0</v>
      </c>
      <c r="E63" s="171">
        <f>E55-SUM(E56:E62)</f>
        <v>0</v>
      </c>
      <c r="F63" s="171">
        <f>F55-SUM(F56:F62)</f>
        <v>0</v>
      </c>
      <c r="G63" s="171">
        <f>G55-SUM(G56:G62)</f>
        <v>0</v>
      </c>
      <c r="H63" s="172" t="str">
        <f t="shared" si="24"/>
        <v>-</v>
      </c>
      <c r="I63" s="182" t="str">
        <f t="shared" si="1"/>
        <v>-</v>
      </c>
      <c r="J63" s="172">
        <f t="shared" si="25"/>
        <v>0</v>
      </c>
      <c r="K63" s="171">
        <f>K55-SUM(K56:K62)</f>
        <v>0</v>
      </c>
      <c r="L63" s="171">
        <f>L55-SUM(L56:L62)</f>
        <v>0</v>
      </c>
      <c r="M63" s="171">
        <f>M55-SUM(M56:M62)</f>
        <v>0</v>
      </c>
      <c r="N63" s="171">
        <f>N55-SUM(N56:N62)</f>
        <v>0</v>
      </c>
      <c r="O63" s="171">
        <f>O55-SUM(O56:O62)</f>
        <v>0</v>
      </c>
      <c r="P63" s="172" t="str">
        <f t="shared" si="26"/>
        <v>-</v>
      </c>
      <c r="Q63" s="182" t="str">
        <f t="shared" si="9"/>
        <v>-</v>
      </c>
      <c r="R63" s="172">
        <f t="shared" si="27"/>
        <v>0</v>
      </c>
      <c r="S63" s="171">
        <f>S55-SUM(S56:S62)</f>
        <v>2384</v>
      </c>
      <c r="T63" s="171">
        <f>T55-SUM(T56:T62)</f>
        <v>4347</v>
      </c>
      <c r="U63" s="171">
        <f>U55-SUM(U56:U62)</f>
        <v>9249</v>
      </c>
      <c r="V63" s="171">
        <f>V55-SUM(V56:V62)</f>
        <v>10298</v>
      </c>
      <c r="W63" s="171">
        <f>W55-SUM(W56:W62)</f>
        <v>10863</v>
      </c>
      <c r="X63" s="172">
        <f t="shared" si="28"/>
        <v>5.48650223344338E-2</v>
      </c>
      <c r="Y63" s="182">
        <f t="shared" si="10"/>
        <v>3.5566275167785237</v>
      </c>
      <c r="Z63" s="172">
        <f t="shared" si="23"/>
        <v>2.4488512057461291E-3</v>
      </c>
    </row>
    <row r="64" spans="1:26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</row>
    <row r="65" spans="1:26" x14ac:dyDescent="0.25">
      <c r="A65" s="1" t="s">
        <v>0</v>
      </c>
      <c r="B65" s="158" t="s">
        <v>71</v>
      </c>
      <c r="C65" s="178">
        <f>C66+C69</f>
        <v>0</v>
      </c>
      <c r="D65" s="178">
        <f>D66+D69</f>
        <v>0</v>
      </c>
      <c r="E65" s="178">
        <f>E66+E69</f>
        <v>0</v>
      </c>
      <c r="F65" s="178">
        <f>F66+F69</f>
        <v>0</v>
      </c>
      <c r="G65" s="178">
        <f>G66+G69</f>
        <v>0</v>
      </c>
      <c r="H65" s="179" t="str">
        <f>IFERROR(G65/F65-1,"-")</f>
        <v>-</v>
      </c>
      <c r="I65" s="179" t="str">
        <f t="shared" si="1"/>
        <v>-</v>
      </c>
      <c r="J65" s="179">
        <f>G65/G$9</f>
        <v>0</v>
      </c>
      <c r="K65" s="178">
        <f>K66+K69</f>
        <v>0</v>
      </c>
      <c r="L65" s="178">
        <f>L66+L69</f>
        <v>0</v>
      </c>
      <c r="M65" s="178">
        <f>M66+M69</f>
        <v>0</v>
      </c>
      <c r="N65" s="178">
        <f>N66+N69</f>
        <v>0</v>
      </c>
      <c r="O65" s="178">
        <f>O66+O69</f>
        <v>0</v>
      </c>
      <c r="P65" s="179" t="str">
        <f>IFERROR(O65/N65-1,"-")</f>
        <v>-</v>
      </c>
      <c r="Q65" s="179" t="str">
        <f t="shared" si="9"/>
        <v>-</v>
      </c>
      <c r="R65" s="179">
        <f>O65/O$9</f>
        <v>0</v>
      </c>
      <c r="S65" s="178">
        <f>S66+S69</f>
        <v>54073</v>
      </c>
      <c r="T65" s="178">
        <f>T66+T69</f>
        <v>62020</v>
      </c>
      <c r="U65" s="178">
        <f>U66+U69</f>
        <v>151473</v>
      </c>
      <c r="V65" s="178">
        <f>V66+V69</f>
        <v>164769</v>
      </c>
      <c r="W65" s="178">
        <f>W66+W69</f>
        <v>191595</v>
      </c>
      <c r="X65" s="179">
        <f>IFERROR(W65/V65-1,"-")</f>
        <v>0.16280975183438628</v>
      </c>
      <c r="Y65" s="179">
        <f t="shared" si="10"/>
        <v>2.5432655854123132</v>
      </c>
      <c r="Z65" s="179">
        <f t="shared" ref="Z65:Z77" si="29">U65/U$9</f>
        <v>4.0105399360793971E-2</v>
      </c>
    </row>
    <row r="66" spans="1:26" x14ac:dyDescent="0.25">
      <c r="A66" s="1" t="s">
        <v>99</v>
      </c>
      <c r="B66" s="161" t="s">
        <v>100</v>
      </c>
      <c r="C66" s="162">
        <v>0</v>
      </c>
      <c r="D66" s="162">
        <v>0</v>
      </c>
      <c r="E66" s="162">
        <v>0</v>
      </c>
      <c r="F66" s="162">
        <v>0</v>
      </c>
      <c r="G66" s="162">
        <v>0</v>
      </c>
      <c r="H66" s="163" t="str">
        <f>IFERROR(G66/F66-1,"-")</f>
        <v>-</v>
      </c>
      <c r="I66" s="180" t="str">
        <f t="shared" si="1"/>
        <v>-</v>
      </c>
      <c r="J66" s="163">
        <f>G66/G$9</f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3" t="str">
        <f>IFERROR(O66/N66-1,"-")</f>
        <v>-</v>
      </c>
      <c r="Q66" s="180" t="str">
        <f t="shared" si="9"/>
        <v>-</v>
      </c>
      <c r="R66" s="163">
        <f>O66/O$9</f>
        <v>0</v>
      </c>
      <c r="S66" s="162">
        <v>24032</v>
      </c>
      <c r="T66" s="162">
        <v>25803</v>
      </c>
      <c r="U66" s="162">
        <v>30941</v>
      </c>
      <c r="V66" s="162">
        <v>42327</v>
      </c>
      <c r="W66" s="162">
        <v>58550</v>
      </c>
      <c r="X66" s="163">
        <f>IFERROR(W66/V66-1,"-")</f>
        <v>0.38327781321615051</v>
      </c>
      <c r="Y66" s="180">
        <f t="shared" si="10"/>
        <v>1.4363348868175767</v>
      </c>
      <c r="Z66" s="163">
        <f t="shared" si="29"/>
        <v>8.1922267441875852E-3</v>
      </c>
    </row>
    <row r="67" spans="1:26" x14ac:dyDescent="0.25">
      <c r="A67" s="164" t="s">
        <v>106</v>
      </c>
      <c r="B67" s="165" t="s">
        <v>106</v>
      </c>
      <c r="C67" s="166">
        <v>0</v>
      </c>
      <c r="D67" s="166">
        <v>0</v>
      </c>
      <c r="E67" s="166">
        <v>0</v>
      </c>
      <c r="F67" s="166">
        <v>0</v>
      </c>
      <c r="G67" s="166">
        <v>0</v>
      </c>
      <c r="H67" s="167" t="str">
        <f>IFERROR(G67/F67-1,"-")</f>
        <v>-</v>
      </c>
      <c r="I67" s="181" t="str">
        <f t="shared" si="1"/>
        <v>-</v>
      </c>
      <c r="J67" s="167">
        <f>G67/G$9</f>
        <v>0</v>
      </c>
      <c r="K67" s="166">
        <v>0</v>
      </c>
      <c r="L67" s="166">
        <v>0</v>
      </c>
      <c r="M67" s="166">
        <v>0</v>
      </c>
      <c r="N67" s="166">
        <v>0</v>
      </c>
      <c r="O67" s="166">
        <v>0</v>
      </c>
      <c r="P67" s="167" t="str">
        <f>IFERROR(O67/N67-1,"-")</f>
        <v>-</v>
      </c>
      <c r="Q67" s="181" t="str">
        <f t="shared" si="9"/>
        <v>-</v>
      </c>
      <c r="R67" s="167">
        <f>O67/O$9</f>
        <v>0</v>
      </c>
      <c r="S67" s="166">
        <v>8814</v>
      </c>
      <c r="T67" s="166">
        <v>21207</v>
      </c>
      <c r="U67" s="166">
        <v>22920</v>
      </c>
      <c r="V67" s="166">
        <v>28864</v>
      </c>
      <c r="W67" s="166">
        <v>34800</v>
      </c>
      <c r="X67" s="167">
        <f>IFERROR(W67/V67-1,"-")</f>
        <v>0.20565410199556533</v>
      </c>
      <c r="Y67" s="181">
        <f t="shared" si="10"/>
        <v>2.9482641252552755</v>
      </c>
      <c r="Z67" s="167">
        <f t="shared" si="29"/>
        <v>6.0685122322090262E-3</v>
      </c>
    </row>
    <row r="68" spans="1:26" x14ac:dyDescent="0.25">
      <c r="A68" s="164" t="s">
        <v>103</v>
      </c>
      <c r="B68" s="165" t="s">
        <v>103</v>
      </c>
      <c r="C68" s="166">
        <v>0</v>
      </c>
      <c r="D68" s="166">
        <v>0</v>
      </c>
      <c r="E68" s="166">
        <v>0</v>
      </c>
      <c r="F68" s="166">
        <v>0</v>
      </c>
      <c r="G68" s="166">
        <v>0</v>
      </c>
      <c r="H68" s="167" t="str">
        <f>IFERROR(G68/F68-1,"-")</f>
        <v>-</v>
      </c>
      <c r="I68" s="181" t="str">
        <f t="shared" si="1"/>
        <v>-</v>
      </c>
      <c r="J68" s="167">
        <f>G68/G$9</f>
        <v>0</v>
      </c>
      <c r="K68" s="166">
        <v>0</v>
      </c>
      <c r="L68" s="166">
        <v>0</v>
      </c>
      <c r="M68" s="166">
        <v>0</v>
      </c>
      <c r="N68" s="166">
        <v>0</v>
      </c>
      <c r="O68" s="166">
        <v>0</v>
      </c>
      <c r="P68" s="167" t="str">
        <f>IFERROR(O68/N68-1,"-")</f>
        <v>-</v>
      </c>
      <c r="Q68" s="181" t="str">
        <f t="shared" si="9"/>
        <v>-</v>
      </c>
      <c r="R68" s="167">
        <f>O68/O$9</f>
        <v>0</v>
      </c>
      <c r="S68" s="166">
        <v>15218</v>
      </c>
      <c r="T68" s="166">
        <v>4596</v>
      </c>
      <c r="U68" s="166">
        <v>8021</v>
      </c>
      <c r="V68" s="166">
        <v>13463</v>
      </c>
      <c r="W68" s="166">
        <v>23750</v>
      </c>
      <c r="X68" s="167">
        <f>IFERROR(W68/V68-1,"-")</f>
        <v>0.76409418406001639</v>
      </c>
      <c r="Y68" s="181">
        <f t="shared" si="10"/>
        <v>0.56065185963990016</v>
      </c>
      <c r="Z68" s="167">
        <f t="shared" si="29"/>
        <v>2.1237145119785599E-3</v>
      </c>
    </row>
    <row r="69" spans="1:26" x14ac:dyDescent="0.25">
      <c r="A69" s="1" t="s">
        <v>149</v>
      </c>
      <c r="B69" s="161" t="s">
        <v>110</v>
      </c>
      <c r="C69" s="162">
        <v>0</v>
      </c>
      <c r="D69" s="162">
        <v>0</v>
      </c>
      <c r="E69" s="162">
        <v>0</v>
      </c>
      <c r="F69" s="162">
        <v>0</v>
      </c>
      <c r="G69" s="162">
        <v>0</v>
      </c>
      <c r="H69" s="163" t="str">
        <f>IFERROR(G69/F69-1,"-")</f>
        <v>-</v>
      </c>
      <c r="I69" s="180" t="str">
        <f t="shared" si="1"/>
        <v>-</v>
      </c>
      <c r="J69" s="163">
        <f>G69/G$9</f>
        <v>0</v>
      </c>
      <c r="K69" s="162">
        <v>0</v>
      </c>
      <c r="L69" s="162">
        <v>0</v>
      </c>
      <c r="M69" s="162">
        <v>0</v>
      </c>
      <c r="N69" s="162">
        <v>0</v>
      </c>
      <c r="O69" s="162">
        <v>0</v>
      </c>
      <c r="P69" s="163" t="str">
        <f>IFERROR(O69/N69-1,"-")</f>
        <v>-</v>
      </c>
      <c r="Q69" s="180" t="str">
        <f t="shared" si="9"/>
        <v>-</v>
      </c>
      <c r="R69" s="163">
        <f>O69/O$9</f>
        <v>0</v>
      </c>
      <c r="S69" s="162">
        <v>30041</v>
      </c>
      <c r="T69" s="162">
        <v>36217</v>
      </c>
      <c r="U69" s="162">
        <v>120532</v>
      </c>
      <c r="V69" s="162">
        <v>122442</v>
      </c>
      <c r="W69" s="162">
        <v>133045</v>
      </c>
      <c r="X69" s="163">
        <f>IFERROR(W69/V69-1,"-")</f>
        <v>8.6596102644517448E-2</v>
      </c>
      <c r="Y69" s="180">
        <f t="shared" si="10"/>
        <v>3.428780666422556</v>
      </c>
      <c r="Z69" s="163">
        <f t="shared" si="29"/>
        <v>3.1913172616606381E-2</v>
      </c>
    </row>
    <row r="70" spans="1:26" x14ac:dyDescent="0.25">
      <c r="A70" s="164" t="s">
        <v>113</v>
      </c>
      <c r="B70" s="165" t="s">
        <v>113</v>
      </c>
      <c r="C70" s="166">
        <v>0</v>
      </c>
      <c r="D70" s="166">
        <v>0</v>
      </c>
      <c r="E70" s="166">
        <v>0</v>
      </c>
      <c r="F70" s="166">
        <v>0</v>
      </c>
      <c r="G70" s="166">
        <v>0</v>
      </c>
      <c r="H70" s="167" t="str">
        <f t="shared" ref="H70:H77" si="30">IFERROR(G70/F70-1,"-")</f>
        <v>-</v>
      </c>
      <c r="I70" s="181" t="str">
        <f t="shared" si="1"/>
        <v>-</v>
      </c>
      <c r="J70" s="167">
        <f t="shared" ref="J70:J77" si="31">G70/G$9</f>
        <v>0</v>
      </c>
      <c r="K70" s="166">
        <v>0</v>
      </c>
      <c r="L70" s="166">
        <v>0</v>
      </c>
      <c r="M70" s="166">
        <v>0</v>
      </c>
      <c r="N70" s="166">
        <v>0</v>
      </c>
      <c r="O70" s="166">
        <v>0</v>
      </c>
      <c r="P70" s="167" t="str">
        <f t="shared" ref="P70:P77" si="32">IFERROR(O70/N70-1,"-")</f>
        <v>-</v>
      </c>
      <c r="Q70" s="181" t="str">
        <f t="shared" si="9"/>
        <v>-</v>
      </c>
      <c r="R70" s="167">
        <f t="shared" ref="R70:R77" si="33">O70/O$9</f>
        <v>0</v>
      </c>
      <c r="S70" s="166">
        <v>13564</v>
      </c>
      <c r="T70" s="166">
        <v>7549</v>
      </c>
      <c r="U70" s="166">
        <v>52809</v>
      </c>
      <c r="V70" s="166">
        <v>47522</v>
      </c>
      <c r="W70" s="166">
        <v>45250</v>
      </c>
      <c r="X70" s="167">
        <f t="shared" ref="X70:X77" si="34">IFERROR(W70/V70-1,"-")</f>
        <v>-4.7809435629813546E-2</v>
      </c>
      <c r="Y70" s="181">
        <f t="shared" si="10"/>
        <v>2.3360365673842525</v>
      </c>
      <c r="Z70" s="167">
        <f t="shared" si="29"/>
        <v>1.3982201678478466E-2</v>
      </c>
    </row>
    <row r="71" spans="1:26" x14ac:dyDescent="0.25">
      <c r="A71" s="164" t="s">
        <v>116</v>
      </c>
      <c r="B71" s="165" t="s">
        <v>116</v>
      </c>
      <c r="C71" s="166">
        <v>0</v>
      </c>
      <c r="D71" s="166">
        <v>0</v>
      </c>
      <c r="E71" s="166">
        <v>0</v>
      </c>
      <c r="F71" s="166">
        <v>0</v>
      </c>
      <c r="G71" s="166">
        <v>0</v>
      </c>
      <c r="H71" s="167" t="str">
        <f t="shared" si="30"/>
        <v>-</v>
      </c>
      <c r="I71" s="181" t="str">
        <f t="shared" si="1"/>
        <v>-</v>
      </c>
      <c r="J71" s="167">
        <f t="shared" si="31"/>
        <v>0</v>
      </c>
      <c r="K71" s="166">
        <v>0</v>
      </c>
      <c r="L71" s="166">
        <v>0</v>
      </c>
      <c r="M71" s="166">
        <v>0</v>
      </c>
      <c r="N71" s="166">
        <v>0</v>
      </c>
      <c r="O71" s="166">
        <v>0</v>
      </c>
      <c r="P71" s="167" t="str">
        <f t="shared" si="32"/>
        <v>-</v>
      </c>
      <c r="Q71" s="181" t="str">
        <f t="shared" si="9"/>
        <v>-</v>
      </c>
      <c r="R71" s="167">
        <f t="shared" si="33"/>
        <v>0</v>
      </c>
      <c r="S71" s="166">
        <v>3277</v>
      </c>
      <c r="T71" s="166">
        <v>3513</v>
      </c>
      <c r="U71" s="166">
        <v>7009</v>
      </c>
      <c r="V71" s="166">
        <v>10647</v>
      </c>
      <c r="W71" s="166">
        <v>9892</v>
      </c>
      <c r="X71" s="167">
        <f t="shared" si="34"/>
        <v>-7.0911993988917121E-2</v>
      </c>
      <c r="Y71" s="181">
        <f t="shared" si="10"/>
        <v>2.0186145865120535</v>
      </c>
      <c r="Z71" s="167">
        <f t="shared" si="29"/>
        <v>1.8557679858443744E-3</v>
      </c>
    </row>
    <row r="72" spans="1:26" x14ac:dyDescent="0.25">
      <c r="A72" s="164" t="s">
        <v>119</v>
      </c>
      <c r="B72" s="165" t="s">
        <v>119</v>
      </c>
      <c r="C72" s="166">
        <v>0</v>
      </c>
      <c r="D72" s="166">
        <v>0</v>
      </c>
      <c r="E72" s="166">
        <v>0</v>
      </c>
      <c r="F72" s="166">
        <v>0</v>
      </c>
      <c r="G72" s="166">
        <v>0</v>
      </c>
      <c r="H72" s="167" t="str">
        <f t="shared" si="30"/>
        <v>-</v>
      </c>
      <c r="I72" s="181" t="str">
        <f t="shared" si="1"/>
        <v>-</v>
      </c>
      <c r="J72" s="167">
        <f t="shared" si="31"/>
        <v>0</v>
      </c>
      <c r="K72" s="166">
        <v>0</v>
      </c>
      <c r="L72" s="166">
        <v>0</v>
      </c>
      <c r="M72" s="166">
        <v>0</v>
      </c>
      <c r="N72" s="166">
        <v>0</v>
      </c>
      <c r="O72" s="166">
        <v>0</v>
      </c>
      <c r="P72" s="167" t="str">
        <f t="shared" si="32"/>
        <v>-</v>
      </c>
      <c r="Q72" s="181" t="str">
        <f t="shared" si="9"/>
        <v>-</v>
      </c>
      <c r="R72" s="167">
        <f t="shared" si="33"/>
        <v>0</v>
      </c>
      <c r="S72" s="166">
        <v>3407</v>
      </c>
      <c r="T72" s="166">
        <v>6247</v>
      </c>
      <c r="U72" s="166">
        <v>17604</v>
      </c>
      <c r="V72" s="166">
        <v>14089</v>
      </c>
      <c r="W72" s="166">
        <v>19078</v>
      </c>
      <c r="X72" s="167">
        <f t="shared" si="34"/>
        <v>0.35410604017318481</v>
      </c>
      <c r="Y72" s="181">
        <f t="shared" si="10"/>
        <v>4.599647783974171</v>
      </c>
      <c r="Z72" s="167">
        <f t="shared" si="29"/>
        <v>4.6609986621207545E-3</v>
      </c>
    </row>
    <row r="73" spans="1:26" x14ac:dyDescent="0.25">
      <c r="A73" s="164" t="s">
        <v>126</v>
      </c>
      <c r="B73" s="165" t="s">
        <v>126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7" t="str">
        <f t="shared" si="30"/>
        <v>-</v>
      </c>
      <c r="I73" s="181" t="str">
        <f t="shared" si="1"/>
        <v>-</v>
      </c>
      <c r="J73" s="167">
        <f t="shared" si="31"/>
        <v>0</v>
      </c>
      <c r="K73" s="166">
        <v>0</v>
      </c>
      <c r="L73" s="166">
        <v>0</v>
      </c>
      <c r="M73" s="166">
        <v>0</v>
      </c>
      <c r="N73" s="166">
        <v>0</v>
      </c>
      <c r="O73" s="166">
        <v>0</v>
      </c>
      <c r="P73" s="167" t="str">
        <f t="shared" si="32"/>
        <v>-</v>
      </c>
      <c r="Q73" s="181" t="str">
        <f t="shared" si="9"/>
        <v>-</v>
      </c>
      <c r="R73" s="167">
        <f t="shared" si="33"/>
        <v>0</v>
      </c>
      <c r="S73" s="166">
        <v>502</v>
      </c>
      <c r="T73" s="166">
        <v>1777</v>
      </c>
      <c r="U73" s="166">
        <v>2468</v>
      </c>
      <c r="V73" s="166">
        <v>3450</v>
      </c>
      <c r="W73" s="166">
        <v>4281</v>
      </c>
      <c r="X73" s="167">
        <f t="shared" si="34"/>
        <v>0.24086956521739133</v>
      </c>
      <c r="Y73" s="181">
        <f t="shared" si="10"/>
        <v>7.5278884462151403</v>
      </c>
      <c r="Z73" s="167">
        <f t="shared" si="29"/>
        <v>6.5345061907032612E-4</v>
      </c>
    </row>
    <row r="74" spans="1:26" x14ac:dyDescent="0.25">
      <c r="A74" s="164" t="s">
        <v>122</v>
      </c>
      <c r="B74" s="165" t="s">
        <v>122</v>
      </c>
      <c r="C74" s="166">
        <v>0</v>
      </c>
      <c r="D74" s="166">
        <v>0</v>
      </c>
      <c r="E74" s="166">
        <v>0</v>
      </c>
      <c r="F74" s="166">
        <v>0</v>
      </c>
      <c r="G74" s="166">
        <v>0</v>
      </c>
      <c r="H74" s="167" t="str">
        <f t="shared" si="30"/>
        <v>-</v>
      </c>
      <c r="I74" s="181" t="str">
        <f t="shared" ref="I74:I137" si="35">IFERROR(G74/C74-1,"-")</f>
        <v>-</v>
      </c>
      <c r="J74" s="167">
        <f t="shared" si="31"/>
        <v>0</v>
      </c>
      <c r="K74" s="166">
        <v>0</v>
      </c>
      <c r="L74" s="166">
        <v>0</v>
      </c>
      <c r="M74" s="166">
        <v>0</v>
      </c>
      <c r="N74" s="166">
        <v>0</v>
      </c>
      <c r="O74" s="166">
        <v>0</v>
      </c>
      <c r="P74" s="167" t="str">
        <f t="shared" si="32"/>
        <v>-</v>
      </c>
      <c r="Q74" s="181" t="str">
        <f t="shared" si="9"/>
        <v>-</v>
      </c>
      <c r="R74" s="167">
        <f t="shared" si="33"/>
        <v>0</v>
      </c>
      <c r="S74" s="166">
        <v>1200</v>
      </c>
      <c r="T74" s="166">
        <v>1607</v>
      </c>
      <c r="U74" s="166">
        <v>2853</v>
      </c>
      <c r="V74" s="166">
        <v>1813</v>
      </c>
      <c r="W74" s="166">
        <v>3870</v>
      </c>
      <c r="X74" s="167">
        <f t="shared" si="34"/>
        <v>1.1345835631549916</v>
      </c>
      <c r="Y74" s="181">
        <f t="shared" si="10"/>
        <v>2.2250000000000001</v>
      </c>
      <c r="Z74" s="167">
        <f t="shared" si="29"/>
        <v>7.5538679749094029E-4</v>
      </c>
    </row>
    <row r="75" spans="1:26" x14ac:dyDescent="0.25">
      <c r="A75" s="164" t="s">
        <v>131</v>
      </c>
      <c r="B75" s="165" t="s">
        <v>131</v>
      </c>
      <c r="C75" s="166">
        <v>0</v>
      </c>
      <c r="D75" s="166">
        <v>0</v>
      </c>
      <c r="E75" s="166">
        <v>0</v>
      </c>
      <c r="F75" s="166">
        <v>0</v>
      </c>
      <c r="G75" s="166">
        <v>0</v>
      </c>
      <c r="H75" s="167" t="str">
        <f t="shared" si="30"/>
        <v>-</v>
      </c>
      <c r="I75" s="181" t="str">
        <f t="shared" si="35"/>
        <v>-</v>
      </c>
      <c r="J75" s="167">
        <f t="shared" si="31"/>
        <v>0</v>
      </c>
      <c r="K75" s="166">
        <v>0</v>
      </c>
      <c r="L75" s="166">
        <v>0</v>
      </c>
      <c r="M75" s="166">
        <v>0</v>
      </c>
      <c r="N75" s="166">
        <v>0</v>
      </c>
      <c r="O75" s="166">
        <v>0</v>
      </c>
      <c r="P75" s="167" t="str">
        <f t="shared" si="32"/>
        <v>-</v>
      </c>
      <c r="Q75" s="181" t="str">
        <f t="shared" si="9"/>
        <v>-</v>
      </c>
      <c r="R75" s="167">
        <f t="shared" si="33"/>
        <v>0</v>
      </c>
      <c r="S75" s="166">
        <v>651</v>
      </c>
      <c r="T75" s="166">
        <v>1674</v>
      </c>
      <c r="U75" s="166">
        <v>2685</v>
      </c>
      <c r="V75" s="166">
        <v>3726</v>
      </c>
      <c r="W75" s="166">
        <v>2300</v>
      </c>
      <c r="X75" s="167">
        <f t="shared" si="34"/>
        <v>-0.38271604938271608</v>
      </c>
      <c r="Y75" s="181">
        <f t="shared" si="10"/>
        <v>2.5330261136712751</v>
      </c>
      <c r="Z75" s="167">
        <f t="shared" si="29"/>
        <v>7.1090555599830866E-4</v>
      </c>
    </row>
    <row r="76" spans="1:26" x14ac:dyDescent="0.25">
      <c r="A76" s="164" t="s">
        <v>134</v>
      </c>
      <c r="B76" s="165" t="s">
        <v>134</v>
      </c>
      <c r="C76" s="166">
        <v>0</v>
      </c>
      <c r="D76" s="166">
        <v>0</v>
      </c>
      <c r="E76" s="166">
        <v>0</v>
      </c>
      <c r="F76" s="166">
        <v>0</v>
      </c>
      <c r="G76" s="166">
        <v>0</v>
      </c>
      <c r="H76" s="167" t="str">
        <f t="shared" si="30"/>
        <v>-</v>
      </c>
      <c r="I76" s="181" t="str">
        <f t="shared" si="35"/>
        <v>-</v>
      </c>
      <c r="J76" s="167">
        <f t="shared" si="31"/>
        <v>0</v>
      </c>
      <c r="K76" s="166">
        <v>0</v>
      </c>
      <c r="L76" s="166">
        <v>0</v>
      </c>
      <c r="M76" s="166">
        <v>0</v>
      </c>
      <c r="N76" s="166">
        <v>0</v>
      </c>
      <c r="O76" s="166">
        <v>0</v>
      </c>
      <c r="P76" s="167" t="str">
        <f t="shared" si="32"/>
        <v>-</v>
      </c>
      <c r="Q76" s="181" t="str">
        <f t="shared" si="9"/>
        <v>-</v>
      </c>
      <c r="R76" s="167">
        <f t="shared" si="33"/>
        <v>0</v>
      </c>
      <c r="S76" s="166">
        <v>907</v>
      </c>
      <c r="T76" s="166">
        <v>154</v>
      </c>
      <c r="U76" s="166">
        <v>799</v>
      </c>
      <c r="V76" s="166">
        <v>1020</v>
      </c>
      <c r="W76" s="166">
        <v>628</v>
      </c>
      <c r="X76" s="167">
        <f t="shared" si="34"/>
        <v>-0.38431372549019605</v>
      </c>
      <c r="Y76" s="181">
        <f t="shared" si="10"/>
        <v>-0.30760749724366043</v>
      </c>
      <c r="Z76" s="167">
        <f t="shared" si="29"/>
        <v>2.1155066638459911E-4</v>
      </c>
    </row>
    <row r="77" spans="1:26" x14ac:dyDescent="0.25">
      <c r="A77" s="169" t="s">
        <v>148</v>
      </c>
      <c r="B77" s="170" t="s">
        <v>148</v>
      </c>
      <c r="C77" s="171">
        <f>C69-SUM(C70:C76)</f>
        <v>0</v>
      </c>
      <c r="D77" s="171">
        <f>D69-SUM(D70:D76)</f>
        <v>0</v>
      </c>
      <c r="E77" s="171">
        <f>E69-SUM(E70:E76)</f>
        <v>0</v>
      </c>
      <c r="F77" s="171">
        <f>F69-SUM(F70:F76)</f>
        <v>0</v>
      </c>
      <c r="G77" s="171">
        <f>G69-SUM(G70:G76)</f>
        <v>0</v>
      </c>
      <c r="H77" s="172" t="str">
        <f t="shared" si="30"/>
        <v>-</v>
      </c>
      <c r="I77" s="182" t="str">
        <f t="shared" si="35"/>
        <v>-</v>
      </c>
      <c r="J77" s="172">
        <f t="shared" si="31"/>
        <v>0</v>
      </c>
      <c r="K77" s="171">
        <f>K69-SUM(K70:K76)</f>
        <v>0</v>
      </c>
      <c r="L77" s="171">
        <f>L69-SUM(L70:L76)</f>
        <v>0</v>
      </c>
      <c r="M77" s="171">
        <f>M69-SUM(M70:M76)</f>
        <v>0</v>
      </c>
      <c r="N77" s="171">
        <f>N69-SUM(N70:N76)</f>
        <v>0</v>
      </c>
      <c r="O77" s="171">
        <f>O69-SUM(O70:O76)</f>
        <v>0</v>
      </c>
      <c r="P77" s="172" t="str">
        <f t="shared" si="32"/>
        <v>-</v>
      </c>
      <c r="Q77" s="182" t="str">
        <f t="shared" si="9"/>
        <v>-</v>
      </c>
      <c r="R77" s="172">
        <f t="shared" si="33"/>
        <v>0</v>
      </c>
      <c r="S77" s="171">
        <f>S69-SUM(S70:S76)</f>
        <v>6533</v>
      </c>
      <c r="T77" s="171">
        <f>T69-SUM(T70:T76)</f>
        <v>13696</v>
      </c>
      <c r="U77" s="171">
        <f>U69-SUM(U70:U76)</f>
        <v>34305</v>
      </c>
      <c r="V77" s="171">
        <f>V69-SUM(V70:V76)</f>
        <v>40175</v>
      </c>
      <c r="W77" s="171">
        <f>W69-SUM(W70:W76)</f>
        <v>47746</v>
      </c>
      <c r="X77" s="172">
        <f t="shared" si="34"/>
        <v>0.1884505289359053</v>
      </c>
      <c r="Y77" s="182">
        <f t="shared" si="10"/>
        <v>6.3084341037808054</v>
      </c>
      <c r="Z77" s="172">
        <f t="shared" si="29"/>
        <v>9.0829106512186134E-3</v>
      </c>
    </row>
    <row r="78" spans="1:26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</row>
    <row r="79" spans="1:26" x14ac:dyDescent="0.25">
      <c r="A79" s="1" t="s">
        <v>0</v>
      </c>
      <c r="B79" s="158" t="s">
        <v>71</v>
      </c>
      <c r="C79" s="178">
        <f>C80+C83</f>
        <v>34055</v>
      </c>
      <c r="D79" s="178">
        <f>D80+D83</f>
        <v>70827</v>
      </c>
      <c r="E79" s="178">
        <f>E80+E83</f>
        <v>98456</v>
      </c>
      <c r="F79" s="178">
        <f>F80+F83</f>
        <v>104893</v>
      </c>
      <c r="G79" s="178">
        <f>G80+G83</f>
        <v>118842</v>
      </c>
      <c r="H79" s="179">
        <f>IFERROR(G79/F79-1,"-")</f>
        <v>0.13298313519491289</v>
      </c>
      <c r="I79" s="179">
        <f t="shared" si="35"/>
        <v>2.4897078255762737</v>
      </c>
      <c r="J79" s="179">
        <f>G79/G$9</f>
        <v>0.15640192143186155</v>
      </c>
      <c r="K79" s="178">
        <f>K80+K83</f>
        <v>143122</v>
      </c>
      <c r="L79" s="178">
        <f>L80+L83</f>
        <v>214429</v>
      </c>
      <c r="M79" s="178">
        <f>M80+M83</f>
        <v>476344</v>
      </c>
      <c r="N79" s="178">
        <f>N80+N83</f>
        <v>550170</v>
      </c>
      <c r="O79" s="178">
        <f>O80+O83</f>
        <v>623703</v>
      </c>
      <c r="P79" s="179">
        <f>IFERROR(O79/N79-1,"-")</f>
        <v>0.13365505207481321</v>
      </c>
      <c r="Q79" s="179">
        <f t="shared" si="9"/>
        <v>3.3578415617445261</v>
      </c>
      <c r="R79" s="179">
        <f>O79/O$9</f>
        <v>0.17705279622561704</v>
      </c>
      <c r="S79" s="178">
        <f>S80+S83</f>
        <v>177177</v>
      </c>
      <c r="T79" s="178">
        <f>T80+T83</f>
        <v>285256</v>
      </c>
      <c r="U79" s="178">
        <f>U80+U83</f>
        <v>574800</v>
      </c>
      <c r="V79" s="178">
        <f>V80+V83</f>
        <v>655063</v>
      </c>
      <c r="W79" s="178">
        <f>W80+W83</f>
        <v>742545</v>
      </c>
      <c r="X79" s="179">
        <f>IFERROR(W79/V79-1,"-")</f>
        <v>0.13354746032061038</v>
      </c>
      <c r="Y79" s="179">
        <f t="shared" si="10"/>
        <v>3.1909785130124115</v>
      </c>
      <c r="Z79" s="179">
        <f t="shared" ref="Z79:Z91" si="36">U79/U$9</f>
        <v>0.15218939053550384</v>
      </c>
    </row>
    <row r="80" spans="1:26" x14ac:dyDescent="0.25">
      <c r="A80" s="1" t="s">
        <v>99</v>
      </c>
      <c r="B80" s="161" t="s">
        <v>100</v>
      </c>
      <c r="C80" s="162">
        <v>15296</v>
      </c>
      <c r="D80" s="162">
        <v>38077</v>
      </c>
      <c r="E80" s="162">
        <v>48839</v>
      </c>
      <c r="F80" s="162">
        <v>50783</v>
      </c>
      <c r="G80" s="162">
        <v>56114</v>
      </c>
      <c r="H80" s="163">
        <f>IFERROR(G80/F80-1,"-")</f>
        <v>0.10497607467065739</v>
      </c>
      <c r="I80" s="180">
        <f t="shared" si="35"/>
        <v>2.6685407949790796</v>
      </c>
      <c r="J80" s="163">
        <f>G80/G$9</f>
        <v>7.3848785944594333E-2</v>
      </c>
      <c r="K80" s="162">
        <v>67449</v>
      </c>
      <c r="L80" s="162">
        <v>109519</v>
      </c>
      <c r="M80" s="162">
        <v>230615</v>
      </c>
      <c r="N80" s="162">
        <v>229750</v>
      </c>
      <c r="O80" s="162">
        <v>243834</v>
      </c>
      <c r="P80" s="163">
        <f>IFERROR(O80/N80-1,"-")</f>
        <v>6.1301414581066416E-2</v>
      </c>
      <c r="Q80" s="180">
        <f t="shared" si="9"/>
        <v>2.6150869545879107</v>
      </c>
      <c r="R80" s="163">
        <f>O80/O$9</f>
        <v>6.9218027674834176E-2</v>
      </c>
      <c r="S80" s="162">
        <v>82745</v>
      </c>
      <c r="T80" s="162">
        <v>147596</v>
      </c>
      <c r="U80" s="162">
        <v>279454</v>
      </c>
      <c r="V80" s="162">
        <v>280533</v>
      </c>
      <c r="W80" s="162">
        <v>299948</v>
      </c>
      <c r="X80" s="163">
        <f>IFERROR(W80/V80-1,"-")</f>
        <v>6.9207544210485139E-2</v>
      </c>
      <c r="Y80" s="180">
        <f t="shared" si="10"/>
        <v>2.6249682760287629</v>
      </c>
      <c r="Z80" s="163">
        <f t="shared" si="36"/>
        <v>7.3990838452868288E-2</v>
      </c>
    </row>
    <row r="81" spans="1:26" x14ac:dyDescent="0.25">
      <c r="A81" s="164" t="s">
        <v>106</v>
      </c>
      <c r="B81" s="165" t="s">
        <v>106</v>
      </c>
      <c r="C81" s="166">
        <v>7696</v>
      </c>
      <c r="D81" s="166">
        <v>24218</v>
      </c>
      <c r="E81" s="166">
        <v>29828</v>
      </c>
      <c r="F81" s="166">
        <v>31545</v>
      </c>
      <c r="G81" s="166">
        <v>30462</v>
      </c>
      <c r="H81" s="167">
        <f>IFERROR(G81/F81-1,"-")</f>
        <v>-3.4331906799809797E-2</v>
      </c>
      <c r="I81" s="181">
        <f t="shared" si="35"/>
        <v>2.9581600831600832</v>
      </c>
      <c r="J81" s="167">
        <f>G81/G$9</f>
        <v>4.0089491346976376E-2</v>
      </c>
      <c r="K81" s="166">
        <v>11781</v>
      </c>
      <c r="L81" s="166">
        <v>24585</v>
      </c>
      <c r="M81" s="166">
        <v>36378</v>
      </c>
      <c r="N81" s="166">
        <v>29406</v>
      </c>
      <c r="O81" s="166">
        <v>41998</v>
      </c>
      <c r="P81" s="167">
        <f>IFERROR(O81/N81-1,"-")</f>
        <v>0.42821192953818943</v>
      </c>
      <c r="Q81" s="181">
        <f t="shared" si="9"/>
        <v>2.5648926237161533</v>
      </c>
      <c r="R81" s="167">
        <f>O81/O$9</f>
        <v>1.1922122125247857E-2</v>
      </c>
      <c r="S81" s="166">
        <v>19477</v>
      </c>
      <c r="T81" s="166">
        <v>48803</v>
      </c>
      <c r="U81" s="166">
        <v>66206</v>
      </c>
      <c r="V81" s="166">
        <v>60951</v>
      </c>
      <c r="W81" s="166">
        <v>72460</v>
      </c>
      <c r="X81" s="167">
        <f>IFERROR(W81/V81-1,"-")</f>
        <v>0.18882380928942921</v>
      </c>
      <c r="Y81" s="181">
        <f t="shared" si="10"/>
        <v>2.7202854649073265</v>
      </c>
      <c r="Z81" s="167">
        <f t="shared" si="36"/>
        <v>1.7529315918221239E-2</v>
      </c>
    </row>
    <row r="82" spans="1:26" x14ac:dyDescent="0.25">
      <c r="A82" s="164" t="s">
        <v>103</v>
      </c>
      <c r="B82" s="165" t="s">
        <v>103</v>
      </c>
      <c r="C82" s="166">
        <v>7600</v>
      </c>
      <c r="D82" s="166">
        <v>13859</v>
      </c>
      <c r="E82" s="166">
        <v>19011</v>
      </c>
      <c r="F82" s="166">
        <v>19238</v>
      </c>
      <c r="G82" s="166">
        <v>25652</v>
      </c>
      <c r="H82" s="167">
        <f>IFERROR(G82/F82-1,"-")</f>
        <v>0.33340264060713176</v>
      </c>
      <c r="I82" s="181">
        <f t="shared" si="35"/>
        <v>2.3752631578947367</v>
      </c>
      <c r="J82" s="167">
        <f>G82/G$9</f>
        <v>3.375929459761795E-2</v>
      </c>
      <c r="K82" s="166">
        <v>55668</v>
      </c>
      <c r="L82" s="166">
        <v>84934</v>
      </c>
      <c r="M82" s="166">
        <v>194237</v>
      </c>
      <c r="N82" s="166">
        <v>200344</v>
      </c>
      <c r="O82" s="166">
        <v>201836</v>
      </c>
      <c r="P82" s="167">
        <f>IFERROR(O82/N82-1,"-")</f>
        <v>7.447190831769257E-3</v>
      </c>
      <c r="Q82" s="181">
        <f t="shared" si="9"/>
        <v>2.6257095638427823</v>
      </c>
      <c r="R82" s="167">
        <f>O82/O$9</f>
        <v>5.7295905549586322E-2</v>
      </c>
      <c r="S82" s="166">
        <v>63268</v>
      </c>
      <c r="T82" s="166">
        <v>98793</v>
      </c>
      <c r="U82" s="166">
        <v>213248</v>
      </c>
      <c r="V82" s="166">
        <v>219582</v>
      </c>
      <c r="W82" s="166">
        <v>227488</v>
      </c>
      <c r="X82" s="167">
        <f>IFERROR(W82/V82-1,"-")</f>
        <v>3.6004772704502086E-2</v>
      </c>
      <c r="Y82" s="181">
        <f t="shared" si="10"/>
        <v>2.5956249604855537</v>
      </c>
      <c r="Z82" s="167">
        <f t="shared" si="36"/>
        <v>5.6461522534647049E-2</v>
      </c>
    </row>
    <row r="83" spans="1:26" x14ac:dyDescent="0.25">
      <c r="A83" s="1" t="s">
        <v>149</v>
      </c>
      <c r="B83" s="161" t="s">
        <v>110</v>
      </c>
      <c r="C83" s="162">
        <v>18759</v>
      </c>
      <c r="D83" s="162">
        <v>32750</v>
      </c>
      <c r="E83" s="162">
        <v>49617</v>
      </c>
      <c r="F83" s="162">
        <v>54110</v>
      </c>
      <c r="G83" s="162">
        <v>62728</v>
      </c>
      <c r="H83" s="163">
        <f>IFERROR(G83/F83-1,"-")</f>
        <v>0.15926815745703204</v>
      </c>
      <c r="I83" s="180">
        <f t="shared" si="35"/>
        <v>2.3438882669651901</v>
      </c>
      <c r="J83" s="163">
        <f>G83/G$9</f>
        <v>8.2553135487267226E-2</v>
      </c>
      <c r="K83" s="162">
        <v>75673</v>
      </c>
      <c r="L83" s="162">
        <v>104910</v>
      </c>
      <c r="M83" s="162">
        <v>245729</v>
      </c>
      <c r="N83" s="162">
        <v>320420</v>
      </c>
      <c r="O83" s="162">
        <v>379869</v>
      </c>
      <c r="P83" s="163">
        <f>IFERROR(O83/N83-1,"-")</f>
        <v>0.18553461082329448</v>
      </c>
      <c r="Q83" s="180">
        <f t="shared" si="9"/>
        <v>4.019874988437091</v>
      </c>
      <c r="R83" s="163">
        <f>O83/O$9</f>
        <v>0.10783476855078285</v>
      </c>
      <c r="S83" s="162">
        <v>94432</v>
      </c>
      <c r="T83" s="162">
        <v>137660</v>
      </c>
      <c r="U83" s="162">
        <v>295346</v>
      </c>
      <c r="V83" s="162">
        <v>374530</v>
      </c>
      <c r="W83" s="162">
        <v>442597</v>
      </c>
      <c r="X83" s="163">
        <f>IFERROR(W83/V83-1,"-")</f>
        <v>0.18173978052492457</v>
      </c>
      <c r="Y83" s="180">
        <f t="shared" si="10"/>
        <v>3.6869387495764148</v>
      </c>
      <c r="Z83" s="163">
        <f t="shared" si="36"/>
        <v>7.8198552082635556E-2</v>
      </c>
    </row>
    <row r="84" spans="1:26" x14ac:dyDescent="0.25">
      <c r="A84" s="164" t="s">
        <v>113</v>
      </c>
      <c r="B84" s="165" t="s">
        <v>113</v>
      </c>
      <c r="C84" s="166">
        <v>2578</v>
      </c>
      <c r="D84" s="166">
        <v>3228</v>
      </c>
      <c r="E84" s="166">
        <v>5828</v>
      </c>
      <c r="F84" s="166">
        <v>7066</v>
      </c>
      <c r="G84" s="166">
        <v>9146</v>
      </c>
      <c r="H84" s="167">
        <f t="shared" ref="H84:H91" si="37">IFERROR(G84/F84-1,"-")</f>
        <v>0.29436739315029725</v>
      </c>
      <c r="I84" s="181">
        <f t="shared" si="35"/>
        <v>2.5477114041892941</v>
      </c>
      <c r="J84" s="167">
        <f t="shared" ref="J84:J91" si="38">G84/G$9</f>
        <v>1.2036586168322694E-2</v>
      </c>
      <c r="K84" s="166">
        <v>15879</v>
      </c>
      <c r="L84" s="166">
        <v>11210</v>
      </c>
      <c r="M84" s="166">
        <v>56300</v>
      </c>
      <c r="N84" s="166">
        <v>75623</v>
      </c>
      <c r="O84" s="166">
        <v>87361</v>
      </c>
      <c r="P84" s="167">
        <f t="shared" ref="P84:P91" si="39">IFERROR(O84/N84-1,"-")</f>
        <v>0.15521732806156852</v>
      </c>
      <c r="Q84" s="181">
        <f t="shared" si="9"/>
        <v>4.5016688708356947</v>
      </c>
      <c r="R84" s="167">
        <f t="shared" ref="R84:R91" si="40">O84/O$9</f>
        <v>2.4799478808128435E-2</v>
      </c>
      <c r="S84" s="166">
        <v>18457</v>
      </c>
      <c r="T84" s="166">
        <v>14438</v>
      </c>
      <c r="U84" s="166">
        <v>62128</v>
      </c>
      <c r="V84" s="166">
        <v>82689</v>
      </c>
      <c r="W84" s="166">
        <v>96507</v>
      </c>
      <c r="X84" s="167">
        <f t="shared" ref="X84:X91" si="41">IFERROR(W84/V84-1,"-")</f>
        <v>0.16710807967202412</v>
      </c>
      <c r="Y84" s="181">
        <f t="shared" si="10"/>
        <v>4.2287479005255459</v>
      </c>
      <c r="Z84" s="167">
        <f t="shared" si="36"/>
        <v>1.6449586734846526E-2</v>
      </c>
    </row>
    <row r="85" spans="1:26" x14ac:dyDescent="0.25">
      <c r="A85" s="164" t="s">
        <v>116</v>
      </c>
      <c r="B85" s="165" t="s">
        <v>116</v>
      </c>
      <c r="C85" s="166">
        <v>5409</v>
      </c>
      <c r="D85" s="166">
        <v>8563</v>
      </c>
      <c r="E85" s="166">
        <v>13220</v>
      </c>
      <c r="F85" s="166">
        <v>14970</v>
      </c>
      <c r="G85" s="166">
        <v>15604</v>
      </c>
      <c r="H85" s="167">
        <f t="shared" si="37"/>
        <v>4.2351369405477568E-2</v>
      </c>
      <c r="I85" s="181">
        <f t="shared" si="35"/>
        <v>1.8848215936402291</v>
      </c>
      <c r="J85" s="167">
        <f t="shared" si="38"/>
        <v>2.0535632032638022E-2</v>
      </c>
      <c r="K85" s="166">
        <v>27251</v>
      </c>
      <c r="L85" s="166">
        <v>36097</v>
      </c>
      <c r="M85" s="166">
        <v>84214</v>
      </c>
      <c r="N85" s="166">
        <v>97137</v>
      </c>
      <c r="O85" s="166">
        <v>107979</v>
      </c>
      <c r="P85" s="167">
        <f t="shared" si="39"/>
        <v>0.11161555329071304</v>
      </c>
      <c r="Q85" s="181">
        <f t="shared" si="9"/>
        <v>2.9623867014054528</v>
      </c>
      <c r="R85" s="167">
        <f t="shared" si="40"/>
        <v>3.0652384041195732E-2</v>
      </c>
      <c r="S85" s="166">
        <v>32660</v>
      </c>
      <c r="T85" s="166">
        <v>44660</v>
      </c>
      <c r="U85" s="166">
        <v>97434</v>
      </c>
      <c r="V85" s="166">
        <v>112107</v>
      </c>
      <c r="W85" s="166">
        <v>123583</v>
      </c>
      <c r="X85" s="167">
        <f t="shared" si="41"/>
        <v>0.10236648915767965</v>
      </c>
      <c r="Y85" s="181">
        <f t="shared" si="10"/>
        <v>2.7839252908756889</v>
      </c>
      <c r="Z85" s="167">
        <f t="shared" si="36"/>
        <v>2.5797531449958735E-2</v>
      </c>
    </row>
    <row r="86" spans="1:26" x14ac:dyDescent="0.25">
      <c r="A86" s="164" t="s">
        <v>119</v>
      </c>
      <c r="B86" s="165" t="s">
        <v>119</v>
      </c>
      <c r="C86" s="166">
        <v>1714</v>
      </c>
      <c r="D86" s="166">
        <v>5280</v>
      </c>
      <c r="E86" s="166">
        <v>5870</v>
      </c>
      <c r="F86" s="166">
        <v>5310</v>
      </c>
      <c r="G86" s="166">
        <v>6020</v>
      </c>
      <c r="H86" s="167">
        <f t="shared" si="37"/>
        <v>0.13370998116760835</v>
      </c>
      <c r="I86" s="181">
        <f t="shared" si="35"/>
        <v>2.5122520420070011</v>
      </c>
      <c r="J86" s="167">
        <f t="shared" si="38"/>
        <v>7.9226163058498389E-3</v>
      </c>
      <c r="K86" s="166">
        <v>5151</v>
      </c>
      <c r="L86" s="166">
        <v>11108</v>
      </c>
      <c r="M86" s="166">
        <v>20133</v>
      </c>
      <c r="N86" s="166">
        <v>32432</v>
      </c>
      <c r="O86" s="166">
        <v>46149</v>
      </c>
      <c r="P86" s="167">
        <f t="shared" si="39"/>
        <v>0.42294647261963503</v>
      </c>
      <c r="Q86" s="181">
        <f t="shared" si="9"/>
        <v>7.9592312172393704</v>
      </c>
      <c r="R86" s="167">
        <f t="shared" si="40"/>
        <v>1.3100481307635206E-2</v>
      </c>
      <c r="S86" s="166">
        <v>6865</v>
      </c>
      <c r="T86" s="166">
        <v>16388</v>
      </c>
      <c r="U86" s="166">
        <v>26003</v>
      </c>
      <c r="V86" s="166">
        <v>37742</v>
      </c>
      <c r="W86" s="166">
        <v>52169</v>
      </c>
      <c r="X86" s="167">
        <f t="shared" si="41"/>
        <v>0.38225319272958513</v>
      </c>
      <c r="Y86" s="181">
        <f t="shared" si="10"/>
        <v>6.5992716678805534</v>
      </c>
      <c r="Z86" s="167">
        <f t="shared" si="36"/>
        <v>6.8847959674577354E-3</v>
      </c>
    </row>
    <row r="87" spans="1:26" x14ac:dyDescent="0.25">
      <c r="A87" s="164" t="s">
        <v>126</v>
      </c>
      <c r="B87" s="165" t="s">
        <v>126</v>
      </c>
      <c r="C87" s="166">
        <v>286</v>
      </c>
      <c r="D87" s="166">
        <v>921</v>
      </c>
      <c r="E87" s="166">
        <v>1133</v>
      </c>
      <c r="F87" s="166">
        <v>1155</v>
      </c>
      <c r="G87" s="166">
        <v>1481</v>
      </c>
      <c r="H87" s="167">
        <f t="shared" si="37"/>
        <v>0.2822510822510822</v>
      </c>
      <c r="I87" s="181">
        <f t="shared" si="35"/>
        <v>4.1783216783216783</v>
      </c>
      <c r="J87" s="167">
        <f t="shared" si="38"/>
        <v>1.9490688951766795E-3</v>
      </c>
      <c r="K87" s="166">
        <v>1248</v>
      </c>
      <c r="L87" s="166">
        <v>2935</v>
      </c>
      <c r="M87" s="166">
        <v>4473</v>
      </c>
      <c r="N87" s="166">
        <v>6846</v>
      </c>
      <c r="O87" s="166">
        <v>11371</v>
      </c>
      <c r="P87" s="167">
        <f t="shared" si="39"/>
        <v>0.66096990943616718</v>
      </c>
      <c r="Q87" s="181">
        <f t="shared" ref="Q87:Q150" si="42">IFERROR(O87/K87-1,"-")</f>
        <v>8.1113782051282044</v>
      </c>
      <c r="R87" s="167">
        <f t="shared" si="40"/>
        <v>3.2279263461639455E-3</v>
      </c>
      <c r="S87" s="166">
        <v>1534</v>
      </c>
      <c r="T87" s="166">
        <v>3856</v>
      </c>
      <c r="U87" s="166">
        <v>5606</v>
      </c>
      <c r="V87" s="166">
        <v>8001</v>
      </c>
      <c r="W87" s="166">
        <v>12852</v>
      </c>
      <c r="X87" s="167">
        <f t="shared" si="41"/>
        <v>0.60629921259842523</v>
      </c>
      <c r="Y87" s="181">
        <f t="shared" ref="Y87:Y150" si="43">IFERROR(W87/S87-1,"-")</f>
        <v>7.3780964797913953</v>
      </c>
      <c r="Z87" s="167">
        <f t="shared" si="36"/>
        <v>1.4842966655219808E-3</v>
      </c>
    </row>
    <row r="88" spans="1:26" x14ac:dyDescent="0.25">
      <c r="A88" s="164" t="s">
        <v>122</v>
      </c>
      <c r="B88" s="165" t="s">
        <v>122</v>
      </c>
      <c r="C88" s="166">
        <v>240</v>
      </c>
      <c r="D88" s="166">
        <v>804</v>
      </c>
      <c r="E88" s="166">
        <v>921</v>
      </c>
      <c r="F88" s="166">
        <v>774</v>
      </c>
      <c r="G88" s="166">
        <v>909</v>
      </c>
      <c r="H88" s="167">
        <f t="shared" si="37"/>
        <v>0.17441860465116288</v>
      </c>
      <c r="I88" s="181">
        <f t="shared" si="35"/>
        <v>2.7875000000000001</v>
      </c>
      <c r="J88" s="167">
        <f t="shared" si="38"/>
        <v>1.1962887411989208E-3</v>
      </c>
      <c r="K88" s="166">
        <v>1576</v>
      </c>
      <c r="L88" s="166">
        <v>3904</v>
      </c>
      <c r="M88" s="166">
        <v>4162</v>
      </c>
      <c r="N88" s="166">
        <v>5572</v>
      </c>
      <c r="O88" s="166">
        <v>7126</v>
      </c>
      <c r="P88" s="167">
        <f t="shared" si="39"/>
        <v>0.27889447236180898</v>
      </c>
      <c r="Q88" s="181">
        <f t="shared" si="42"/>
        <v>3.5215736040609134</v>
      </c>
      <c r="R88" s="167">
        <f t="shared" si="40"/>
        <v>2.0228830483479269E-3</v>
      </c>
      <c r="S88" s="166">
        <v>1816</v>
      </c>
      <c r="T88" s="166">
        <v>4708</v>
      </c>
      <c r="U88" s="166">
        <v>5083</v>
      </c>
      <c r="V88" s="166">
        <v>6346</v>
      </c>
      <c r="W88" s="166">
        <v>8035</v>
      </c>
      <c r="X88" s="167">
        <f t="shared" si="41"/>
        <v>0.26615190671288991</v>
      </c>
      <c r="Y88" s="181">
        <f t="shared" si="43"/>
        <v>3.4245594713656384</v>
      </c>
      <c r="Z88" s="167">
        <f t="shared" si="36"/>
        <v>1.345822324446705E-3</v>
      </c>
    </row>
    <row r="89" spans="1:26" x14ac:dyDescent="0.25">
      <c r="A89" s="164" t="s">
        <v>131</v>
      </c>
      <c r="B89" s="165" t="s">
        <v>131</v>
      </c>
      <c r="C89" s="166">
        <v>286</v>
      </c>
      <c r="D89" s="166">
        <v>296</v>
      </c>
      <c r="E89" s="166">
        <v>433</v>
      </c>
      <c r="F89" s="166">
        <v>451</v>
      </c>
      <c r="G89" s="166">
        <v>500</v>
      </c>
      <c r="H89" s="167">
        <f t="shared" si="37"/>
        <v>0.10864745011086474</v>
      </c>
      <c r="I89" s="181">
        <f t="shared" si="35"/>
        <v>0.74825174825174834</v>
      </c>
      <c r="J89" s="167">
        <f t="shared" si="38"/>
        <v>6.5802461012041849E-4</v>
      </c>
      <c r="K89" s="166">
        <v>1422</v>
      </c>
      <c r="L89" s="166">
        <v>781</v>
      </c>
      <c r="M89" s="166">
        <v>2952</v>
      </c>
      <c r="N89" s="166">
        <v>3352</v>
      </c>
      <c r="O89" s="166">
        <v>3068</v>
      </c>
      <c r="P89" s="167">
        <f t="shared" si="39"/>
        <v>-8.4725536992840134E-2</v>
      </c>
      <c r="Q89" s="181">
        <f t="shared" si="42"/>
        <v>1.1575246132208159</v>
      </c>
      <c r="R89" s="167">
        <f t="shared" si="40"/>
        <v>8.7092410782085871E-4</v>
      </c>
      <c r="S89" s="166">
        <v>1708</v>
      </c>
      <c r="T89" s="166">
        <v>1077</v>
      </c>
      <c r="U89" s="166">
        <v>3385</v>
      </c>
      <c r="V89" s="166">
        <v>3803</v>
      </c>
      <c r="W89" s="166">
        <v>3568</v>
      </c>
      <c r="X89" s="167">
        <f t="shared" si="41"/>
        <v>-6.1793321062319273E-2</v>
      </c>
      <c r="Y89" s="181">
        <f t="shared" si="43"/>
        <v>1.088992974238876</v>
      </c>
      <c r="Z89" s="167">
        <f t="shared" si="36"/>
        <v>8.9624406221760697E-4</v>
      </c>
    </row>
    <row r="90" spans="1:26" x14ac:dyDescent="0.25">
      <c r="A90" s="164" t="s">
        <v>134</v>
      </c>
      <c r="B90" s="165" t="s">
        <v>134</v>
      </c>
      <c r="C90" s="166">
        <v>408</v>
      </c>
      <c r="D90" s="166">
        <v>385</v>
      </c>
      <c r="E90" s="166">
        <v>658</v>
      </c>
      <c r="F90" s="166">
        <v>678</v>
      </c>
      <c r="G90" s="166">
        <v>636</v>
      </c>
      <c r="H90" s="167">
        <f t="shared" si="37"/>
        <v>-6.1946902654867242E-2</v>
      </c>
      <c r="I90" s="181">
        <f t="shared" si="35"/>
        <v>0.55882352941176472</v>
      </c>
      <c r="J90" s="167">
        <f t="shared" si="38"/>
        <v>8.3700730407317231E-4</v>
      </c>
      <c r="K90" s="166">
        <v>1922</v>
      </c>
      <c r="L90" s="166">
        <v>947</v>
      </c>
      <c r="M90" s="166">
        <v>3040</v>
      </c>
      <c r="N90" s="166">
        <v>3739</v>
      </c>
      <c r="O90" s="166">
        <v>4092</v>
      </c>
      <c r="P90" s="167">
        <f t="shared" si="39"/>
        <v>9.4410270125702134E-2</v>
      </c>
      <c r="Q90" s="181">
        <f t="shared" si="42"/>
        <v>1.129032258064516</v>
      </c>
      <c r="R90" s="167">
        <f t="shared" si="40"/>
        <v>1.1616106418523319E-3</v>
      </c>
      <c r="S90" s="166">
        <v>2330</v>
      </c>
      <c r="T90" s="166">
        <v>1332</v>
      </c>
      <c r="U90" s="166">
        <v>3698</v>
      </c>
      <c r="V90" s="166">
        <v>4417</v>
      </c>
      <c r="W90" s="166">
        <v>4728</v>
      </c>
      <c r="X90" s="167">
        <f t="shared" si="41"/>
        <v>7.0409780393932531E-2</v>
      </c>
      <c r="Y90" s="181">
        <f t="shared" si="43"/>
        <v>1.0291845493562231</v>
      </c>
      <c r="Z90" s="167">
        <f t="shared" si="36"/>
        <v>9.7911685142709325E-4</v>
      </c>
    </row>
    <row r="91" spans="1:26" x14ac:dyDescent="0.25">
      <c r="A91" s="169" t="s">
        <v>148</v>
      </c>
      <c r="B91" s="170" t="s">
        <v>148</v>
      </c>
      <c r="C91" s="171">
        <f>C83-SUM(C84:C90)</f>
        <v>7838</v>
      </c>
      <c r="D91" s="171">
        <f>D83-SUM(D84:D90)</f>
        <v>13273</v>
      </c>
      <c r="E91" s="171">
        <f>E83-SUM(E84:E90)</f>
        <v>21554</v>
      </c>
      <c r="F91" s="171">
        <f>F83-SUM(F84:F90)</f>
        <v>23706</v>
      </c>
      <c r="G91" s="171">
        <f>G83-SUM(G84:G90)</f>
        <v>28432</v>
      </c>
      <c r="H91" s="172">
        <f t="shared" si="37"/>
        <v>0.19935881211507644</v>
      </c>
      <c r="I91" s="182">
        <f t="shared" si="35"/>
        <v>2.6274559836693032</v>
      </c>
      <c r="J91" s="172">
        <f t="shared" si="38"/>
        <v>3.7417911429887478E-2</v>
      </c>
      <c r="K91" s="171">
        <f>K83-SUM(K84:K90)</f>
        <v>21224</v>
      </c>
      <c r="L91" s="171">
        <f>L83-SUM(L84:L90)</f>
        <v>37928</v>
      </c>
      <c r="M91" s="171">
        <f>M83-SUM(M84:M90)</f>
        <v>70455</v>
      </c>
      <c r="N91" s="171">
        <f>N83-SUM(N84:N90)</f>
        <v>95719</v>
      </c>
      <c r="O91" s="171">
        <f>O83-SUM(O84:O90)</f>
        <v>112723</v>
      </c>
      <c r="P91" s="172">
        <f t="shared" si="39"/>
        <v>0.17764498166508225</v>
      </c>
      <c r="Q91" s="182">
        <f t="shared" si="42"/>
        <v>4.3111100640784015</v>
      </c>
      <c r="R91" s="172">
        <f t="shared" si="40"/>
        <v>3.1999080249638413E-2</v>
      </c>
      <c r="S91" s="171">
        <f>S83-SUM(S84:S90)</f>
        <v>29062</v>
      </c>
      <c r="T91" s="171">
        <f>T83-SUM(T84:T90)</f>
        <v>51201</v>
      </c>
      <c r="U91" s="171">
        <f>U83-SUM(U84:U90)</f>
        <v>92009</v>
      </c>
      <c r="V91" s="171">
        <f>V83-SUM(V84:V90)</f>
        <v>119425</v>
      </c>
      <c r="W91" s="171">
        <f>W83-SUM(W84:W90)</f>
        <v>141155</v>
      </c>
      <c r="X91" s="172">
        <f t="shared" si="41"/>
        <v>0.18195520200962956</v>
      </c>
      <c r="Y91" s="182">
        <f t="shared" si="43"/>
        <v>3.857029798362122</v>
      </c>
      <c r="Z91" s="172">
        <f t="shared" si="36"/>
        <v>2.4361158026759172E-2</v>
      </c>
    </row>
    <row r="92" spans="1:26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</row>
    <row r="93" spans="1:26" x14ac:dyDescent="0.25">
      <c r="A93" s="1" t="s">
        <v>0</v>
      </c>
      <c r="B93" s="158" t="s">
        <v>71</v>
      </c>
      <c r="C93" s="178">
        <f>C94+C97</f>
        <v>0</v>
      </c>
      <c r="D93" s="178">
        <f>D94+D97</f>
        <v>0</v>
      </c>
      <c r="E93" s="178">
        <f>E94+E97</f>
        <v>5131</v>
      </c>
      <c r="F93" s="178">
        <f>F94+F97</f>
        <v>7607</v>
      </c>
      <c r="G93" s="178">
        <f>G94+G97</f>
        <v>7923</v>
      </c>
      <c r="H93" s="179">
        <f>IFERROR(G93/F93-1,"-")</f>
        <v>4.1540686210069566E-2</v>
      </c>
      <c r="I93" s="179" t="str">
        <f t="shared" si="35"/>
        <v>-</v>
      </c>
      <c r="J93" s="179">
        <f>G93/G$9</f>
        <v>1.0427057971968152E-2</v>
      </c>
      <c r="K93" s="178">
        <f>K94+K97</f>
        <v>0</v>
      </c>
      <c r="L93" s="178">
        <f>L94+L97</f>
        <v>0</v>
      </c>
      <c r="M93" s="178">
        <f>M94+M97</f>
        <v>46354</v>
      </c>
      <c r="N93" s="178">
        <f>N94+N97</f>
        <v>50550</v>
      </c>
      <c r="O93" s="178">
        <f>O94+O97</f>
        <v>49465</v>
      </c>
      <c r="P93" s="179">
        <f>IFERROR(O93/N93-1,"-")</f>
        <v>-2.1463897131552945E-2</v>
      </c>
      <c r="Q93" s="179" t="str">
        <f t="shared" si="42"/>
        <v>-</v>
      </c>
      <c r="R93" s="179">
        <f>O93/O$9</f>
        <v>1.4041806060416811E-2</v>
      </c>
      <c r="S93" s="178">
        <f>S94+S97</f>
        <v>24221</v>
      </c>
      <c r="T93" s="178">
        <f>T94+T97</f>
        <v>33444</v>
      </c>
      <c r="U93" s="178">
        <f>U94+U97</f>
        <v>51485</v>
      </c>
      <c r="V93" s="178">
        <f>V94+V97</f>
        <v>58157</v>
      </c>
      <c r="W93" s="178">
        <f>W94+W97</f>
        <v>57388</v>
      </c>
      <c r="X93" s="179">
        <f>IFERROR(W93/V93-1,"-")</f>
        <v>-1.3222827862510056E-2</v>
      </c>
      <c r="Y93" s="179">
        <f t="shared" si="43"/>
        <v>1.3693489121010693</v>
      </c>
      <c r="Z93" s="179">
        <f t="shared" ref="Z93:Z105" si="44">U93/U$9</f>
        <v>1.3631647132429394E-2</v>
      </c>
    </row>
    <row r="94" spans="1:26" x14ac:dyDescent="0.25">
      <c r="A94" s="1" t="s">
        <v>99</v>
      </c>
      <c r="B94" s="161" t="s">
        <v>100</v>
      </c>
      <c r="C94" s="162">
        <v>0</v>
      </c>
      <c r="D94" s="162">
        <v>0</v>
      </c>
      <c r="E94" s="162">
        <v>3937</v>
      </c>
      <c r="F94" s="162">
        <v>5346</v>
      </c>
      <c r="G94" s="162">
        <v>5742</v>
      </c>
      <c r="H94" s="163">
        <f>IFERROR(G94/F94-1,"-")</f>
        <v>7.4074074074074181E-2</v>
      </c>
      <c r="I94" s="180" t="str">
        <f t="shared" si="35"/>
        <v>-</v>
      </c>
      <c r="J94" s="163">
        <f>G94/G$9</f>
        <v>7.5567546226228861E-3</v>
      </c>
      <c r="K94" s="162">
        <v>0</v>
      </c>
      <c r="L94" s="162">
        <v>0</v>
      </c>
      <c r="M94" s="162">
        <v>29872</v>
      </c>
      <c r="N94" s="162">
        <v>32376</v>
      </c>
      <c r="O94" s="162">
        <v>30079</v>
      </c>
      <c r="P94" s="163">
        <f>IFERROR(O94/N94-1,"-")</f>
        <v>-7.0947615517667373E-2</v>
      </c>
      <c r="Q94" s="180" t="str">
        <f t="shared" si="42"/>
        <v>-</v>
      </c>
      <c r="R94" s="163">
        <f>O94/O$9</f>
        <v>8.5386330636061311E-3</v>
      </c>
      <c r="S94" s="162">
        <v>16023</v>
      </c>
      <c r="T94" s="162">
        <v>21732</v>
      </c>
      <c r="U94" s="162">
        <v>33809</v>
      </c>
      <c r="V94" s="162">
        <v>37722</v>
      </c>
      <c r="W94" s="162">
        <v>35821</v>
      </c>
      <c r="X94" s="163">
        <f>IFERROR(W94/V94-1,"-")</f>
        <v>-5.0394994963151474E-2</v>
      </c>
      <c r="Y94" s="180">
        <f t="shared" si="43"/>
        <v>1.2355988266866378</v>
      </c>
      <c r="Z94" s="163">
        <f t="shared" si="44"/>
        <v>8.9515850810975104E-3</v>
      </c>
    </row>
    <row r="95" spans="1:26" x14ac:dyDescent="0.25">
      <c r="A95" s="164" t="s">
        <v>106</v>
      </c>
      <c r="B95" s="165" t="s">
        <v>106</v>
      </c>
      <c r="C95" s="166">
        <v>0</v>
      </c>
      <c r="D95" s="166">
        <v>0</v>
      </c>
      <c r="E95" s="166">
        <v>2928</v>
      </c>
      <c r="F95" s="166">
        <v>3814</v>
      </c>
      <c r="G95" s="166">
        <v>4202</v>
      </c>
      <c r="H95" s="167">
        <f>IFERROR(G95/F95-1,"-")</f>
        <v>0.10173046670162567</v>
      </c>
      <c r="I95" s="181" t="str">
        <f t="shared" si="35"/>
        <v>-</v>
      </c>
      <c r="J95" s="167">
        <f>G95/G$9</f>
        <v>5.5300388234519968E-3</v>
      </c>
      <c r="K95" s="166">
        <v>0</v>
      </c>
      <c r="L95" s="166">
        <v>0</v>
      </c>
      <c r="M95" s="166">
        <v>13361</v>
      </c>
      <c r="N95" s="166">
        <v>8210</v>
      </c>
      <c r="O95" s="166">
        <v>7675</v>
      </c>
      <c r="P95" s="167">
        <f>IFERROR(O95/N95-1,"-")</f>
        <v>-6.5164433617539541E-2</v>
      </c>
      <c r="Q95" s="181" t="str">
        <f t="shared" si="42"/>
        <v>-</v>
      </c>
      <c r="R95" s="167">
        <f>O95/O$9</f>
        <v>2.1787296373940975E-3</v>
      </c>
      <c r="S95" s="166">
        <v>8684</v>
      </c>
      <c r="T95" s="166">
        <v>11001</v>
      </c>
      <c r="U95" s="166">
        <v>16289</v>
      </c>
      <c r="V95" s="166">
        <v>12024</v>
      </c>
      <c r="W95" s="166">
        <v>11877</v>
      </c>
      <c r="X95" s="167">
        <f>IFERROR(W95/V95-1,"-")</f>
        <v>-1.2225548902195627E-2</v>
      </c>
      <c r="Y95" s="181">
        <f t="shared" si="43"/>
        <v>0.36768770152003682</v>
      </c>
      <c r="Z95" s="167">
        <f t="shared" si="44"/>
        <v>4.3128270397230729E-3</v>
      </c>
    </row>
    <row r="96" spans="1:26" x14ac:dyDescent="0.25">
      <c r="A96" s="164" t="s">
        <v>103</v>
      </c>
      <c r="B96" s="165" t="s">
        <v>103</v>
      </c>
      <c r="C96" s="166">
        <v>0</v>
      </c>
      <c r="D96" s="166">
        <v>0</v>
      </c>
      <c r="E96" s="166">
        <v>1009</v>
      </c>
      <c r="F96" s="166">
        <v>1532</v>
      </c>
      <c r="G96" s="166">
        <v>1540</v>
      </c>
      <c r="H96" s="167">
        <f>IFERROR(G96/F96-1,"-")</f>
        <v>5.2219321148825326E-3</v>
      </c>
      <c r="I96" s="181" t="str">
        <f t="shared" si="35"/>
        <v>-</v>
      </c>
      <c r="J96" s="167">
        <f>G96/G$9</f>
        <v>2.0267157991708889E-3</v>
      </c>
      <c r="K96" s="166">
        <v>0</v>
      </c>
      <c r="L96" s="166">
        <v>0</v>
      </c>
      <c r="M96" s="166">
        <v>16511</v>
      </c>
      <c r="N96" s="166">
        <v>24166</v>
      </c>
      <c r="O96" s="166">
        <v>22404</v>
      </c>
      <c r="P96" s="167">
        <f>IFERROR(O96/N96-1,"-")</f>
        <v>-7.2912356202929685E-2</v>
      </c>
      <c r="Q96" s="181" t="str">
        <f t="shared" si="42"/>
        <v>-</v>
      </c>
      <c r="R96" s="167">
        <f>O96/O$9</f>
        <v>6.3599034262120336E-3</v>
      </c>
      <c r="S96" s="166">
        <v>7339</v>
      </c>
      <c r="T96" s="166">
        <v>10731</v>
      </c>
      <c r="U96" s="166">
        <v>17520</v>
      </c>
      <c r="V96" s="166">
        <v>25698</v>
      </c>
      <c r="W96" s="166">
        <v>23944</v>
      </c>
      <c r="X96" s="167">
        <f>IFERROR(W96/V96-1,"-")</f>
        <v>-6.8254338859055186E-2</v>
      </c>
      <c r="Y96" s="181">
        <f t="shared" si="43"/>
        <v>2.2625698324022347</v>
      </c>
      <c r="Z96" s="167">
        <f t="shared" si="44"/>
        <v>4.6387580413744384E-3</v>
      </c>
    </row>
    <row r="97" spans="1:26" x14ac:dyDescent="0.25">
      <c r="A97" s="1" t="s">
        <v>149</v>
      </c>
      <c r="B97" s="161" t="s">
        <v>110</v>
      </c>
      <c r="C97" s="162">
        <v>0</v>
      </c>
      <c r="D97" s="162">
        <v>0</v>
      </c>
      <c r="E97" s="162">
        <v>1194</v>
      </c>
      <c r="F97" s="162">
        <v>2261</v>
      </c>
      <c r="G97" s="162">
        <v>2181</v>
      </c>
      <c r="H97" s="163">
        <f>IFERROR(G97/F97-1,"-")</f>
        <v>-3.5382574082264528E-2</v>
      </c>
      <c r="I97" s="180" t="str">
        <f t="shared" si="35"/>
        <v>-</v>
      </c>
      <c r="J97" s="163">
        <f>G97/G$9</f>
        <v>2.8703033493452657E-3</v>
      </c>
      <c r="K97" s="162">
        <v>0</v>
      </c>
      <c r="L97" s="162">
        <v>0</v>
      </c>
      <c r="M97" s="162">
        <v>16482</v>
      </c>
      <c r="N97" s="162">
        <v>18174</v>
      </c>
      <c r="O97" s="162">
        <v>19386</v>
      </c>
      <c r="P97" s="163">
        <f>IFERROR(O97/N97-1,"-")</f>
        <v>6.6688676130736146E-2</v>
      </c>
      <c r="Q97" s="180" t="str">
        <f t="shared" si="42"/>
        <v>-</v>
      </c>
      <c r="R97" s="163">
        <f>O97/O$9</f>
        <v>5.5031729968106806E-3</v>
      </c>
      <c r="S97" s="162">
        <v>8198</v>
      </c>
      <c r="T97" s="162">
        <v>11712</v>
      </c>
      <c r="U97" s="162">
        <v>17676</v>
      </c>
      <c r="V97" s="162">
        <v>20435</v>
      </c>
      <c r="W97" s="162">
        <v>21567</v>
      </c>
      <c r="X97" s="163">
        <f>IFERROR(W97/V97-1,"-")</f>
        <v>5.539515537068751E-2</v>
      </c>
      <c r="Y97" s="180">
        <f t="shared" si="43"/>
        <v>1.6307636008782631</v>
      </c>
      <c r="Z97" s="163">
        <f t="shared" si="44"/>
        <v>4.6800620513318819E-3</v>
      </c>
    </row>
    <row r="98" spans="1:26" x14ac:dyDescent="0.25">
      <c r="A98" s="164" t="s">
        <v>113</v>
      </c>
      <c r="B98" s="165" t="s">
        <v>113</v>
      </c>
      <c r="C98" s="166">
        <v>0</v>
      </c>
      <c r="D98" s="166">
        <v>0</v>
      </c>
      <c r="E98" s="166">
        <v>50</v>
      </c>
      <c r="F98" s="166">
        <v>173</v>
      </c>
      <c r="G98" s="166">
        <v>203</v>
      </c>
      <c r="H98" s="167">
        <f t="shared" ref="H98:H105" si="45">IFERROR(G98/F98-1,"-")</f>
        <v>0.17341040462427748</v>
      </c>
      <c r="I98" s="181" t="str">
        <f t="shared" si="35"/>
        <v>-</v>
      </c>
      <c r="J98" s="167">
        <f t="shared" ref="J98:J105" si="46">G98/G$9</f>
        <v>2.6715799170888994E-4</v>
      </c>
      <c r="K98" s="166">
        <v>0</v>
      </c>
      <c r="L98" s="166">
        <v>0</v>
      </c>
      <c r="M98" s="166">
        <v>2353</v>
      </c>
      <c r="N98" s="166">
        <v>2622</v>
      </c>
      <c r="O98" s="166">
        <v>2827</v>
      </c>
      <c r="P98" s="167">
        <f t="shared" ref="P98:P105" si="47">IFERROR(O98/N98-1,"-")</f>
        <v>7.8184591914568946E-2</v>
      </c>
      <c r="Q98" s="181" t="str">
        <f t="shared" si="42"/>
        <v>-</v>
      </c>
      <c r="R98" s="167">
        <f t="shared" ref="R98:R105" si="48">O98/O$9</f>
        <v>8.0251057783884219E-4</v>
      </c>
      <c r="S98" s="166">
        <v>1288</v>
      </c>
      <c r="T98" s="166">
        <v>921</v>
      </c>
      <c r="U98" s="166">
        <v>2403</v>
      </c>
      <c r="V98" s="166">
        <v>2795</v>
      </c>
      <c r="W98" s="166">
        <v>3030</v>
      </c>
      <c r="X98" s="167">
        <f t="shared" ref="X98:X105" si="49">IFERROR(W98/V98-1,"-")</f>
        <v>8.4078711985688726E-2</v>
      </c>
      <c r="Y98" s="181">
        <f t="shared" si="43"/>
        <v>1.3524844720496896</v>
      </c>
      <c r="Z98" s="167">
        <f t="shared" si="44"/>
        <v>6.3624061492139131E-4</v>
      </c>
    </row>
    <row r="99" spans="1:26" x14ac:dyDescent="0.25">
      <c r="A99" s="164" t="s">
        <v>116</v>
      </c>
      <c r="B99" s="165" t="s">
        <v>116</v>
      </c>
      <c r="C99" s="166">
        <v>0</v>
      </c>
      <c r="D99" s="166">
        <v>0</v>
      </c>
      <c r="E99" s="166">
        <v>194</v>
      </c>
      <c r="F99" s="166">
        <v>319</v>
      </c>
      <c r="G99" s="166">
        <v>341</v>
      </c>
      <c r="H99" s="167">
        <f t="shared" si="45"/>
        <v>6.8965517241379226E-2</v>
      </c>
      <c r="I99" s="181" t="str">
        <f t="shared" si="35"/>
        <v>-</v>
      </c>
      <c r="J99" s="167">
        <f t="shared" si="46"/>
        <v>4.4877278410212541E-4</v>
      </c>
      <c r="K99" s="166">
        <v>0</v>
      </c>
      <c r="L99" s="166">
        <v>0</v>
      </c>
      <c r="M99" s="166">
        <v>3288</v>
      </c>
      <c r="N99" s="166">
        <v>3495</v>
      </c>
      <c r="O99" s="166">
        <v>3893</v>
      </c>
      <c r="P99" s="167">
        <f t="shared" si="47"/>
        <v>0.11387696709585127</v>
      </c>
      <c r="Q99" s="181" t="str">
        <f t="shared" si="42"/>
        <v>-</v>
      </c>
      <c r="R99" s="167">
        <f t="shared" si="48"/>
        <v>1.1051198017426999E-3</v>
      </c>
      <c r="S99" s="166">
        <v>1481</v>
      </c>
      <c r="T99" s="166">
        <v>2395</v>
      </c>
      <c r="U99" s="166">
        <v>3482</v>
      </c>
      <c r="V99" s="166">
        <v>3814</v>
      </c>
      <c r="W99" s="166">
        <v>4234</v>
      </c>
      <c r="X99" s="167">
        <f t="shared" si="49"/>
        <v>0.11012060828526482</v>
      </c>
      <c r="Y99" s="181">
        <f t="shared" si="43"/>
        <v>1.8588791357191088</v>
      </c>
      <c r="Z99" s="167">
        <f t="shared" si="44"/>
        <v>9.219266837937098E-4</v>
      </c>
    </row>
    <row r="100" spans="1:26" x14ac:dyDescent="0.25">
      <c r="A100" s="164" t="s">
        <v>119</v>
      </c>
      <c r="B100" s="165" t="s">
        <v>119</v>
      </c>
      <c r="C100" s="166">
        <v>0</v>
      </c>
      <c r="D100" s="166">
        <v>0</v>
      </c>
      <c r="E100" s="166">
        <v>346</v>
      </c>
      <c r="F100" s="166">
        <v>771</v>
      </c>
      <c r="G100" s="166">
        <v>574</v>
      </c>
      <c r="H100" s="167">
        <f t="shared" si="45"/>
        <v>-0.25551232166018156</v>
      </c>
      <c r="I100" s="181" t="str">
        <f t="shared" si="35"/>
        <v>-</v>
      </c>
      <c r="J100" s="167">
        <f t="shared" si="46"/>
        <v>7.554122524182404E-4</v>
      </c>
      <c r="K100" s="166">
        <v>0</v>
      </c>
      <c r="L100" s="166">
        <v>0</v>
      </c>
      <c r="M100" s="166">
        <v>3066</v>
      </c>
      <c r="N100" s="166">
        <v>3114</v>
      </c>
      <c r="O100" s="166">
        <v>3111</v>
      </c>
      <c r="P100" s="167">
        <f t="shared" si="47"/>
        <v>-9.633911368015502E-4</v>
      </c>
      <c r="Q100" s="181" t="str">
        <f t="shared" si="42"/>
        <v>-</v>
      </c>
      <c r="R100" s="167">
        <f t="shared" si="48"/>
        <v>8.831306712616335E-4</v>
      </c>
      <c r="S100" s="166">
        <v>1974</v>
      </c>
      <c r="T100" s="166">
        <v>3541</v>
      </c>
      <c r="U100" s="166">
        <v>3412</v>
      </c>
      <c r="V100" s="166">
        <v>3885</v>
      </c>
      <c r="W100" s="166">
        <v>3685</v>
      </c>
      <c r="X100" s="167">
        <f t="shared" si="49"/>
        <v>-5.1480051480051525E-2</v>
      </c>
      <c r="Y100" s="181">
        <f t="shared" si="43"/>
        <v>0.86676798378926034</v>
      </c>
      <c r="Z100" s="167">
        <f t="shared" si="44"/>
        <v>9.0339283317177998E-4</v>
      </c>
    </row>
    <row r="101" spans="1:26" x14ac:dyDescent="0.25">
      <c r="A101" s="164" t="s">
        <v>126</v>
      </c>
      <c r="B101" s="165" t="s">
        <v>126</v>
      </c>
      <c r="C101" s="166">
        <v>0</v>
      </c>
      <c r="D101" s="166">
        <v>0</v>
      </c>
      <c r="E101" s="166">
        <v>32</v>
      </c>
      <c r="F101" s="166">
        <v>58</v>
      </c>
      <c r="G101" s="166">
        <v>90</v>
      </c>
      <c r="H101" s="167">
        <f t="shared" si="45"/>
        <v>0.55172413793103448</v>
      </c>
      <c r="I101" s="181" t="str">
        <f t="shared" si="35"/>
        <v>-</v>
      </c>
      <c r="J101" s="167">
        <f t="shared" si="46"/>
        <v>1.1844442982167533E-4</v>
      </c>
      <c r="K101" s="166">
        <v>0</v>
      </c>
      <c r="L101" s="166">
        <v>0</v>
      </c>
      <c r="M101" s="166">
        <v>1140</v>
      </c>
      <c r="N101" s="166">
        <v>880</v>
      </c>
      <c r="O101" s="166">
        <v>843</v>
      </c>
      <c r="P101" s="167">
        <f t="shared" si="47"/>
        <v>-4.2045454545454497E-2</v>
      </c>
      <c r="Q101" s="181" t="str">
        <f t="shared" si="42"/>
        <v>-</v>
      </c>
      <c r="R101" s="167">
        <f t="shared" si="48"/>
        <v>2.3930541815286307E-4</v>
      </c>
      <c r="S101" s="166">
        <v>323</v>
      </c>
      <c r="T101" s="166">
        <v>432</v>
      </c>
      <c r="U101" s="166">
        <v>1172</v>
      </c>
      <c r="V101" s="166">
        <v>938</v>
      </c>
      <c r="W101" s="166">
        <v>933</v>
      </c>
      <c r="X101" s="167">
        <f t="shared" si="49"/>
        <v>-5.3304904051172386E-3</v>
      </c>
      <c r="Y101" s="181">
        <f t="shared" si="43"/>
        <v>1.8885448916408669</v>
      </c>
      <c r="Z101" s="167">
        <f t="shared" si="44"/>
        <v>3.1030961327002524E-4</v>
      </c>
    </row>
    <row r="102" spans="1:26" x14ac:dyDescent="0.25">
      <c r="A102" s="164" t="s">
        <v>122</v>
      </c>
      <c r="B102" s="165" t="s">
        <v>122</v>
      </c>
      <c r="C102" s="166">
        <v>0</v>
      </c>
      <c r="D102" s="166">
        <v>0</v>
      </c>
      <c r="E102" s="166">
        <v>15</v>
      </c>
      <c r="F102" s="166">
        <v>87</v>
      </c>
      <c r="G102" s="166">
        <v>64</v>
      </c>
      <c r="H102" s="167">
        <f t="shared" si="45"/>
        <v>-0.26436781609195403</v>
      </c>
      <c r="I102" s="181" t="str">
        <f t="shared" si="35"/>
        <v>-</v>
      </c>
      <c r="J102" s="167">
        <f t="shared" si="46"/>
        <v>8.4227150095413574E-5</v>
      </c>
      <c r="K102" s="166">
        <v>0</v>
      </c>
      <c r="L102" s="166">
        <v>0</v>
      </c>
      <c r="M102" s="166">
        <v>667</v>
      </c>
      <c r="N102" s="166">
        <v>563</v>
      </c>
      <c r="O102" s="166">
        <v>839</v>
      </c>
      <c r="P102" s="167">
        <f t="shared" si="47"/>
        <v>0.49023090586145646</v>
      </c>
      <c r="Q102" s="181" t="str">
        <f t="shared" si="42"/>
        <v>-</v>
      </c>
      <c r="R102" s="167">
        <f t="shared" si="48"/>
        <v>2.3816992387930264E-4</v>
      </c>
      <c r="S102" s="166">
        <v>351</v>
      </c>
      <c r="T102" s="166">
        <v>507</v>
      </c>
      <c r="U102" s="166">
        <v>682</v>
      </c>
      <c r="V102" s="166">
        <v>650</v>
      </c>
      <c r="W102" s="166">
        <v>903</v>
      </c>
      <c r="X102" s="167">
        <f t="shared" si="49"/>
        <v>0.38923076923076927</v>
      </c>
      <c r="Y102" s="181">
        <f t="shared" si="43"/>
        <v>1.5726495726495728</v>
      </c>
      <c r="Z102" s="167">
        <f t="shared" si="44"/>
        <v>1.8057265891651639E-4</v>
      </c>
    </row>
    <row r="103" spans="1:26" x14ac:dyDescent="0.25">
      <c r="A103" s="164" t="s">
        <v>131</v>
      </c>
      <c r="B103" s="165" t="s">
        <v>131</v>
      </c>
      <c r="C103" s="166">
        <v>0</v>
      </c>
      <c r="D103" s="166">
        <v>0</v>
      </c>
      <c r="E103" s="166">
        <v>10</v>
      </c>
      <c r="F103" s="166">
        <v>22</v>
      </c>
      <c r="G103" s="166">
        <v>28</v>
      </c>
      <c r="H103" s="167">
        <f t="shared" si="45"/>
        <v>0.27272727272727271</v>
      </c>
      <c r="I103" s="181" t="str">
        <f t="shared" si="35"/>
        <v>-</v>
      </c>
      <c r="J103" s="167">
        <f t="shared" si="46"/>
        <v>3.6849378166743436E-5</v>
      </c>
      <c r="K103" s="166">
        <v>0</v>
      </c>
      <c r="L103" s="166">
        <v>0</v>
      </c>
      <c r="M103" s="166">
        <v>260</v>
      </c>
      <c r="N103" s="166">
        <v>131</v>
      </c>
      <c r="O103" s="166">
        <v>202</v>
      </c>
      <c r="P103" s="167">
        <f t="shared" si="47"/>
        <v>0.54198473282442738</v>
      </c>
      <c r="Q103" s="181" t="str">
        <f t="shared" si="42"/>
        <v>-</v>
      </c>
      <c r="R103" s="167">
        <f t="shared" si="48"/>
        <v>5.7342460814802306E-5</v>
      </c>
      <c r="S103" s="166">
        <v>124</v>
      </c>
      <c r="T103" s="166">
        <v>105</v>
      </c>
      <c r="U103" s="166">
        <v>270</v>
      </c>
      <c r="V103" s="166">
        <v>153</v>
      </c>
      <c r="W103" s="166">
        <v>230</v>
      </c>
      <c r="X103" s="167">
        <f t="shared" si="49"/>
        <v>0.50326797385620914</v>
      </c>
      <c r="Y103" s="181">
        <f t="shared" si="43"/>
        <v>0.85483870967741926</v>
      </c>
      <c r="Z103" s="167">
        <f t="shared" si="44"/>
        <v>7.1487709541729355E-5</v>
      </c>
    </row>
    <row r="104" spans="1:26" x14ac:dyDescent="0.25">
      <c r="A104" s="164" t="s">
        <v>134</v>
      </c>
      <c r="B104" s="165" t="s">
        <v>134</v>
      </c>
      <c r="C104" s="166">
        <v>0</v>
      </c>
      <c r="D104" s="166">
        <v>0</v>
      </c>
      <c r="E104" s="166">
        <v>11</v>
      </c>
      <c r="F104" s="166">
        <v>10</v>
      </c>
      <c r="G104" s="166">
        <v>25</v>
      </c>
      <c r="H104" s="167">
        <f t="shared" si="45"/>
        <v>1.5</v>
      </c>
      <c r="I104" s="181" t="str">
        <f t="shared" si="35"/>
        <v>-</v>
      </c>
      <c r="J104" s="167">
        <f t="shared" si="46"/>
        <v>3.2901230506020923E-5</v>
      </c>
      <c r="K104" s="166">
        <v>0</v>
      </c>
      <c r="L104" s="166">
        <v>0</v>
      </c>
      <c r="M104" s="166">
        <v>157</v>
      </c>
      <c r="N104" s="166">
        <v>260</v>
      </c>
      <c r="O104" s="166">
        <v>359</v>
      </c>
      <c r="P104" s="167">
        <f t="shared" si="47"/>
        <v>0.38076923076923075</v>
      </c>
      <c r="Q104" s="181" t="str">
        <f t="shared" si="42"/>
        <v>-</v>
      </c>
      <c r="R104" s="167">
        <f t="shared" si="48"/>
        <v>1.0191061105204964E-4</v>
      </c>
      <c r="S104" s="166">
        <v>89</v>
      </c>
      <c r="T104" s="166">
        <v>96</v>
      </c>
      <c r="U104" s="166">
        <v>168</v>
      </c>
      <c r="V104" s="166">
        <v>270</v>
      </c>
      <c r="W104" s="166">
        <v>384</v>
      </c>
      <c r="X104" s="167">
        <f t="shared" si="49"/>
        <v>0.42222222222222228</v>
      </c>
      <c r="Y104" s="181">
        <f t="shared" si="43"/>
        <v>3.3146067415730336</v>
      </c>
      <c r="Z104" s="167">
        <f t="shared" si="44"/>
        <v>4.44812414926316E-5</v>
      </c>
    </row>
    <row r="105" spans="1:26" x14ac:dyDescent="0.25">
      <c r="A105" s="169" t="s">
        <v>148</v>
      </c>
      <c r="B105" s="170" t="s">
        <v>148</v>
      </c>
      <c r="C105" s="171">
        <f>C97-SUM(C98:C104)</f>
        <v>0</v>
      </c>
      <c r="D105" s="171">
        <f>D97-SUM(D98:D104)</f>
        <v>0</v>
      </c>
      <c r="E105" s="171">
        <f>E97-SUM(E98:E104)</f>
        <v>536</v>
      </c>
      <c r="F105" s="171">
        <f>F97-SUM(F98:F104)</f>
        <v>821</v>
      </c>
      <c r="G105" s="171">
        <f>G97-SUM(G98:G104)</f>
        <v>856</v>
      </c>
      <c r="H105" s="172">
        <f t="shared" si="45"/>
        <v>4.2630937880633324E-2</v>
      </c>
      <c r="I105" s="182" t="str">
        <f t="shared" si="35"/>
        <v>-</v>
      </c>
      <c r="J105" s="172">
        <f t="shared" si="46"/>
        <v>1.1265381325261566E-3</v>
      </c>
      <c r="K105" s="171">
        <f>K97-SUM(K98:K104)</f>
        <v>0</v>
      </c>
      <c r="L105" s="171">
        <f>L97-SUM(L98:L104)</f>
        <v>0</v>
      </c>
      <c r="M105" s="171">
        <f>M97-SUM(M98:M104)</f>
        <v>5551</v>
      </c>
      <c r="N105" s="171">
        <f>N97-SUM(N98:N104)</f>
        <v>7109</v>
      </c>
      <c r="O105" s="171">
        <f>O97-SUM(O98:O104)</f>
        <v>7312</v>
      </c>
      <c r="P105" s="172">
        <f t="shared" si="47"/>
        <v>2.8555352370234877E-2</v>
      </c>
      <c r="Q105" s="182" t="str">
        <f t="shared" si="42"/>
        <v>-</v>
      </c>
      <c r="R105" s="172">
        <f t="shared" si="48"/>
        <v>2.0756835320684874E-3</v>
      </c>
      <c r="S105" s="171">
        <f>S97-SUM(S98:S104)</f>
        <v>2568</v>
      </c>
      <c r="T105" s="171">
        <f>T97-SUM(T98:T104)</f>
        <v>3715</v>
      </c>
      <c r="U105" s="171">
        <f>U97-SUM(U98:U104)</f>
        <v>6087</v>
      </c>
      <c r="V105" s="171">
        <f>V97-SUM(V98:V104)</f>
        <v>7930</v>
      </c>
      <c r="W105" s="171">
        <f>W97-SUM(W98:W104)</f>
        <v>8168</v>
      </c>
      <c r="X105" s="172">
        <f t="shared" si="49"/>
        <v>3.0012610340479196E-2</v>
      </c>
      <c r="Y105" s="182">
        <f t="shared" si="43"/>
        <v>2.1806853582554515</v>
      </c>
      <c r="Z105" s="172">
        <f t="shared" si="44"/>
        <v>1.6116506962240986E-3</v>
      </c>
    </row>
    <row r="106" spans="1:26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</row>
    <row r="107" spans="1:26" x14ac:dyDescent="0.25">
      <c r="A107" s="1" t="s">
        <v>0</v>
      </c>
      <c r="B107" s="158" t="s">
        <v>71</v>
      </c>
      <c r="C107" s="178">
        <f>C108+C111</f>
        <v>0</v>
      </c>
      <c r="D107" s="178">
        <f>D108+D111</f>
        <v>0</v>
      </c>
      <c r="E107" s="178">
        <f>E108+E111</f>
        <v>0</v>
      </c>
      <c r="F107" s="178">
        <f>F108+F111</f>
        <v>0</v>
      </c>
      <c r="G107" s="178">
        <f>G108+G111</f>
        <v>0</v>
      </c>
      <c r="H107" s="179" t="str">
        <f>IFERROR(G107/F107-1,"-")</f>
        <v>-</v>
      </c>
      <c r="I107" s="179" t="str">
        <f t="shared" si="35"/>
        <v>-</v>
      </c>
      <c r="J107" s="179">
        <f>G107/G$9</f>
        <v>0</v>
      </c>
      <c r="K107" s="178">
        <f>K108+K111</f>
        <v>0</v>
      </c>
      <c r="L107" s="178">
        <f>L108+L111</f>
        <v>0</v>
      </c>
      <c r="M107" s="178">
        <f>M108+M111</f>
        <v>0</v>
      </c>
      <c r="N107" s="178">
        <f>N108+N111</f>
        <v>0</v>
      </c>
      <c r="O107" s="178">
        <f>O108+O111</f>
        <v>0</v>
      </c>
      <c r="P107" s="179" t="str">
        <f>IFERROR(O107/N107-1,"-")</f>
        <v>-</v>
      </c>
      <c r="Q107" s="179" t="str">
        <f t="shared" si="42"/>
        <v>-</v>
      </c>
      <c r="R107" s="179">
        <f>O107/O$9</f>
        <v>0</v>
      </c>
      <c r="S107" s="178">
        <f>S108+S111</f>
        <v>63499</v>
      </c>
      <c r="T107" s="178">
        <f>T108+T111</f>
        <v>95997</v>
      </c>
      <c r="U107" s="178">
        <f>U108+U111</f>
        <v>169794</v>
      </c>
      <c r="V107" s="178">
        <f>V108+V111</f>
        <v>220761</v>
      </c>
      <c r="W107" s="178">
        <f>W108+W111</f>
        <v>207278</v>
      </c>
      <c r="X107" s="179">
        <f>IFERROR(W107/V107-1,"-")</f>
        <v>-6.1075099315549441E-2</v>
      </c>
      <c r="Y107" s="179">
        <f t="shared" si="43"/>
        <v>2.2642718782972961</v>
      </c>
      <c r="Z107" s="179">
        <f t="shared" ref="Z107:Z119" si="50">U107/U$9</f>
        <v>4.4956237607142208E-2</v>
      </c>
    </row>
    <row r="108" spans="1:26" x14ac:dyDescent="0.25">
      <c r="A108" s="1" t="s">
        <v>99</v>
      </c>
      <c r="B108" s="161" t="s">
        <v>100</v>
      </c>
      <c r="C108" s="162">
        <v>0</v>
      </c>
      <c r="D108" s="162">
        <v>0</v>
      </c>
      <c r="E108" s="162">
        <v>0</v>
      </c>
      <c r="F108" s="162">
        <v>0</v>
      </c>
      <c r="G108" s="162">
        <v>0</v>
      </c>
      <c r="H108" s="163" t="str">
        <f>IFERROR(G108/F108-1,"-")</f>
        <v>-</v>
      </c>
      <c r="I108" s="180" t="str">
        <f t="shared" si="35"/>
        <v>-</v>
      </c>
      <c r="J108" s="163">
        <f>G108/G$9</f>
        <v>0</v>
      </c>
      <c r="K108" s="162">
        <v>0</v>
      </c>
      <c r="L108" s="162">
        <v>0</v>
      </c>
      <c r="M108" s="162">
        <v>0</v>
      </c>
      <c r="N108" s="162">
        <v>0</v>
      </c>
      <c r="O108" s="162">
        <v>0</v>
      </c>
      <c r="P108" s="163" t="str">
        <f>IFERROR(O108/N108-1,"-")</f>
        <v>-</v>
      </c>
      <c r="Q108" s="180" t="str">
        <f t="shared" si="42"/>
        <v>-</v>
      </c>
      <c r="R108" s="163">
        <f>O108/O$9</f>
        <v>0</v>
      </c>
      <c r="S108" s="162">
        <v>28387</v>
      </c>
      <c r="T108" s="162">
        <v>39659</v>
      </c>
      <c r="U108" s="162">
        <v>41132</v>
      </c>
      <c r="V108" s="162">
        <v>48543</v>
      </c>
      <c r="W108" s="162">
        <v>43479</v>
      </c>
      <c r="X108" s="163">
        <f>IFERROR(W108/V108-1,"-")</f>
        <v>-0.10431988134231507</v>
      </c>
      <c r="Y108" s="180">
        <f t="shared" si="43"/>
        <v>0.53165181244936055</v>
      </c>
      <c r="Z108" s="163">
        <f t="shared" si="50"/>
        <v>1.089049062544597E-2</v>
      </c>
    </row>
    <row r="109" spans="1:26" x14ac:dyDescent="0.25">
      <c r="A109" s="164" t="s">
        <v>106</v>
      </c>
      <c r="B109" s="165" t="s">
        <v>106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7" t="str">
        <f>IFERROR(G109/F109-1,"-")</f>
        <v>-</v>
      </c>
      <c r="I109" s="181" t="str">
        <f t="shared" si="35"/>
        <v>-</v>
      </c>
      <c r="J109" s="167">
        <f>G109/G$9</f>
        <v>0</v>
      </c>
      <c r="K109" s="166">
        <v>0</v>
      </c>
      <c r="L109" s="166">
        <v>0</v>
      </c>
      <c r="M109" s="166">
        <v>0</v>
      </c>
      <c r="N109" s="166">
        <v>0</v>
      </c>
      <c r="O109" s="166">
        <v>0</v>
      </c>
      <c r="P109" s="167" t="str">
        <f>IFERROR(O109/N109-1,"-")</f>
        <v>-</v>
      </c>
      <c r="Q109" s="181" t="str">
        <f t="shared" si="42"/>
        <v>-</v>
      </c>
      <c r="R109" s="167">
        <f>O109/O$9</f>
        <v>0</v>
      </c>
      <c r="S109" s="166">
        <v>3383</v>
      </c>
      <c r="T109" s="166">
        <v>20351</v>
      </c>
      <c r="U109" s="166">
        <v>11031</v>
      </c>
      <c r="V109" s="166">
        <v>14560</v>
      </c>
      <c r="W109" s="166">
        <v>12208</v>
      </c>
      <c r="X109" s="167">
        <f>IFERROR(W109/V109-1,"-")</f>
        <v>-0.16153846153846152</v>
      </c>
      <c r="Y109" s="181">
        <f t="shared" si="43"/>
        <v>2.6086313922553948</v>
      </c>
      <c r="Z109" s="167">
        <f t="shared" si="50"/>
        <v>2.9206700887215429E-3</v>
      </c>
    </row>
    <row r="110" spans="1:26" x14ac:dyDescent="0.25">
      <c r="A110" s="164" t="s">
        <v>103</v>
      </c>
      <c r="B110" s="165" t="s">
        <v>103</v>
      </c>
      <c r="C110" s="166">
        <v>0</v>
      </c>
      <c r="D110" s="166">
        <v>0</v>
      </c>
      <c r="E110" s="166">
        <v>0</v>
      </c>
      <c r="F110" s="166">
        <v>0</v>
      </c>
      <c r="G110" s="166">
        <v>0</v>
      </c>
      <c r="H110" s="167" t="str">
        <f>IFERROR(G110/F110-1,"-")</f>
        <v>-</v>
      </c>
      <c r="I110" s="181" t="str">
        <f t="shared" si="35"/>
        <v>-</v>
      </c>
      <c r="J110" s="167">
        <f>G110/G$9</f>
        <v>0</v>
      </c>
      <c r="K110" s="166">
        <v>0</v>
      </c>
      <c r="L110" s="166">
        <v>0</v>
      </c>
      <c r="M110" s="166">
        <v>0</v>
      </c>
      <c r="N110" s="166">
        <v>0</v>
      </c>
      <c r="O110" s="166">
        <v>0</v>
      </c>
      <c r="P110" s="167" t="str">
        <f>IFERROR(O110/N110-1,"-")</f>
        <v>-</v>
      </c>
      <c r="Q110" s="181" t="str">
        <f t="shared" si="42"/>
        <v>-</v>
      </c>
      <c r="R110" s="167">
        <f>O110/O$9</f>
        <v>0</v>
      </c>
      <c r="S110" s="166">
        <v>25004</v>
      </c>
      <c r="T110" s="166">
        <v>19308</v>
      </c>
      <c r="U110" s="166">
        <v>30101</v>
      </c>
      <c r="V110" s="166">
        <v>33983</v>
      </c>
      <c r="W110" s="166">
        <v>31271</v>
      </c>
      <c r="X110" s="167">
        <f>IFERROR(W110/V110-1,"-")</f>
        <v>-7.9804608186446191E-2</v>
      </c>
      <c r="Y110" s="181">
        <f t="shared" si="43"/>
        <v>0.25063989761638128</v>
      </c>
      <c r="Z110" s="167">
        <f t="shared" si="50"/>
        <v>7.9698205367244278E-3</v>
      </c>
    </row>
    <row r="111" spans="1:26" x14ac:dyDescent="0.25">
      <c r="A111" s="1" t="s">
        <v>149</v>
      </c>
      <c r="B111" s="161" t="s">
        <v>110</v>
      </c>
      <c r="C111" s="162">
        <v>0</v>
      </c>
      <c r="D111" s="162">
        <v>0</v>
      </c>
      <c r="E111" s="162">
        <v>0</v>
      </c>
      <c r="F111" s="162">
        <v>0</v>
      </c>
      <c r="G111" s="162">
        <v>0</v>
      </c>
      <c r="H111" s="163" t="str">
        <f>IFERROR(G111/F111-1,"-")</f>
        <v>-</v>
      </c>
      <c r="I111" s="180" t="str">
        <f t="shared" si="35"/>
        <v>-</v>
      </c>
      <c r="J111" s="163">
        <f>G111/G$9</f>
        <v>0</v>
      </c>
      <c r="K111" s="162">
        <v>0</v>
      </c>
      <c r="L111" s="162">
        <v>0</v>
      </c>
      <c r="M111" s="162">
        <v>0</v>
      </c>
      <c r="N111" s="162">
        <v>0</v>
      </c>
      <c r="O111" s="162">
        <v>0</v>
      </c>
      <c r="P111" s="163" t="str">
        <f>IFERROR(O111/N111-1,"-")</f>
        <v>-</v>
      </c>
      <c r="Q111" s="180" t="str">
        <f t="shared" si="42"/>
        <v>-</v>
      </c>
      <c r="R111" s="163">
        <f>O111/O$9</f>
        <v>0</v>
      </c>
      <c r="S111" s="162">
        <v>35112</v>
      </c>
      <c r="T111" s="162">
        <v>56338</v>
      </c>
      <c r="U111" s="162">
        <v>128662</v>
      </c>
      <c r="V111" s="162">
        <v>172218</v>
      </c>
      <c r="W111" s="162">
        <v>163799</v>
      </c>
      <c r="X111" s="163">
        <f>IFERROR(W111/V111-1,"-")</f>
        <v>-4.8885714617519671E-2</v>
      </c>
      <c r="Y111" s="180">
        <f t="shared" si="43"/>
        <v>3.6650432900432897</v>
      </c>
      <c r="Z111" s="163">
        <f t="shared" si="50"/>
        <v>3.4065746981696232E-2</v>
      </c>
    </row>
    <row r="112" spans="1:26" x14ac:dyDescent="0.25">
      <c r="A112" s="164" t="s">
        <v>113</v>
      </c>
      <c r="B112" s="165" t="s">
        <v>113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7" t="str">
        <f t="shared" ref="H112:H119" si="51">IFERROR(G112/F112-1,"-")</f>
        <v>-</v>
      </c>
      <c r="I112" s="181" t="str">
        <f t="shared" si="35"/>
        <v>-</v>
      </c>
      <c r="J112" s="167">
        <f t="shared" ref="J112:J119" si="52">G112/G$9</f>
        <v>0</v>
      </c>
      <c r="K112" s="166">
        <v>0</v>
      </c>
      <c r="L112" s="166">
        <v>0</v>
      </c>
      <c r="M112" s="166">
        <v>0</v>
      </c>
      <c r="N112" s="166">
        <v>0</v>
      </c>
      <c r="O112" s="166">
        <v>0</v>
      </c>
      <c r="P112" s="167" t="str">
        <f t="shared" ref="P112:P119" si="53">IFERROR(O112/N112-1,"-")</f>
        <v>-</v>
      </c>
      <c r="Q112" s="181" t="str">
        <f t="shared" si="42"/>
        <v>-</v>
      </c>
      <c r="R112" s="167">
        <f t="shared" ref="R112:R119" si="54">O112/O$9</f>
        <v>0</v>
      </c>
      <c r="S112" s="166">
        <v>20258</v>
      </c>
      <c r="T112" s="166">
        <v>23009</v>
      </c>
      <c r="U112" s="166">
        <v>77726</v>
      </c>
      <c r="V112" s="166">
        <v>113230</v>
      </c>
      <c r="W112" s="166">
        <v>102157</v>
      </c>
      <c r="X112" s="167">
        <f t="shared" ref="X112:X119" si="55">IFERROR(W112/V112-1,"-")</f>
        <v>-9.7792104565927795E-2</v>
      </c>
      <c r="Y112" s="181">
        <f t="shared" si="43"/>
        <v>4.042797906999704</v>
      </c>
      <c r="Z112" s="167">
        <f t="shared" si="50"/>
        <v>2.0579458192001691E-2</v>
      </c>
    </row>
    <row r="113" spans="1:26" x14ac:dyDescent="0.25">
      <c r="A113" s="164" t="s">
        <v>116</v>
      </c>
      <c r="B113" s="165" t="s">
        <v>116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7" t="str">
        <f t="shared" si="51"/>
        <v>-</v>
      </c>
      <c r="I113" s="181" t="str">
        <f t="shared" si="35"/>
        <v>-</v>
      </c>
      <c r="J113" s="167">
        <f t="shared" si="52"/>
        <v>0</v>
      </c>
      <c r="K113" s="166">
        <v>0</v>
      </c>
      <c r="L113" s="166">
        <v>0</v>
      </c>
      <c r="M113" s="166">
        <v>0</v>
      </c>
      <c r="N113" s="166">
        <v>0</v>
      </c>
      <c r="O113" s="166">
        <v>0</v>
      </c>
      <c r="P113" s="167" t="str">
        <f t="shared" si="53"/>
        <v>-</v>
      </c>
      <c r="Q113" s="181" t="str">
        <f t="shared" si="42"/>
        <v>-</v>
      </c>
      <c r="R113" s="167">
        <f t="shared" si="54"/>
        <v>0</v>
      </c>
      <c r="S113" s="166">
        <v>2717</v>
      </c>
      <c r="T113" s="166">
        <v>6854</v>
      </c>
      <c r="U113" s="166">
        <v>5917</v>
      </c>
      <c r="V113" s="166">
        <v>7594</v>
      </c>
      <c r="W113" s="166">
        <v>7215</v>
      </c>
      <c r="X113" s="167">
        <f t="shared" si="55"/>
        <v>-4.9907821964708998E-2</v>
      </c>
      <c r="Y113" s="181">
        <f t="shared" si="43"/>
        <v>1.6555023923444976</v>
      </c>
      <c r="Z113" s="167">
        <f t="shared" si="50"/>
        <v>1.5666399161422689E-3</v>
      </c>
    </row>
    <row r="114" spans="1:26" x14ac:dyDescent="0.25">
      <c r="A114" s="164" t="s">
        <v>119</v>
      </c>
      <c r="B114" s="165" t="s">
        <v>119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7" t="str">
        <f t="shared" si="51"/>
        <v>-</v>
      </c>
      <c r="I114" s="181" t="str">
        <f t="shared" si="35"/>
        <v>-</v>
      </c>
      <c r="J114" s="167">
        <f t="shared" si="52"/>
        <v>0</v>
      </c>
      <c r="K114" s="166">
        <v>0</v>
      </c>
      <c r="L114" s="166">
        <v>0</v>
      </c>
      <c r="M114" s="166">
        <v>0</v>
      </c>
      <c r="N114" s="166">
        <v>0</v>
      </c>
      <c r="O114" s="166">
        <v>0</v>
      </c>
      <c r="P114" s="167" t="str">
        <f t="shared" si="53"/>
        <v>-</v>
      </c>
      <c r="Q114" s="181" t="str">
        <f t="shared" si="42"/>
        <v>-</v>
      </c>
      <c r="R114" s="167">
        <f t="shared" si="54"/>
        <v>0</v>
      </c>
      <c r="S114" s="166">
        <v>1871</v>
      </c>
      <c r="T114" s="166">
        <v>6300</v>
      </c>
      <c r="U114" s="166">
        <v>8638</v>
      </c>
      <c r="V114" s="166">
        <v>12056</v>
      </c>
      <c r="W114" s="166">
        <v>12800</v>
      </c>
      <c r="X114" s="167">
        <f t="shared" si="55"/>
        <v>6.1712010617120061E-2</v>
      </c>
      <c r="Y114" s="181">
        <f t="shared" si="43"/>
        <v>5.841261357562801</v>
      </c>
      <c r="Z114" s="167">
        <f t="shared" si="50"/>
        <v>2.2870771667461414E-3</v>
      </c>
    </row>
    <row r="115" spans="1:26" x14ac:dyDescent="0.25">
      <c r="A115" s="164" t="s">
        <v>126</v>
      </c>
      <c r="B115" s="165" t="s">
        <v>126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7" t="str">
        <f t="shared" si="51"/>
        <v>-</v>
      </c>
      <c r="I115" s="181" t="str">
        <f t="shared" si="35"/>
        <v>-</v>
      </c>
      <c r="J115" s="167">
        <f t="shared" si="52"/>
        <v>0</v>
      </c>
      <c r="K115" s="166">
        <v>0</v>
      </c>
      <c r="L115" s="166">
        <v>0</v>
      </c>
      <c r="M115" s="166">
        <v>0</v>
      </c>
      <c r="N115" s="166">
        <v>0</v>
      </c>
      <c r="O115" s="166">
        <v>0</v>
      </c>
      <c r="P115" s="167" t="str">
        <f t="shared" si="53"/>
        <v>-</v>
      </c>
      <c r="Q115" s="181" t="str">
        <f t="shared" si="42"/>
        <v>-</v>
      </c>
      <c r="R115" s="167">
        <f t="shared" si="54"/>
        <v>0</v>
      </c>
      <c r="S115" s="166">
        <v>1133</v>
      </c>
      <c r="T115" s="166">
        <v>3529</v>
      </c>
      <c r="U115" s="166">
        <v>5894</v>
      </c>
      <c r="V115" s="166">
        <v>6032</v>
      </c>
      <c r="W115" s="166">
        <v>5918</v>
      </c>
      <c r="X115" s="167">
        <f t="shared" si="55"/>
        <v>-1.8899204244031798E-2</v>
      </c>
      <c r="Y115" s="181">
        <f t="shared" si="43"/>
        <v>4.2233009708737868</v>
      </c>
      <c r="Z115" s="167">
        <f t="shared" si="50"/>
        <v>1.5605502223664921E-3</v>
      </c>
    </row>
    <row r="116" spans="1:26" x14ac:dyDescent="0.25">
      <c r="A116" s="164" t="s">
        <v>122</v>
      </c>
      <c r="B116" s="165" t="s">
        <v>122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7" t="str">
        <f t="shared" si="51"/>
        <v>-</v>
      </c>
      <c r="I116" s="181" t="str">
        <f t="shared" si="35"/>
        <v>-</v>
      </c>
      <c r="J116" s="167">
        <f t="shared" si="52"/>
        <v>0</v>
      </c>
      <c r="K116" s="166">
        <v>0</v>
      </c>
      <c r="L116" s="166">
        <v>0</v>
      </c>
      <c r="M116" s="166">
        <v>0</v>
      </c>
      <c r="N116" s="166">
        <v>0</v>
      </c>
      <c r="O116" s="166">
        <v>0</v>
      </c>
      <c r="P116" s="167" t="str">
        <f t="shared" si="53"/>
        <v>-</v>
      </c>
      <c r="Q116" s="181" t="str">
        <f t="shared" si="42"/>
        <v>-</v>
      </c>
      <c r="R116" s="167">
        <f t="shared" si="54"/>
        <v>0</v>
      </c>
      <c r="S116" s="166">
        <v>2557</v>
      </c>
      <c r="T116" s="166">
        <v>4170</v>
      </c>
      <c r="U116" s="166">
        <v>4317</v>
      </c>
      <c r="V116" s="166">
        <v>4916</v>
      </c>
      <c r="W116" s="166">
        <v>4686</v>
      </c>
      <c r="X116" s="167">
        <f t="shared" si="55"/>
        <v>-4.6786004882017895E-2</v>
      </c>
      <c r="Y116" s="181">
        <f t="shared" si="43"/>
        <v>0.83261634728197098</v>
      </c>
      <c r="Z116" s="167">
        <f t="shared" si="50"/>
        <v>1.1430090447838727E-3</v>
      </c>
    </row>
    <row r="117" spans="1:26" x14ac:dyDescent="0.25">
      <c r="A117" s="164" t="s">
        <v>131</v>
      </c>
      <c r="B117" s="165" t="s">
        <v>131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7" t="str">
        <f t="shared" si="51"/>
        <v>-</v>
      </c>
      <c r="I117" s="181" t="str">
        <f t="shared" si="35"/>
        <v>-</v>
      </c>
      <c r="J117" s="167">
        <f t="shared" si="52"/>
        <v>0</v>
      </c>
      <c r="K117" s="166">
        <v>0</v>
      </c>
      <c r="L117" s="166">
        <v>0</v>
      </c>
      <c r="M117" s="166">
        <v>0</v>
      </c>
      <c r="N117" s="166">
        <v>0</v>
      </c>
      <c r="O117" s="166">
        <v>0</v>
      </c>
      <c r="P117" s="167" t="str">
        <f t="shared" si="53"/>
        <v>-</v>
      </c>
      <c r="Q117" s="181" t="str">
        <f t="shared" si="42"/>
        <v>-</v>
      </c>
      <c r="R117" s="167">
        <f t="shared" si="54"/>
        <v>0</v>
      </c>
      <c r="S117" s="166">
        <v>226</v>
      </c>
      <c r="T117" s="166">
        <v>308</v>
      </c>
      <c r="U117" s="166">
        <v>1123</v>
      </c>
      <c r="V117" s="166">
        <v>1300</v>
      </c>
      <c r="W117" s="166">
        <v>1069</v>
      </c>
      <c r="X117" s="167">
        <f t="shared" si="55"/>
        <v>-0.1776923076923077</v>
      </c>
      <c r="Y117" s="181">
        <f t="shared" si="43"/>
        <v>3.7300884955752212</v>
      </c>
      <c r="Z117" s="167">
        <f t="shared" si="50"/>
        <v>2.9733591783467434E-4</v>
      </c>
    </row>
    <row r="118" spans="1:26" x14ac:dyDescent="0.25">
      <c r="A118" s="164" t="s">
        <v>134</v>
      </c>
      <c r="B118" s="165" t="s">
        <v>134</v>
      </c>
      <c r="C118" s="166">
        <v>0</v>
      </c>
      <c r="D118" s="166">
        <v>0</v>
      </c>
      <c r="E118" s="166">
        <v>0</v>
      </c>
      <c r="F118" s="166">
        <v>0</v>
      </c>
      <c r="G118" s="166">
        <v>0</v>
      </c>
      <c r="H118" s="167" t="str">
        <f t="shared" si="51"/>
        <v>-</v>
      </c>
      <c r="I118" s="181" t="str">
        <f t="shared" si="35"/>
        <v>-</v>
      </c>
      <c r="J118" s="167">
        <f t="shared" si="52"/>
        <v>0</v>
      </c>
      <c r="K118" s="166">
        <v>0</v>
      </c>
      <c r="L118" s="166">
        <v>0</v>
      </c>
      <c r="M118" s="166">
        <v>0</v>
      </c>
      <c r="N118" s="166">
        <v>0</v>
      </c>
      <c r="O118" s="166">
        <v>0</v>
      </c>
      <c r="P118" s="167" t="str">
        <f t="shared" si="53"/>
        <v>-</v>
      </c>
      <c r="Q118" s="181" t="str">
        <f t="shared" si="42"/>
        <v>-</v>
      </c>
      <c r="R118" s="167">
        <f t="shared" si="54"/>
        <v>0</v>
      </c>
      <c r="S118" s="166">
        <v>549</v>
      </c>
      <c r="T118" s="166">
        <v>470</v>
      </c>
      <c r="U118" s="166">
        <v>840</v>
      </c>
      <c r="V118" s="166">
        <v>770</v>
      </c>
      <c r="W118" s="166">
        <v>1368</v>
      </c>
      <c r="X118" s="167">
        <f t="shared" si="55"/>
        <v>0.77662337662337655</v>
      </c>
      <c r="Y118" s="181">
        <f t="shared" si="43"/>
        <v>1.4918032786885247</v>
      </c>
      <c r="Z118" s="167">
        <f t="shared" si="50"/>
        <v>2.2240620746315801E-4</v>
      </c>
    </row>
    <row r="119" spans="1:26" x14ac:dyDescent="0.25">
      <c r="A119" s="169" t="s">
        <v>148</v>
      </c>
      <c r="B119" s="170" t="s">
        <v>148</v>
      </c>
      <c r="C119" s="171">
        <f>C111-SUM(C112:C118)</f>
        <v>0</v>
      </c>
      <c r="D119" s="171">
        <f>D111-SUM(D112:D118)</f>
        <v>0</v>
      </c>
      <c r="E119" s="171">
        <f>E111-SUM(E112:E118)</f>
        <v>0</v>
      </c>
      <c r="F119" s="171">
        <f>F111-SUM(F112:F118)</f>
        <v>0</v>
      </c>
      <c r="G119" s="171">
        <f>G111-SUM(G112:G118)</f>
        <v>0</v>
      </c>
      <c r="H119" s="172" t="str">
        <f t="shared" si="51"/>
        <v>-</v>
      </c>
      <c r="I119" s="182" t="str">
        <f t="shared" si="35"/>
        <v>-</v>
      </c>
      <c r="J119" s="172">
        <f t="shared" si="52"/>
        <v>0</v>
      </c>
      <c r="K119" s="171">
        <f>K111-SUM(K112:K118)</f>
        <v>0</v>
      </c>
      <c r="L119" s="171">
        <f>L111-SUM(L112:L118)</f>
        <v>0</v>
      </c>
      <c r="M119" s="171">
        <f>M111-SUM(M112:M118)</f>
        <v>0</v>
      </c>
      <c r="N119" s="171">
        <f>N111-SUM(N112:N118)</f>
        <v>0</v>
      </c>
      <c r="O119" s="171">
        <f>O111-SUM(O112:O118)</f>
        <v>0</v>
      </c>
      <c r="P119" s="172" t="str">
        <f t="shared" si="53"/>
        <v>-</v>
      </c>
      <c r="Q119" s="182" t="str">
        <f t="shared" si="42"/>
        <v>-</v>
      </c>
      <c r="R119" s="172">
        <f t="shared" si="54"/>
        <v>0</v>
      </c>
      <c r="S119" s="171">
        <f>S111-SUM(S112:S118)</f>
        <v>5801</v>
      </c>
      <c r="T119" s="171">
        <f>T111-SUM(T112:T118)</f>
        <v>11698</v>
      </c>
      <c r="U119" s="171">
        <f>U111-SUM(U112:U118)</f>
        <v>24207</v>
      </c>
      <c r="V119" s="171">
        <f>V111-SUM(V112:V118)</f>
        <v>26320</v>
      </c>
      <c r="W119" s="171">
        <f>W111-SUM(W112:W118)</f>
        <v>28586</v>
      </c>
      <c r="X119" s="172">
        <f t="shared" si="55"/>
        <v>8.6094224924012197E-2</v>
      </c>
      <c r="Y119" s="182">
        <f t="shared" si="43"/>
        <v>3.9277710739527665</v>
      </c>
      <c r="Z119" s="172">
        <f t="shared" si="50"/>
        <v>6.4092703143579354E-3</v>
      </c>
    </row>
    <row r="120" spans="1:26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</row>
    <row r="121" spans="1:26" x14ac:dyDescent="0.25">
      <c r="A121" s="1" t="s">
        <v>0</v>
      </c>
      <c r="B121" s="158" t="s">
        <v>71</v>
      </c>
      <c r="C121" s="178">
        <f>C122+C125</f>
        <v>48728</v>
      </c>
      <c r="D121" s="178">
        <f>D122+D125</f>
        <v>61314</v>
      </c>
      <c r="E121" s="178">
        <f>E122+E125</f>
        <v>93434</v>
      </c>
      <c r="F121" s="178">
        <f>F122+F125</f>
        <v>94365</v>
      </c>
      <c r="G121" s="178">
        <f>G122+G125</f>
        <v>99219</v>
      </c>
      <c r="H121" s="179">
        <f>IFERROR(G121/F121-1,"-")</f>
        <v>5.1438563026545925E-2</v>
      </c>
      <c r="I121" s="179">
        <f t="shared" si="35"/>
        <v>1.0361804301428337</v>
      </c>
      <c r="J121" s="179">
        <f>G121/G$9</f>
        <v>0.1305770875830756</v>
      </c>
      <c r="K121" s="178">
        <f>K122+K125</f>
        <v>54788</v>
      </c>
      <c r="L121" s="178">
        <f>L122+L125</f>
        <v>102944</v>
      </c>
      <c r="M121" s="178">
        <f>M122+M125</f>
        <v>135697</v>
      </c>
      <c r="N121" s="178">
        <f>N122+N125</f>
        <v>145679</v>
      </c>
      <c r="O121" s="178">
        <f>O122+O125</f>
        <v>151188</v>
      </c>
      <c r="P121" s="179">
        <f>IFERROR(O121/N121-1,"-")</f>
        <v>3.7816020153899954E-2</v>
      </c>
      <c r="Q121" s="179">
        <f t="shared" si="42"/>
        <v>1.7595093816164122</v>
      </c>
      <c r="R121" s="179">
        <f>O121/O$9</f>
        <v>4.2918277057764014E-2</v>
      </c>
      <c r="S121" s="178">
        <f>S122+S125</f>
        <v>103516</v>
      </c>
      <c r="T121" s="178">
        <f>T122+T125</f>
        <v>164258</v>
      </c>
      <c r="U121" s="178">
        <f>U122+U125</f>
        <v>229131</v>
      </c>
      <c r="V121" s="178">
        <f>V122+V125</f>
        <v>240044</v>
      </c>
      <c r="W121" s="178">
        <f>W122+W125</f>
        <v>250407</v>
      </c>
      <c r="X121" s="179">
        <f>IFERROR(W121/V121-1,"-")</f>
        <v>4.3171251937144772E-2</v>
      </c>
      <c r="Y121" s="179">
        <f t="shared" si="43"/>
        <v>1.419017349974883</v>
      </c>
      <c r="Z121" s="179">
        <f t="shared" ref="Z121:Z133" si="56">U121/U$9</f>
        <v>6.066685324076293E-2</v>
      </c>
    </row>
    <row r="122" spans="1:26" x14ac:dyDescent="0.25">
      <c r="A122" s="1" t="s">
        <v>99</v>
      </c>
      <c r="B122" s="161" t="s">
        <v>100</v>
      </c>
      <c r="C122" s="162">
        <v>23736</v>
      </c>
      <c r="D122" s="162">
        <v>32824</v>
      </c>
      <c r="E122" s="162">
        <v>51574</v>
      </c>
      <c r="F122" s="162">
        <v>61454</v>
      </c>
      <c r="G122" s="162">
        <v>66290</v>
      </c>
      <c r="H122" s="163">
        <f>IFERROR(G122/F122-1,"-")</f>
        <v>7.8693006150942102E-2</v>
      </c>
      <c r="I122" s="180">
        <f t="shared" si="35"/>
        <v>1.7928041793056959</v>
      </c>
      <c r="J122" s="163">
        <f>G122/G$9</f>
        <v>8.7240902809765083E-2</v>
      </c>
      <c r="K122" s="162">
        <v>37835</v>
      </c>
      <c r="L122" s="162">
        <v>71733</v>
      </c>
      <c r="M122" s="162">
        <v>83312</v>
      </c>
      <c r="N122" s="162">
        <v>85760</v>
      </c>
      <c r="O122" s="162">
        <v>89698</v>
      </c>
      <c r="P122" s="163">
        <f>IFERROR(O122/N122-1,"-")</f>
        <v>4.59188432835822E-2</v>
      </c>
      <c r="Q122" s="180">
        <f t="shared" si="42"/>
        <v>1.3707678075855689</v>
      </c>
      <c r="R122" s="163">
        <f>O122/O$9</f>
        <v>2.5462891337456123E-2</v>
      </c>
      <c r="S122" s="162">
        <v>61571</v>
      </c>
      <c r="T122" s="162">
        <v>104557</v>
      </c>
      <c r="U122" s="162">
        <v>134886</v>
      </c>
      <c r="V122" s="162">
        <v>147214</v>
      </c>
      <c r="W122" s="162">
        <v>155988</v>
      </c>
      <c r="X122" s="163">
        <f>IFERROR(W122/V122-1,"-")</f>
        <v>5.9600309753148561E-2</v>
      </c>
      <c r="Y122" s="180">
        <f t="shared" si="43"/>
        <v>1.533465430153806</v>
      </c>
      <c r="Z122" s="163">
        <f t="shared" si="56"/>
        <v>3.5713671071280394E-2</v>
      </c>
    </row>
    <row r="123" spans="1:26" x14ac:dyDescent="0.25">
      <c r="A123" s="164" t="s">
        <v>106</v>
      </c>
      <c r="B123" s="165" t="s">
        <v>106</v>
      </c>
      <c r="C123" s="166">
        <v>11647</v>
      </c>
      <c r="D123" s="166">
        <v>15693</v>
      </c>
      <c r="E123" s="166">
        <v>29334</v>
      </c>
      <c r="F123" s="166">
        <v>30291</v>
      </c>
      <c r="G123" s="166">
        <v>37901</v>
      </c>
      <c r="H123" s="167">
        <f>IFERROR(G123/F123-1,"-")</f>
        <v>0.25122973820606775</v>
      </c>
      <c r="I123" s="181">
        <f t="shared" si="35"/>
        <v>2.2541426976903924</v>
      </c>
      <c r="J123" s="167">
        <f>G123/G$9</f>
        <v>4.9879581496347962E-2</v>
      </c>
      <c r="K123" s="166">
        <v>16144</v>
      </c>
      <c r="L123" s="166">
        <v>37554</v>
      </c>
      <c r="M123" s="166">
        <v>40531</v>
      </c>
      <c r="N123" s="166">
        <v>36734</v>
      </c>
      <c r="O123" s="166">
        <v>37287</v>
      </c>
      <c r="P123" s="167">
        <f>IFERROR(O123/N123-1,"-")</f>
        <v>1.505417324549474E-2</v>
      </c>
      <c r="Q123" s="181">
        <f t="shared" si="42"/>
        <v>1.3096506442021805</v>
      </c>
      <c r="R123" s="167">
        <f>O123/O$9</f>
        <v>1.0584793744562048E-2</v>
      </c>
      <c r="S123" s="166">
        <v>27791</v>
      </c>
      <c r="T123" s="166">
        <v>53247</v>
      </c>
      <c r="U123" s="166">
        <v>69865</v>
      </c>
      <c r="V123" s="166">
        <v>67025</v>
      </c>
      <c r="W123" s="166">
        <v>75188</v>
      </c>
      <c r="X123" s="167">
        <f>IFERROR(W123/V123-1,"-")</f>
        <v>0.12179037672510251</v>
      </c>
      <c r="Y123" s="181">
        <f t="shared" si="43"/>
        <v>1.70548019142888</v>
      </c>
      <c r="Z123" s="167">
        <f t="shared" si="56"/>
        <v>1.8498106767158969E-2</v>
      </c>
    </row>
    <row r="124" spans="1:26" x14ac:dyDescent="0.25">
      <c r="A124" s="164" t="s">
        <v>103</v>
      </c>
      <c r="B124" s="165" t="s">
        <v>103</v>
      </c>
      <c r="C124" s="166">
        <v>12089</v>
      </c>
      <c r="D124" s="166">
        <v>17131</v>
      </c>
      <c r="E124" s="166">
        <v>22240</v>
      </c>
      <c r="F124" s="166">
        <v>31163</v>
      </c>
      <c r="G124" s="166">
        <v>28389</v>
      </c>
      <c r="H124" s="167">
        <f>IFERROR(G124/F124-1,"-")</f>
        <v>-8.9015820042999683E-2</v>
      </c>
      <c r="I124" s="181">
        <f t="shared" si="35"/>
        <v>1.3483331954669535</v>
      </c>
      <c r="J124" s="167">
        <f>G124/G$9</f>
        <v>3.7361321313417122E-2</v>
      </c>
      <c r="K124" s="166">
        <v>21691</v>
      </c>
      <c r="L124" s="166">
        <v>34179</v>
      </c>
      <c r="M124" s="166">
        <v>42781</v>
      </c>
      <c r="N124" s="166">
        <v>49026</v>
      </c>
      <c r="O124" s="166">
        <v>52411</v>
      </c>
      <c r="P124" s="167">
        <f>IFERROR(O124/N124-1,"-")</f>
        <v>6.9044996532452219E-2</v>
      </c>
      <c r="Q124" s="181">
        <f t="shared" si="42"/>
        <v>1.4162555898759854</v>
      </c>
      <c r="R124" s="167">
        <f>O124/O$9</f>
        <v>1.4878097592894077E-2</v>
      </c>
      <c r="S124" s="166">
        <v>33780</v>
      </c>
      <c r="T124" s="166">
        <v>51310</v>
      </c>
      <c r="U124" s="166">
        <v>65021</v>
      </c>
      <c r="V124" s="166">
        <v>80189</v>
      </c>
      <c r="W124" s="166">
        <v>80800</v>
      </c>
      <c r="X124" s="167">
        <f>IFERROR(W124/V124-1,"-")</f>
        <v>7.6194989337690089E-3</v>
      </c>
      <c r="Y124" s="181">
        <f t="shared" si="43"/>
        <v>1.3919478981645943</v>
      </c>
      <c r="Z124" s="167">
        <f t="shared" si="56"/>
        <v>1.7215564304121425E-2</v>
      </c>
    </row>
    <row r="125" spans="1:26" x14ac:dyDescent="0.25">
      <c r="A125" s="1" t="s">
        <v>149</v>
      </c>
      <c r="B125" s="161" t="s">
        <v>110</v>
      </c>
      <c r="C125" s="162">
        <v>24992</v>
      </c>
      <c r="D125" s="162">
        <v>28490</v>
      </c>
      <c r="E125" s="162">
        <v>41860</v>
      </c>
      <c r="F125" s="162">
        <v>32911</v>
      </c>
      <c r="G125" s="162">
        <v>32929</v>
      </c>
      <c r="H125" s="163">
        <f>IFERROR(G125/F125-1,"-")</f>
        <v>5.4692959800672902E-4</v>
      </c>
      <c r="I125" s="180">
        <f t="shared" si="35"/>
        <v>0.31758162612035856</v>
      </c>
      <c r="J125" s="163">
        <f>G125/G$9</f>
        <v>4.333618477331052E-2</v>
      </c>
      <c r="K125" s="162">
        <v>16953</v>
      </c>
      <c r="L125" s="162">
        <v>31211</v>
      </c>
      <c r="M125" s="162">
        <v>52385</v>
      </c>
      <c r="N125" s="162">
        <v>59919</v>
      </c>
      <c r="O125" s="162">
        <v>61490</v>
      </c>
      <c r="P125" s="163">
        <f>IFERROR(O125/N125-1,"-")</f>
        <v>2.6218728616966169E-2</v>
      </c>
      <c r="Q125" s="180">
        <f t="shared" si="42"/>
        <v>2.6270866513301478</v>
      </c>
      <c r="R125" s="163">
        <f>O125/O$9</f>
        <v>1.745538572030789E-2</v>
      </c>
      <c r="S125" s="162">
        <v>41945</v>
      </c>
      <c r="T125" s="162">
        <v>59701</v>
      </c>
      <c r="U125" s="162">
        <v>94245</v>
      </c>
      <c r="V125" s="162">
        <v>92830</v>
      </c>
      <c r="W125" s="162">
        <v>94419</v>
      </c>
      <c r="X125" s="163">
        <f>IFERROR(W125/V125-1,"-")</f>
        <v>1.7117311214047248E-2</v>
      </c>
      <c r="Y125" s="180">
        <f t="shared" si="43"/>
        <v>1.2510191917987843</v>
      </c>
      <c r="Z125" s="163">
        <f t="shared" si="56"/>
        <v>2.4953182169482533E-2</v>
      </c>
    </row>
    <row r="126" spans="1:26" x14ac:dyDescent="0.25">
      <c r="A126" s="164" t="s">
        <v>113</v>
      </c>
      <c r="B126" s="165" t="s">
        <v>113</v>
      </c>
      <c r="C126" s="166">
        <v>1440</v>
      </c>
      <c r="D126" s="166">
        <v>653</v>
      </c>
      <c r="E126" s="166">
        <v>2495</v>
      </c>
      <c r="F126" s="166">
        <v>3075</v>
      </c>
      <c r="G126" s="166">
        <v>2418</v>
      </c>
      <c r="H126" s="167">
        <f t="shared" ref="H126:H133" si="57">IFERROR(G126/F126-1,"-")</f>
        <v>-0.21365853658536582</v>
      </c>
      <c r="I126" s="181">
        <f t="shared" si="35"/>
        <v>0.6791666666666667</v>
      </c>
      <c r="J126" s="167">
        <f t="shared" ref="J126:J133" si="58">G126/G$9</f>
        <v>3.1822070145423437E-3</v>
      </c>
      <c r="K126" s="166">
        <v>2501</v>
      </c>
      <c r="L126" s="166">
        <v>2683</v>
      </c>
      <c r="M126" s="166">
        <v>7422</v>
      </c>
      <c r="N126" s="166">
        <v>8579</v>
      </c>
      <c r="O126" s="166">
        <v>8260</v>
      </c>
      <c r="P126" s="167">
        <f t="shared" ref="P126:P133" si="59">IFERROR(O126/N126-1,"-")</f>
        <v>-3.7183820958153646E-2</v>
      </c>
      <c r="Q126" s="181">
        <f t="shared" si="42"/>
        <v>2.3026789284286284</v>
      </c>
      <c r="R126" s="167">
        <f t="shared" ref="R126:R133" si="60">O126/O$9</f>
        <v>2.3447956749023122E-3</v>
      </c>
      <c r="S126" s="166">
        <v>3941</v>
      </c>
      <c r="T126" s="166">
        <v>3336</v>
      </c>
      <c r="U126" s="166">
        <v>9917</v>
      </c>
      <c r="V126" s="166">
        <v>11654</v>
      </c>
      <c r="W126" s="166">
        <v>10678</v>
      </c>
      <c r="X126" s="167">
        <f t="shared" ref="X126:X133" si="61">IFERROR(W126/V126-1,"-")</f>
        <v>-8.3748069332418074E-2</v>
      </c>
      <c r="Y126" s="181">
        <f t="shared" si="43"/>
        <v>1.709464602892667</v>
      </c>
      <c r="Z126" s="167">
        <f t="shared" si="56"/>
        <v>2.6257170945382597E-3</v>
      </c>
    </row>
    <row r="127" spans="1:26" x14ac:dyDescent="0.25">
      <c r="A127" s="164" t="s">
        <v>116</v>
      </c>
      <c r="B127" s="165" t="s">
        <v>116</v>
      </c>
      <c r="C127" s="166">
        <v>1742</v>
      </c>
      <c r="D127" s="166">
        <v>2401</v>
      </c>
      <c r="E127" s="166">
        <v>4143</v>
      </c>
      <c r="F127" s="166">
        <v>4499</v>
      </c>
      <c r="G127" s="166">
        <v>4518</v>
      </c>
      <c r="H127" s="167">
        <f t="shared" si="57"/>
        <v>4.2231607023783813E-3</v>
      </c>
      <c r="I127" s="181">
        <f t="shared" si="35"/>
        <v>1.5935706084959818</v>
      </c>
      <c r="J127" s="167">
        <f t="shared" si="58"/>
        <v>5.9459103770481015E-3</v>
      </c>
      <c r="K127" s="166">
        <v>2311</v>
      </c>
      <c r="L127" s="166">
        <v>4913</v>
      </c>
      <c r="M127" s="166">
        <v>7118</v>
      </c>
      <c r="N127" s="166">
        <v>8816</v>
      </c>
      <c r="O127" s="166">
        <v>8623</v>
      </c>
      <c r="P127" s="167">
        <f t="shared" si="59"/>
        <v>-2.1892014519056313E-2</v>
      </c>
      <c r="Q127" s="181">
        <f t="shared" si="42"/>
        <v>2.7312851579402855</v>
      </c>
      <c r="R127" s="167">
        <f t="shared" si="60"/>
        <v>2.4478417802279223E-3</v>
      </c>
      <c r="S127" s="166">
        <v>4053</v>
      </c>
      <c r="T127" s="166">
        <v>7314</v>
      </c>
      <c r="U127" s="166">
        <v>11261</v>
      </c>
      <c r="V127" s="166">
        <v>13315</v>
      </c>
      <c r="W127" s="166">
        <v>13141</v>
      </c>
      <c r="X127" s="167">
        <f t="shared" si="61"/>
        <v>-1.3067968456627832E-2</v>
      </c>
      <c r="Y127" s="181">
        <f t="shared" si="43"/>
        <v>2.2422896619787811</v>
      </c>
      <c r="Z127" s="167">
        <f t="shared" si="56"/>
        <v>2.9815670264793123E-3</v>
      </c>
    </row>
    <row r="128" spans="1:26" x14ac:dyDescent="0.25">
      <c r="A128" s="164" t="s">
        <v>119</v>
      </c>
      <c r="B128" s="165" t="s">
        <v>119</v>
      </c>
      <c r="C128" s="166">
        <v>1315</v>
      </c>
      <c r="D128" s="166">
        <v>2102</v>
      </c>
      <c r="E128" s="166">
        <v>2821</v>
      </c>
      <c r="F128" s="166">
        <v>3024</v>
      </c>
      <c r="G128" s="166">
        <v>2762</v>
      </c>
      <c r="H128" s="167">
        <f t="shared" si="57"/>
        <v>-8.6640211640211628E-2</v>
      </c>
      <c r="I128" s="181">
        <f t="shared" si="35"/>
        <v>1.1003802281368822</v>
      </c>
      <c r="J128" s="167">
        <f t="shared" si="58"/>
        <v>3.6349279463051918E-3</v>
      </c>
      <c r="K128" s="166">
        <v>1591</v>
      </c>
      <c r="L128" s="166">
        <v>5032</v>
      </c>
      <c r="M128" s="166">
        <v>5703</v>
      </c>
      <c r="N128" s="166">
        <v>5756</v>
      </c>
      <c r="O128" s="166">
        <v>5825</v>
      </c>
      <c r="P128" s="167">
        <f t="shared" si="59"/>
        <v>1.1987491313412146E-2</v>
      </c>
      <c r="Q128" s="181">
        <f t="shared" si="42"/>
        <v>2.6612193588937774</v>
      </c>
      <c r="R128" s="167">
        <f t="shared" si="60"/>
        <v>1.6535635358723932E-3</v>
      </c>
      <c r="S128" s="166">
        <v>2906</v>
      </c>
      <c r="T128" s="166">
        <v>7134</v>
      </c>
      <c r="U128" s="166">
        <v>8524</v>
      </c>
      <c r="V128" s="166">
        <v>8780</v>
      </c>
      <c r="W128" s="166">
        <v>8587</v>
      </c>
      <c r="X128" s="167">
        <f t="shared" si="61"/>
        <v>-2.1981776765375827E-2</v>
      </c>
      <c r="Y128" s="181">
        <f t="shared" si="43"/>
        <v>1.9549208534067448</v>
      </c>
      <c r="Z128" s="167">
        <f t="shared" si="56"/>
        <v>2.2568934671618559E-3</v>
      </c>
    </row>
    <row r="129" spans="1:26" x14ac:dyDescent="0.25">
      <c r="A129" s="164" t="s">
        <v>126</v>
      </c>
      <c r="B129" s="165" t="s">
        <v>126</v>
      </c>
      <c r="C129" s="166">
        <v>369</v>
      </c>
      <c r="D129" s="166">
        <v>359</v>
      </c>
      <c r="E129" s="166">
        <v>801</v>
      </c>
      <c r="F129" s="166">
        <v>649</v>
      </c>
      <c r="G129" s="166">
        <v>650</v>
      </c>
      <c r="H129" s="167">
        <f t="shared" si="57"/>
        <v>1.5408320493066618E-3</v>
      </c>
      <c r="I129" s="181">
        <f t="shared" si="35"/>
        <v>0.7615176151761518</v>
      </c>
      <c r="J129" s="167">
        <f t="shared" si="58"/>
        <v>8.5543199315654401E-4</v>
      </c>
      <c r="K129" s="166">
        <v>415</v>
      </c>
      <c r="L129" s="166">
        <v>974</v>
      </c>
      <c r="M129" s="166">
        <v>1772</v>
      </c>
      <c r="N129" s="166">
        <v>1988</v>
      </c>
      <c r="O129" s="166">
        <v>1706</v>
      </c>
      <c r="P129" s="167">
        <f t="shared" si="59"/>
        <v>-0.14185110663983902</v>
      </c>
      <c r="Q129" s="181">
        <f t="shared" si="42"/>
        <v>3.1108433734939762</v>
      </c>
      <c r="R129" s="167">
        <f t="shared" si="60"/>
        <v>4.8428830767352835E-4</v>
      </c>
      <c r="S129" s="166">
        <v>784</v>
      </c>
      <c r="T129" s="166">
        <v>1333</v>
      </c>
      <c r="U129" s="166">
        <v>2573</v>
      </c>
      <c r="V129" s="166">
        <v>2637</v>
      </c>
      <c r="W129" s="166">
        <v>2356</v>
      </c>
      <c r="X129" s="167">
        <f t="shared" si="61"/>
        <v>-0.10656048540007579</v>
      </c>
      <c r="Y129" s="181">
        <f t="shared" si="43"/>
        <v>2.0051020408163267</v>
      </c>
      <c r="Z129" s="167">
        <f t="shared" si="56"/>
        <v>6.812513950032209E-4</v>
      </c>
    </row>
    <row r="130" spans="1:26" x14ac:dyDescent="0.25">
      <c r="A130" s="164" t="s">
        <v>122</v>
      </c>
      <c r="B130" s="165" t="s">
        <v>122</v>
      </c>
      <c r="C130" s="166">
        <v>323</v>
      </c>
      <c r="D130" s="166">
        <v>312</v>
      </c>
      <c r="E130" s="166">
        <v>635</v>
      </c>
      <c r="F130" s="166">
        <v>527</v>
      </c>
      <c r="G130" s="166">
        <v>600</v>
      </c>
      <c r="H130" s="167">
        <f t="shared" si="57"/>
        <v>0.13851992409867164</v>
      </c>
      <c r="I130" s="181">
        <f t="shared" si="35"/>
        <v>0.85758513931888536</v>
      </c>
      <c r="J130" s="167">
        <f t="shared" si="58"/>
        <v>7.8962953214450221E-4</v>
      </c>
      <c r="K130" s="166">
        <v>489</v>
      </c>
      <c r="L130" s="166">
        <v>1045</v>
      </c>
      <c r="M130" s="166">
        <v>1201</v>
      </c>
      <c r="N130" s="166">
        <v>1408</v>
      </c>
      <c r="O130" s="166">
        <v>1497</v>
      </c>
      <c r="P130" s="167">
        <f t="shared" si="59"/>
        <v>6.3210227272727293E-2</v>
      </c>
      <c r="Q130" s="181">
        <f t="shared" si="42"/>
        <v>2.0613496932515338</v>
      </c>
      <c r="R130" s="167">
        <f t="shared" si="60"/>
        <v>4.2495873187999527E-4</v>
      </c>
      <c r="S130" s="166">
        <v>812</v>
      </c>
      <c r="T130" s="166">
        <v>1357</v>
      </c>
      <c r="U130" s="166">
        <v>1836</v>
      </c>
      <c r="V130" s="166">
        <v>1935</v>
      </c>
      <c r="W130" s="166">
        <v>2097</v>
      </c>
      <c r="X130" s="167">
        <f t="shared" si="61"/>
        <v>8.3720930232558111E-2</v>
      </c>
      <c r="Y130" s="181">
        <f t="shared" si="43"/>
        <v>1.5825123152709359</v>
      </c>
      <c r="Z130" s="167">
        <f t="shared" si="56"/>
        <v>4.8611642488375966E-4</v>
      </c>
    </row>
    <row r="131" spans="1:26" x14ac:dyDescent="0.25">
      <c r="A131" s="164" t="s">
        <v>131</v>
      </c>
      <c r="B131" s="165" t="s">
        <v>131</v>
      </c>
      <c r="C131" s="166">
        <v>186</v>
      </c>
      <c r="D131" s="166">
        <v>123</v>
      </c>
      <c r="E131" s="166">
        <v>250</v>
      </c>
      <c r="F131" s="166">
        <v>204</v>
      </c>
      <c r="G131" s="166">
        <v>235</v>
      </c>
      <c r="H131" s="167">
        <f t="shared" si="57"/>
        <v>0.15196078431372539</v>
      </c>
      <c r="I131" s="181">
        <f t="shared" si="35"/>
        <v>0.26344086021505375</v>
      </c>
      <c r="J131" s="167">
        <f t="shared" si="58"/>
        <v>3.0927156675659669E-4</v>
      </c>
      <c r="K131" s="166">
        <v>492</v>
      </c>
      <c r="L131" s="166">
        <v>432</v>
      </c>
      <c r="M131" s="166">
        <v>825</v>
      </c>
      <c r="N131" s="166">
        <v>1138</v>
      </c>
      <c r="O131" s="166">
        <v>1099</v>
      </c>
      <c r="P131" s="167">
        <f t="shared" si="59"/>
        <v>-3.4270650263620417E-2</v>
      </c>
      <c r="Q131" s="181">
        <f t="shared" si="42"/>
        <v>1.2337398373983741</v>
      </c>
      <c r="R131" s="167">
        <f t="shared" si="60"/>
        <v>3.1197705166073137E-4</v>
      </c>
      <c r="S131" s="166">
        <v>678</v>
      </c>
      <c r="T131" s="166">
        <v>555</v>
      </c>
      <c r="U131" s="166">
        <v>1075</v>
      </c>
      <c r="V131" s="166">
        <v>1342</v>
      </c>
      <c r="W131" s="166">
        <v>1334</v>
      </c>
      <c r="X131" s="167">
        <f t="shared" si="61"/>
        <v>-5.9612518628912037E-3</v>
      </c>
      <c r="Y131" s="181">
        <f t="shared" si="43"/>
        <v>0.96755162241887915</v>
      </c>
      <c r="Z131" s="167">
        <f t="shared" si="56"/>
        <v>2.8462699169392246E-4</v>
      </c>
    </row>
    <row r="132" spans="1:26" x14ac:dyDescent="0.25">
      <c r="A132" s="164" t="s">
        <v>134</v>
      </c>
      <c r="B132" s="165" t="s">
        <v>134</v>
      </c>
      <c r="C132" s="166">
        <v>210</v>
      </c>
      <c r="D132" s="166">
        <v>177</v>
      </c>
      <c r="E132" s="166">
        <v>253</v>
      </c>
      <c r="F132" s="166">
        <v>358</v>
      </c>
      <c r="G132" s="166">
        <v>387</v>
      </c>
      <c r="H132" s="167">
        <f t="shared" si="57"/>
        <v>8.1005586592178824E-2</v>
      </c>
      <c r="I132" s="181">
        <f t="shared" si="35"/>
        <v>0.84285714285714275</v>
      </c>
      <c r="J132" s="167">
        <f t="shared" si="58"/>
        <v>5.0931104823320392E-4</v>
      </c>
      <c r="K132" s="166">
        <v>887</v>
      </c>
      <c r="L132" s="166">
        <v>742</v>
      </c>
      <c r="M132" s="166">
        <v>1632</v>
      </c>
      <c r="N132" s="166">
        <v>2097</v>
      </c>
      <c r="O132" s="166">
        <v>2115</v>
      </c>
      <c r="P132" s="167">
        <f t="shared" si="59"/>
        <v>8.5836909871244149E-3</v>
      </c>
      <c r="Q132" s="181">
        <f t="shared" si="42"/>
        <v>1.3844419391206313</v>
      </c>
      <c r="R132" s="167">
        <f t="shared" si="60"/>
        <v>6.0039259714508354E-4</v>
      </c>
      <c r="S132" s="166">
        <v>1097</v>
      </c>
      <c r="T132" s="166">
        <v>919</v>
      </c>
      <c r="U132" s="166">
        <v>1885</v>
      </c>
      <c r="V132" s="166">
        <v>2455</v>
      </c>
      <c r="W132" s="166">
        <v>2502</v>
      </c>
      <c r="X132" s="167">
        <f t="shared" si="61"/>
        <v>1.91446028513238E-2</v>
      </c>
      <c r="Y132" s="181">
        <f t="shared" si="43"/>
        <v>1.2807657247037376</v>
      </c>
      <c r="Z132" s="167">
        <f t="shared" si="56"/>
        <v>4.9909012031911057E-4</v>
      </c>
    </row>
    <row r="133" spans="1:26" x14ac:dyDescent="0.25">
      <c r="A133" s="169" t="s">
        <v>148</v>
      </c>
      <c r="B133" s="170" t="s">
        <v>148</v>
      </c>
      <c r="C133" s="171">
        <f>C125-SUM(C126:C132)</f>
        <v>19407</v>
      </c>
      <c r="D133" s="171">
        <f>D125-SUM(D126:D132)</f>
        <v>22363</v>
      </c>
      <c r="E133" s="171">
        <f>E125-SUM(E126:E132)</f>
        <v>30462</v>
      </c>
      <c r="F133" s="171">
        <f>F125-SUM(F126:F132)</f>
        <v>20575</v>
      </c>
      <c r="G133" s="171">
        <f>G125-SUM(G126:G132)</f>
        <v>21359</v>
      </c>
      <c r="H133" s="172">
        <f t="shared" si="57"/>
        <v>3.8104495747266043E-2</v>
      </c>
      <c r="I133" s="182">
        <f t="shared" si="35"/>
        <v>0.10058226413149884</v>
      </c>
      <c r="J133" s="172">
        <f t="shared" si="58"/>
        <v>2.8109495295124038E-2</v>
      </c>
      <c r="K133" s="171">
        <f>K125-SUM(K126:K132)</f>
        <v>8267</v>
      </c>
      <c r="L133" s="171">
        <f>L125-SUM(L126:L132)</f>
        <v>15390</v>
      </c>
      <c r="M133" s="171">
        <f>M125-SUM(M126:M132)</f>
        <v>26712</v>
      </c>
      <c r="N133" s="171">
        <f>N125-SUM(N126:N132)</f>
        <v>30137</v>
      </c>
      <c r="O133" s="171">
        <f>O125-SUM(O126:O132)</f>
        <v>32365</v>
      </c>
      <c r="P133" s="172">
        <f t="shared" si="59"/>
        <v>7.3929057304974011E-2</v>
      </c>
      <c r="Q133" s="182">
        <f t="shared" si="42"/>
        <v>2.9149631063263577</v>
      </c>
      <c r="R133" s="172">
        <f t="shared" si="60"/>
        <v>9.1875680409459239E-3</v>
      </c>
      <c r="S133" s="171">
        <f>S125-SUM(S126:S132)</f>
        <v>27674</v>
      </c>
      <c r="T133" s="171">
        <f>T125-SUM(T126:T132)</f>
        <v>37753</v>
      </c>
      <c r="U133" s="171">
        <f>U125-SUM(U126:U132)</f>
        <v>57174</v>
      </c>
      <c r="V133" s="171">
        <f>V125-SUM(V126:V132)</f>
        <v>50712</v>
      </c>
      <c r="W133" s="171">
        <f>W125-SUM(W126:W132)</f>
        <v>53724</v>
      </c>
      <c r="X133" s="172">
        <f t="shared" si="61"/>
        <v>5.9394226218646429E-2</v>
      </c>
      <c r="Y133" s="182">
        <f t="shared" si="43"/>
        <v>0.9413167594131675</v>
      </c>
      <c r="Z133" s="172">
        <f t="shared" si="56"/>
        <v>1.513791964940309E-2</v>
      </c>
    </row>
    <row r="134" spans="1:26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spans="1:26" x14ac:dyDescent="0.25">
      <c r="A135" s="1" t="s">
        <v>0</v>
      </c>
      <c r="B135" s="158" t="s">
        <v>71</v>
      </c>
      <c r="C135" s="178">
        <f>C136+C139</f>
        <v>0</v>
      </c>
      <c r="D135" s="178">
        <f>D136+D139</f>
        <v>29237</v>
      </c>
      <c r="E135" s="178">
        <f>E136+E139</f>
        <v>47385</v>
      </c>
      <c r="F135" s="178">
        <f>F136+F139</f>
        <v>49008</v>
      </c>
      <c r="G135" s="178">
        <f>G136+G139</f>
        <v>52595</v>
      </c>
      <c r="H135" s="179">
        <f>IFERROR(G135/F135-1,"-")</f>
        <v>7.3192131896833157E-2</v>
      </c>
      <c r="I135" s="179" t="str">
        <f t="shared" si="35"/>
        <v>-</v>
      </c>
      <c r="J135" s="179">
        <f>G135/G$9</f>
        <v>6.9217608738566819E-2</v>
      </c>
      <c r="K135" s="178">
        <f>K136+K139</f>
        <v>0</v>
      </c>
      <c r="L135" s="178">
        <f>L136+L139</f>
        <v>87353</v>
      </c>
      <c r="M135" s="178">
        <f>M136+M139</f>
        <v>163913</v>
      </c>
      <c r="N135" s="178">
        <f>N136+N139</f>
        <v>182213</v>
      </c>
      <c r="O135" s="178">
        <f>O136+O139</f>
        <v>183875</v>
      </c>
      <c r="P135" s="179">
        <f>IFERROR(O135/N135-1,"-")</f>
        <v>9.1211933286867719E-3</v>
      </c>
      <c r="Q135" s="179" t="str">
        <f t="shared" si="42"/>
        <v>-</v>
      </c>
      <c r="R135" s="179">
        <f>O135/O$9</f>
        <v>5.2197252387731555E-2</v>
      </c>
      <c r="S135" s="178">
        <f>S136+S139</f>
        <v>77095</v>
      </c>
      <c r="T135" s="178">
        <f>T136+T139</f>
        <v>116590</v>
      </c>
      <c r="U135" s="178">
        <f>U136+U139</f>
        <v>211298</v>
      </c>
      <c r="V135" s="178">
        <f>V136+V139</f>
        <v>231221</v>
      </c>
      <c r="W135" s="178">
        <f>W136+W139</f>
        <v>236470</v>
      </c>
      <c r="X135" s="179">
        <f>IFERROR(W135/V135-1,"-")</f>
        <v>2.2701225234732059E-2</v>
      </c>
      <c r="Y135" s="179">
        <f t="shared" si="43"/>
        <v>2.0672546857772875</v>
      </c>
      <c r="Z135" s="179">
        <f t="shared" ref="Z135:Z147" si="62">U135/U$9</f>
        <v>5.5945222410179005E-2</v>
      </c>
    </row>
    <row r="136" spans="1:26" x14ac:dyDescent="0.25">
      <c r="A136" s="1" t="s">
        <v>99</v>
      </c>
      <c r="B136" s="161" t="s">
        <v>100</v>
      </c>
      <c r="C136" s="162">
        <v>0</v>
      </c>
      <c r="D136" s="162">
        <v>9339</v>
      </c>
      <c r="E136" s="162">
        <v>5486</v>
      </c>
      <c r="F136" s="162">
        <v>7999</v>
      </c>
      <c r="G136" s="162">
        <v>6701</v>
      </c>
      <c r="H136" s="163">
        <f>IFERROR(G136/F136-1,"-")</f>
        <v>-0.16227028378547315</v>
      </c>
      <c r="I136" s="180" t="str">
        <f t="shared" si="35"/>
        <v>-</v>
      </c>
      <c r="J136" s="163">
        <f>G136/G$9</f>
        <v>8.8188458248338493E-3</v>
      </c>
      <c r="K136" s="162">
        <v>0</v>
      </c>
      <c r="L136" s="162">
        <v>28431</v>
      </c>
      <c r="M136" s="162">
        <v>15843</v>
      </c>
      <c r="N136" s="162">
        <v>16817</v>
      </c>
      <c r="O136" s="162">
        <v>14783</v>
      </c>
      <c r="P136" s="163">
        <f>IFERROR(O136/N136-1,"-")</f>
        <v>-0.12094903966224657</v>
      </c>
      <c r="Q136" s="180" t="str">
        <f t="shared" si="42"/>
        <v>-</v>
      </c>
      <c r="R136" s="163">
        <f>O136/O$9</f>
        <v>4.1965029615110023E-3</v>
      </c>
      <c r="S136" s="162">
        <v>22432</v>
      </c>
      <c r="T136" s="162">
        <v>37770</v>
      </c>
      <c r="U136" s="162">
        <v>21329</v>
      </c>
      <c r="V136" s="162">
        <v>24816</v>
      </c>
      <c r="W136" s="162">
        <v>21484</v>
      </c>
      <c r="X136" s="163">
        <f>IFERROR(W136/V136-1,"-")</f>
        <v>-0.13426821405544809</v>
      </c>
      <c r="Y136" s="180">
        <f t="shared" si="43"/>
        <v>-4.2261055634807421E-2</v>
      </c>
      <c r="Z136" s="163">
        <f t="shared" si="62"/>
        <v>5.6472642845020208E-3</v>
      </c>
    </row>
    <row r="137" spans="1:26" x14ac:dyDescent="0.25">
      <c r="A137" s="164" t="s">
        <v>106</v>
      </c>
      <c r="B137" s="165" t="s">
        <v>106</v>
      </c>
      <c r="C137" s="166">
        <v>0</v>
      </c>
      <c r="D137" s="166">
        <v>9339</v>
      </c>
      <c r="E137" s="166">
        <v>5415</v>
      </c>
      <c r="F137" s="166">
        <v>7999</v>
      </c>
      <c r="G137" s="166">
        <v>6701</v>
      </c>
      <c r="H137" s="167">
        <f>IFERROR(G137/F137-1,"-")</f>
        <v>-0.16227028378547315</v>
      </c>
      <c r="I137" s="181" t="str">
        <f t="shared" si="35"/>
        <v>-</v>
      </c>
      <c r="J137" s="167">
        <f>G137/G$9</f>
        <v>8.8188458248338493E-3</v>
      </c>
      <c r="K137" s="166">
        <v>0</v>
      </c>
      <c r="L137" s="166">
        <v>20185</v>
      </c>
      <c r="M137" s="166">
        <v>9264</v>
      </c>
      <c r="N137" s="166">
        <v>8253</v>
      </c>
      <c r="O137" s="166">
        <v>6321</v>
      </c>
      <c r="P137" s="167">
        <f>IFERROR(O137/N137-1,"-")</f>
        <v>-0.23409669211195927</v>
      </c>
      <c r="Q137" s="181" t="str">
        <f t="shared" si="42"/>
        <v>-</v>
      </c>
      <c r="R137" s="167">
        <f>O137/O$9</f>
        <v>1.7943648257938878E-3</v>
      </c>
      <c r="S137" s="166">
        <v>16366</v>
      </c>
      <c r="T137" s="166">
        <v>29524</v>
      </c>
      <c r="U137" s="166">
        <v>14679</v>
      </c>
      <c r="V137" s="166">
        <v>16252</v>
      </c>
      <c r="W137" s="166">
        <v>13022</v>
      </c>
      <c r="X137" s="167">
        <f>IFERROR(W137/V137-1,"-")</f>
        <v>-0.19874476987447698</v>
      </c>
      <c r="Y137" s="181">
        <f t="shared" si="43"/>
        <v>-0.20432604179396308</v>
      </c>
      <c r="Z137" s="167">
        <f t="shared" si="62"/>
        <v>3.8865484754186863E-3</v>
      </c>
    </row>
    <row r="138" spans="1:26" x14ac:dyDescent="0.25">
      <c r="A138" s="164" t="s">
        <v>103</v>
      </c>
      <c r="B138" s="165" t="s">
        <v>103</v>
      </c>
      <c r="C138" s="166">
        <v>0</v>
      </c>
      <c r="D138" s="166">
        <v>0</v>
      </c>
      <c r="E138" s="166">
        <v>71</v>
      </c>
      <c r="F138" s="166">
        <v>0</v>
      </c>
      <c r="G138" s="166">
        <v>0</v>
      </c>
      <c r="H138" s="167" t="str">
        <f>IFERROR(G138/F138-1,"-")</f>
        <v>-</v>
      </c>
      <c r="I138" s="181" t="str">
        <f t="shared" ref="I138:I161" si="63">IFERROR(G138/C138-1,"-")</f>
        <v>-</v>
      </c>
      <c r="J138" s="167">
        <f>G138/G$9</f>
        <v>0</v>
      </c>
      <c r="K138" s="166">
        <v>0</v>
      </c>
      <c r="L138" s="166">
        <v>8246</v>
      </c>
      <c r="M138" s="166">
        <v>6579</v>
      </c>
      <c r="N138" s="166">
        <v>8564</v>
      </c>
      <c r="O138" s="166">
        <v>8462</v>
      </c>
      <c r="P138" s="167">
        <f>IFERROR(O138/N138-1,"-")</f>
        <v>-1.1910322279308772E-2</v>
      </c>
      <c r="Q138" s="181" t="str">
        <f t="shared" si="42"/>
        <v>-</v>
      </c>
      <c r="R138" s="167">
        <f>O138/O$9</f>
        <v>2.4021381357171145E-3</v>
      </c>
      <c r="S138" s="166">
        <v>6066</v>
      </c>
      <c r="T138" s="166">
        <v>8246</v>
      </c>
      <c r="U138" s="166">
        <v>6650</v>
      </c>
      <c r="V138" s="166">
        <v>8564</v>
      </c>
      <c r="W138" s="166">
        <v>8462</v>
      </c>
      <c r="X138" s="167">
        <f>IFERROR(W138/V138-1,"-")</f>
        <v>-1.1910322279308772E-2</v>
      </c>
      <c r="Y138" s="181">
        <f t="shared" si="43"/>
        <v>0.39498846027035928</v>
      </c>
      <c r="Z138" s="167">
        <f t="shared" si="62"/>
        <v>1.7607158090833343E-3</v>
      </c>
    </row>
    <row r="139" spans="1:26" x14ac:dyDescent="0.25">
      <c r="A139" s="1" t="s">
        <v>149</v>
      </c>
      <c r="B139" s="161" t="s">
        <v>110</v>
      </c>
      <c r="C139" s="162">
        <v>0</v>
      </c>
      <c r="D139" s="162">
        <v>19898</v>
      </c>
      <c r="E139" s="162">
        <v>41899</v>
      </c>
      <c r="F139" s="162">
        <v>41009</v>
      </c>
      <c r="G139" s="162">
        <v>45894</v>
      </c>
      <c r="H139" s="163">
        <f>IFERROR(G139/F139-1,"-")</f>
        <v>0.11912019312833766</v>
      </c>
      <c r="I139" s="180" t="str">
        <f t="shared" si="63"/>
        <v>-</v>
      </c>
      <c r="J139" s="163">
        <f>G139/G$9</f>
        <v>6.0398762913732973E-2</v>
      </c>
      <c r="K139" s="162">
        <v>0</v>
      </c>
      <c r="L139" s="162">
        <v>58922</v>
      </c>
      <c r="M139" s="162">
        <v>148070</v>
      </c>
      <c r="N139" s="162">
        <v>165396</v>
      </c>
      <c r="O139" s="162">
        <v>169092</v>
      </c>
      <c r="P139" s="163">
        <f>IFERROR(O139/N139-1,"-")</f>
        <v>2.2346368715083775E-2</v>
      </c>
      <c r="Q139" s="180" t="str">
        <f t="shared" si="42"/>
        <v>-</v>
      </c>
      <c r="R139" s="163">
        <f>O139/O$9</f>
        <v>4.8000749426220547E-2</v>
      </c>
      <c r="S139" s="162">
        <v>54663</v>
      </c>
      <c r="T139" s="162">
        <v>78820</v>
      </c>
      <c r="U139" s="162">
        <v>189969</v>
      </c>
      <c r="V139" s="162">
        <v>206405</v>
      </c>
      <c r="W139" s="162">
        <v>214986</v>
      </c>
      <c r="X139" s="163">
        <f>IFERROR(W139/V139-1,"-")</f>
        <v>4.1573605290569526E-2</v>
      </c>
      <c r="Y139" s="180">
        <f t="shared" si="43"/>
        <v>2.9329345260962625</v>
      </c>
      <c r="Z139" s="163">
        <f t="shared" si="62"/>
        <v>5.0297958125676979E-2</v>
      </c>
    </row>
    <row r="140" spans="1:26" x14ac:dyDescent="0.25">
      <c r="A140" s="164" t="s">
        <v>113</v>
      </c>
      <c r="B140" s="165" t="s">
        <v>113</v>
      </c>
      <c r="C140" s="166">
        <v>0</v>
      </c>
      <c r="D140" s="166">
        <v>8616</v>
      </c>
      <c r="E140" s="166">
        <v>22074</v>
      </c>
      <c r="F140" s="166">
        <v>20929</v>
      </c>
      <c r="G140" s="166">
        <v>26456</v>
      </c>
      <c r="H140" s="167">
        <f t="shared" ref="H140:H147" si="64">IFERROR(G140/F140-1,"-")</f>
        <v>0.26408332935161738</v>
      </c>
      <c r="I140" s="181" t="str">
        <f t="shared" si="63"/>
        <v>-</v>
      </c>
      <c r="J140" s="167">
        <f t="shared" ref="J140:J147" si="65">G140/G$9</f>
        <v>3.4817398170691585E-2</v>
      </c>
      <c r="K140" s="166">
        <v>0</v>
      </c>
      <c r="L140" s="166">
        <v>13586</v>
      </c>
      <c r="M140" s="166">
        <v>60071</v>
      </c>
      <c r="N140" s="166">
        <v>68833</v>
      </c>
      <c r="O140" s="166">
        <v>71052</v>
      </c>
      <c r="P140" s="167">
        <f t="shared" ref="P140:P147" si="66">IFERROR(O140/N140-1,"-")</f>
        <v>3.2237444249124669E-2</v>
      </c>
      <c r="Q140" s="181" t="str">
        <f t="shared" si="42"/>
        <v>-</v>
      </c>
      <c r="R140" s="167">
        <f t="shared" ref="R140:R147" si="67">O140/O$9</f>
        <v>2.0169784781254124E-2</v>
      </c>
      <c r="S140" s="166">
        <v>18862</v>
      </c>
      <c r="T140" s="166">
        <v>22202</v>
      </c>
      <c r="U140" s="166">
        <v>82145</v>
      </c>
      <c r="V140" s="166">
        <v>89762</v>
      </c>
      <c r="W140" s="166">
        <v>97508</v>
      </c>
      <c r="X140" s="167">
        <f t="shared" ref="X140:X147" si="68">IFERROR(W140/V140-1,"-")</f>
        <v>8.6294868652659229E-2</v>
      </c>
      <c r="Y140" s="181">
        <f t="shared" si="43"/>
        <v>4.1695472378326794</v>
      </c>
      <c r="Z140" s="167">
        <f t="shared" si="62"/>
        <v>2.1749473704834661E-2</v>
      </c>
    </row>
    <row r="141" spans="1:26" x14ac:dyDescent="0.25">
      <c r="A141" s="164" t="s">
        <v>116</v>
      </c>
      <c r="B141" s="165" t="s">
        <v>116</v>
      </c>
      <c r="C141" s="166">
        <v>0</v>
      </c>
      <c r="D141" s="166">
        <v>1411</v>
      </c>
      <c r="E141" s="166">
        <v>1553</v>
      </c>
      <c r="F141" s="166">
        <v>1880</v>
      </c>
      <c r="G141" s="166">
        <v>1664</v>
      </c>
      <c r="H141" s="167">
        <f t="shared" si="64"/>
        <v>-0.11489361702127665</v>
      </c>
      <c r="I141" s="181" t="str">
        <f t="shared" si="63"/>
        <v>-</v>
      </c>
      <c r="J141" s="167">
        <f t="shared" si="65"/>
        <v>2.1899059024807527E-3</v>
      </c>
      <c r="K141" s="166">
        <v>0</v>
      </c>
      <c r="L141" s="166">
        <v>6291</v>
      </c>
      <c r="M141" s="166">
        <v>11965</v>
      </c>
      <c r="N141" s="166">
        <v>16264</v>
      </c>
      <c r="O141" s="166">
        <v>16937</v>
      </c>
      <c r="P141" s="167">
        <f t="shared" si="66"/>
        <v>4.1379734382685607E-2</v>
      </c>
      <c r="Q141" s="181" t="str">
        <f t="shared" si="42"/>
        <v>-</v>
      </c>
      <c r="R141" s="167">
        <f t="shared" si="67"/>
        <v>4.8079666278232997E-3</v>
      </c>
      <c r="S141" s="166">
        <v>5188</v>
      </c>
      <c r="T141" s="166">
        <v>7702</v>
      </c>
      <c r="U141" s="166">
        <v>13518</v>
      </c>
      <c r="V141" s="166">
        <v>18144</v>
      </c>
      <c r="W141" s="166">
        <v>18601</v>
      </c>
      <c r="X141" s="167">
        <f t="shared" si="68"/>
        <v>2.5187389770723101E-2</v>
      </c>
      <c r="Y141" s="181">
        <f t="shared" si="43"/>
        <v>2.5853893600616806</v>
      </c>
      <c r="Z141" s="167">
        <f t="shared" si="62"/>
        <v>3.5791513243892499E-3</v>
      </c>
    </row>
    <row r="142" spans="1:26" x14ac:dyDescent="0.25">
      <c r="A142" s="164" t="s">
        <v>119</v>
      </c>
      <c r="B142" s="165" t="s">
        <v>119</v>
      </c>
      <c r="C142" s="166">
        <v>0</v>
      </c>
      <c r="D142" s="166">
        <v>2188</v>
      </c>
      <c r="E142" s="166">
        <v>5813</v>
      </c>
      <c r="F142" s="166">
        <v>5043</v>
      </c>
      <c r="G142" s="166">
        <v>5027</v>
      </c>
      <c r="H142" s="167">
        <f t="shared" si="64"/>
        <v>-3.1727146539758388E-3</v>
      </c>
      <c r="I142" s="181" t="str">
        <f t="shared" si="63"/>
        <v>-</v>
      </c>
      <c r="J142" s="167">
        <f t="shared" si="65"/>
        <v>6.6157794301506872E-3</v>
      </c>
      <c r="K142" s="166">
        <v>0</v>
      </c>
      <c r="L142" s="166">
        <v>10850</v>
      </c>
      <c r="M142" s="166">
        <v>17158</v>
      </c>
      <c r="N142" s="166">
        <v>16033</v>
      </c>
      <c r="O142" s="166">
        <v>15511</v>
      </c>
      <c r="P142" s="167">
        <f t="shared" si="66"/>
        <v>-3.2557849435539188E-2</v>
      </c>
      <c r="Q142" s="181" t="str">
        <f t="shared" si="42"/>
        <v>-</v>
      </c>
      <c r="R142" s="167">
        <f t="shared" si="67"/>
        <v>4.4031629192990028E-3</v>
      </c>
      <c r="S142" s="166">
        <v>5864</v>
      </c>
      <c r="T142" s="166">
        <v>13038</v>
      </c>
      <c r="U142" s="166">
        <v>22971</v>
      </c>
      <c r="V142" s="166">
        <v>21076</v>
      </c>
      <c r="W142" s="166">
        <v>20538</v>
      </c>
      <c r="X142" s="167">
        <f t="shared" si="68"/>
        <v>-2.5526665401404469E-2</v>
      </c>
      <c r="Y142" s="181">
        <f t="shared" si="43"/>
        <v>2.5023874488403819</v>
      </c>
      <c r="Z142" s="167">
        <f t="shared" si="62"/>
        <v>6.0820154662335748E-3</v>
      </c>
    </row>
    <row r="143" spans="1:26" x14ac:dyDescent="0.25">
      <c r="A143" s="164" t="s">
        <v>126</v>
      </c>
      <c r="B143" s="165" t="s">
        <v>126</v>
      </c>
      <c r="C143" s="166">
        <v>0</v>
      </c>
      <c r="D143" s="166">
        <v>2549</v>
      </c>
      <c r="E143" s="166">
        <v>4370</v>
      </c>
      <c r="F143" s="166">
        <v>3569</v>
      </c>
      <c r="G143" s="166">
        <v>2063</v>
      </c>
      <c r="H143" s="167">
        <f t="shared" si="64"/>
        <v>-0.42196693751751191</v>
      </c>
      <c r="I143" s="181" t="str">
        <f t="shared" si="63"/>
        <v>-</v>
      </c>
      <c r="J143" s="167">
        <f t="shared" si="65"/>
        <v>2.7150095413568469E-3</v>
      </c>
      <c r="K143" s="166">
        <v>0</v>
      </c>
      <c r="L143" s="166">
        <v>1210</v>
      </c>
      <c r="M143" s="166">
        <v>3896</v>
      </c>
      <c r="N143" s="166">
        <v>3830</v>
      </c>
      <c r="O143" s="166">
        <v>3069</v>
      </c>
      <c r="P143" s="167">
        <f t="shared" si="66"/>
        <v>-0.19869451697127938</v>
      </c>
      <c r="Q143" s="181" t="str">
        <f t="shared" si="42"/>
        <v>-</v>
      </c>
      <c r="R143" s="167">
        <f t="shared" si="67"/>
        <v>8.7120798138924887E-4</v>
      </c>
      <c r="S143" s="166">
        <v>782</v>
      </c>
      <c r="T143" s="166">
        <v>3759</v>
      </c>
      <c r="U143" s="166">
        <v>8266</v>
      </c>
      <c r="V143" s="166">
        <v>7399</v>
      </c>
      <c r="W143" s="166">
        <v>5132</v>
      </c>
      <c r="X143" s="167">
        <f t="shared" si="68"/>
        <v>-0.30639275577780778</v>
      </c>
      <c r="Y143" s="181">
        <f t="shared" si="43"/>
        <v>5.5626598465473149</v>
      </c>
      <c r="Z143" s="167">
        <f t="shared" si="62"/>
        <v>2.1885829891553146E-3</v>
      </c>
    </row>
    <row r="144" spans="1:26" x14ac:dyDescent="0.25">
      <c r="A144" s="164" t="s">
        <v>122</v>
      </c>
      <c r="B144" s="165" t="s">
        <v>122</v>
      </c>
      <c r="C144" s="166">
        <v>0</v>
      </c>
      <c r="D144" s="166">
        <v>902</v>
      </c>
      <c r="E144" s="166">
        <v>435</v>
      </c>
      <c r="F144" s="166">
        <v>1205</v>
      </c>
      <c r="G144" s="166">
        <v>791</v>
      </c>
      <c r="H144" s="167">
        <f t="shared" si="64"/>
        <v>-0.34356846473029046</v>
      </c>
      <c r="I144" s="181" t="str">
        <f t="shared" si="63"/>
        <v>-</v>
      </c>
      <c r="J144" s="167">
        <f t="shared" si="65"/>
        <v>1.0409949332105021E-3</v>
      </c>
      <c r="K144" s="166">
        <v>0</v>
      </c>
      <c r="L144" s="166">
        <v>1918</v>
      </c>
      <c r="M144" s="166">
        <v>3253</v>
      </c>
      <c r="N144" s="166">
        <v>3513</v>
      </c>
      <c r="O144" s="166">
        <v>3959</v>
      </c>
      <c r="P144" s="167">
        <f t="shared" si="66"/>
        <v>0.12695701679476223</v>
      </c>
      <c r="Q144" s="181" t="str">
        <f t="shared" si="42"/>
        <v>-</v>
      </c>
      <c r="R144" s="167">
        <f t="shared" si="67"/>
        <v>1.1238554572564471E-3</v>
      </c>
      <c r="S144" s="166">
        <v>1676</v>
      </c>
      <c r="T144" s="166">
        <v>2820</v>
      </c>
      <c r="U144" s="166">
        <v>3688</v>
      </c>
      <c r="V144" s="166">
        <v>4718</v>
      </c>
      <c r="W144" s="166">
        <v>4750</v>
      </c>
      <c r="X144" s="167">
        <f t="shared" si="68"/>
        <v>6.7825349724459638E-3</v>
      </c>
      <c r="Y144" s="181">
        <f t="shared" si="43"/>
        <v>1.8341288782816227</v>
      </c>
      <c r="Z144" s="167">
        <f t="shared" si="62"/>
        <v>9.7646915848110323E-4</v>
      </c>
    </row>
    <row r="145" spans="1:26" x14ac:dyDescent="0.25">
      <c r="A145" s="164" t="s">
        <v>131</v>
      </c>
      <c r="B145" s="165" t="s">
        <v>131</v>
      </c>
      <c r="C145" s="166">
        <v>0</v>
      </c>
      <c r="D145" s="166">
        <v>93</v>
      </c>
      <c r="E145" s="166">
        <v>79</v>
      </c>
      <c r="F145" s="166">
        <v>139</v>
      </c>
      <c r="G145" s="166">
        <v>6</v>
      </c>
      <c r="H145" s="167">
        <f t="shared" si="64"/>
        <v>-0.95683453237410077</v>
      </c>
      <c r="I145" s="181" t="str">
        <f t="shared" si="63"/>
        <v>-</v>
      </c>
      <c r="J145" s="167">
        <f t="shared" si="65"/>
        <v>7.8962953214450213E-6</v>
      </c>
      <c r="K145" s="166">
        <v>0</v>
      </c>
      <c r="L145" s="166">
        <v>1104</v>
      </c>
      <c r="M145" s="166">
        <v>2826</v>
      </c>
      <c r="N145" s="166">
        <v>3108</v>
      </c>
      <c r="O145" s="166">
        <v>3024</v>
      </c>
      <c r="P145" s="167">
        <f t="shared" si="66"/>
        <v>-2.7027027027026973E-2</v>
      </c>
      <c r="Q145" s="181" t="str">
        <f t="shared" si="42"/>
        <v>-</v>
      </c>
      <c r="R145" s="167">
        <f t="shared" si="67"/>
        <v>8.5843367081169387E-4</v>
      </c>
      <c r="S145" s="166">
        <v>1597</v>
      </c>
      <c r="T145" s="166">
        <v>1197</v>
      </c>
      <c r="U145" s="166">
        <v>2905</v>
      </c>
      <c r="V145" s="166">
        <v>3247</v>
      </c>
      <c r="W145" s="166">
        <v>3030</v>
      </c>
      <c r="X145" s="167">
        <f t="shared" si="68"/>
        <v>-6.6830920850015407E-2</v>
      </c>
      <c r="Y145" s="181">
        <f t="shared" si="43"/>
        <v>0.89730745147150914</v>
      </c>
      <c r="Z145" s="167">
        <f t="shared" si="62"/>
        <v>7.6915480081008814E-4</v>
      </c>
    </row>
    <row r="146" spans="1:26" x14ac:dyDescent="0.25">
      <c r="A146" s="164" t="s">
        <v>134</v>
      </c>
      <c r="B146" s="165" t="s">
        <v>134</v>
      </c>
      <c r="C146" s="166">
        <v>0</v>
      </c>
      <c r="D146" s="166">
        <v>75</v>
      </c>
      <c r="E146" s="166">
        <v>49</v>
      </c>
      <c r="F146" s="166">
        <v>93</v>
      </c>
      <c r="G146" s="166">
        <v>54</v>
      </c>
      <c r="H146" s="167">
        <f t="shared" si="64"/>
        <v>-0.41935483870967738</v>
      </c>
      <c r="I146" s="181" t="str">
        <f t="shared" si="63"/>
        <v>-</v>
      </c>
      <c r="J146" s="167">
        <f t="shared" si="65"/>
        <v>7.1066657893005197E-5</v>
      </c>
      <c r="K146" s="166">
        <v>0</v>
      </c>
      <c r="L146" s="166">
        <v>715</v>
      </c>
      <c r="M146" s="166">
        <v>1637</v>
      </c>
      <c r="N146" s="166">
        <v>2213</v>
      </c>
      <c r="O146" s="166">
        <v>2093</v>
      </c>
      <c r="P146" s="167">
        <f t="shared" si="66"/>
        <v>-5.4225033890646146E-2</v>
      </c>
      <c r="Q146" s="181" t="str">
        <f t="shared" si="42"/>
        <v>-</v>
      </c>
      <c r="R146" s="167">
        <f t="shared" si="67"/>
        <v>5.9414737864050106E-4</v>
      </c>
      <c r="S146" s="166">
        <v>3384</v>
      </c>
      <c r="T146" s="166">
        <v>790</v>
      </c>
      <c r="U146" s="166">
        <v>1686</v>
      </c>
      <c r="V146" s="166">
        <v>2306</v>
      </c>
      <c r="W146" s="166">
        <v>2147</v>
      </c>
      <c r="X146" s="167">
        <f t="shared" si="68"/>
        <v>-6.8950563746747573E-2</v>
      </c>
      <c r="Y146" s="181">
        <f t="shared" si="43"/>
        <v>-0.36554373522458627</v>
      </c>
      <c r="Z146" s="167">
        <f t="shared" si="62"/>
        <v>4.4640103069391E-4</v>
      </c>
    </row>
    <row r="147" spans="1:26" x14ac:dyDescent="0.25">
      <c r="A147" s="169" t="s">
        <v>148</v>
      </c>
      <c r="B147" s="170" t="s">
        <v>148</v>
      </c>
      <c r="C147" s="171">
        <f>C139-SUM(C140:C146)</f>
        <v>0</v>
      </c>
      <c r="D147" s="171">
        <f>D139-SUM(D140:D146)</f>
        <v>4064</v>
      </c>
      <c r="E147" s="171">
        <f>E139-SUM(E140:E146)</f>
        <v>7526</v>
      </c>
      <c r="F147" s="171">
        <f>F139-SUM(F140:F146)</f>
        <v>8151</v>
      </c>
      <c r="G147" s="171">
        <f>G139-SUM(G140:G146)</f>
        <v>9833</v>
      </c>
      <c r="H147" s="172">
        <f t="shared" si="64"/>
        <v>0.20635504846031161</v>
      </c>
      <c r="I147" s="182" t="str">
        <f t="shared" si="63"/>
        <v>-</v>
      </c>
      <c r="J147" s="172">
        <f t="shared" si="65"/>
        <v>1.294071198262815E-2</v>
      </c>
      <c r="K147" s="171">
        <f>K139-SUM(K140:K146)</f>
        <v>0</v>
      </c>
      <c r="L147" s="171">
        <f>L139-SUM(L140:L146)</f>
        <v>23248</v>
      </c>
      <c r="M147" s="171">
        <f>M139-SUM(M140:M146)</f>
        <v>47264</v>
      </c>
      <c r="N147" s="171">
        <f>N139-SUM(N140:N146)</f>
        <v>51602</v>
      </c>
      <c r="O147" s="171">
        <f>O139-SUM(O140:O146)</f>
        <v>53447</v>
      </c>
      <c r="P147" s="172">
        <f t="shared" si="66"/>
        <v>3.575442812294094E-2</v>
      </c>
      <c r="Q147" s="182" t="str">
        <f t="shared" si="42"/>
        <v>-</v>
      </c>
      <c r="R147" s="172">
        <f t="shared" si="67"/>
        <v>1.5172190609746231E-2</v>
      </c>
      <c r="S147" s="171">
        <f>S139-SUM(S140:S146)</f>
        <v>17310</v>
      </c>
      <c r="T147" s="171">
        <f>T139-SUM(T140:T146)</f>
        <v>27312</v>
      </c>
      <c r="U147" s="171">
        <f>U139-SUM(U140:U146)</f>
        <v>54790</v>
      </c>
      <c r="V147" s="171">
        <f>V139-SUM(V140:V146)</f>
        <v>59753</v>
      </c>
      <c r="W147" s="171">
        <f>W139-SUM(W140:W146)</f>
        <v>63280</v>
      </c>
      <c r="X147" s="172">
        <f t="shared" si="68"/>
        <v>5.9026325038073368E-2</v>
      </c>
      <c r="Y147" s="182">
        <f t="shared" si="43"/>
        <v>2.6556903523974582</v>
      </c>
      <c r="Z147" s="172">
        <f t="shared" si="62"/>
        <v>1.4506709651079081E-2</v>
      </c>
    </row>
    <row r="148" spans="1:26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</row>
    <row r="149" spans="1:26" x14ac:dyDescent="0.25">
      <c r="A149" s="1" t="s">
        <v>0</v>
      </c>
      <c r="B149" s="158" t="s">
        <v>71</v>
      </c>
      <c r="C149" s="178">
        <f>C150+C153</f>
        <v>11846</v>
      </c>
      <c r="D149" s="178">
        <f>D150+D153</f>
        <v>15189</v>
      </c>
      <c r="E149" s="178">
        <f>E150+E153</f>
        <v>30370</v>
      </c>
      <c r="F149" s="178">
        <f>F150+F153</f>
        <v>30714</v>
      </c>
      <c r="G149" s="178">
        <f>G150+G153</f>
        <v>35796</v>
      </c>
      <c r="H149" s="179">
        <f>IFERROR(G149/F149-1,"-")</f>
        <v>0.1654620042977144</v>
      </c>
      <c r="I149" s="179">
        <f t="shared" si="63"/>
        <v>2.0217795036299173</v>
      </c>
      <c r="J149" s="179">
        <f>G149/G$9</f>
        <v>4.7109297887741E-2</v>
      </c>
      <c r="K149" s="178">
        <f>K150+K153</f>
        <v>30203</v>
      </c>
      <c r="L149" s="178">
        <f>L150+L153</f>
        <v>55599</v>
      </c>
      <c r="M149" s="178">
        <f>M150+M153</f>
        <v>77698</v>
      </c>
      <c r="N149" s="178">
        <f>N150+N153</f>
        <v>83136</v>
      </c>
      <c r="O149" s="178">
        <f>O150+O153</f>
        <v>81318</v>
      </c>
      <c r="P149" s="179">
        <f>IFERROR(O149/N149-1,"-")</f>
        <v>-2.1867782909930744E-2</v>
      </c>
      <c r="Q149" s="179">
        <f t="shared" si="42"/>
        <v>1.6923815515015064</v>
      </c>
      <c r="R149" s="179">
        <f>O149/O$9</f>
        <v>2.3084030834347E-2</v>
      </c>
      <c r="S149" s="178">
        <f>S150+S153</f>
        <v>42049</v>
      </c>
      <c r="T149" s="178">
        <f>T150+T153</f>
        <v>70788</v>
      </c>
      <c r="U149" s="178">
        <f>U150+U153</f>
        <v>108068</v>
      </c>
      <c r="V149" s="178">
        <f>V150+V153</f>
        <v>113850</v>
      </c>
      <c r="W149" s="178">
        <f>W150+W153</f>
        <v>117114</v>
      </c>
      <c r="X149" s="179">
        <f>IFERROR(W149/V149-1,"-")</f>
        <v>2.8669301712779927E-2</v>
      </c>
      <c r="Y149" s="179">
        <f t="shared" si="43"/>
        <v>1.7851791957002545</v>
      </c>
      <c r="Z149" s="179">
        <f t="shared" ref="Z149:Z161" si="69">U149/U$9</f>
        <v>2.8613088128724477E-2</v>
      </c>
    </row>
    <row r="150" spans="1:26" x14ac:dyDescent="0.25">
      <c r="A150" s="1" t="s">
        <v>99</v>
      </c>
      <c r="B150" s="161" t="s">
        <v>100</v>
      </c>
      <c r="C150" s="162">
        <v>8198</v>
      </c>
      <c r="D150" s="162">
        <v>8139</v>
      </c>
      <c r="E150" s="162">
        <v>18008</v>
      </c>
      <c r="F150" s="162">
        <v>17702</v>
      </c>
      <c r="G150" s="162">
        <v>18511</v>
      </c>
      <c r="H150" s="163">
        <f>IFERROR(G150/F150-1,"-")</f>
        <v>4.5701050728731207E-2</v>
      </c>
      <c r="I150" s="180">
        <f t="shared" si="63"/>
        <v>1.2579897535984386</v>
      </c>
      <c r="J150" s="163">
        <f>G150/G$9</f>
        <v>2.4361387115878135E-2</v>
      </c>
      <c r="K150" s="162">
        <v>13645</v>
      </c>
      <c r="L150" s="162">
        <v>31999</v>
      </c>
      <c r="M150" s="162">
        <v>38624</v>
      </c>
      <c r="N150" s="162">
        <v>39075</v>
      </c>
      <c r="O150" s="162">
        <v>34406</v>
      </c>
      <c r="P150" s="163">
        <f>IFERROR(O150/N150-1,"-")</f>
        <v>-0.11948816378758798</v>
      </c>
      <c r="Q150" s="180">
        <f t="shared" si="42"/>
        <v>1.5215097105166726</v>
      </c>
      <c r="R150" s="163">
        <f>O150/O$9</f>
        <v>9.7669539940301395E-3</v>
      </c>
      <c r="S150" s="162">
        <v>21843</v>
      </c>
      <c r="T150" s="162">
        <v>40138</v>
      </c>
      <c r="U150" s="162">
        <v>56632</v>
      </c>
      <c r="V150" s="162">
        <v>56777</v>
      </c>
      <c r="W150" s="162">
        <v>52917</v>
      </c>
      <c r="X150" s="163">
        <f>IFERROR(W150/V150-1,"-")</f>
        <v>-6.7985275727847516E-2</v>
      </c>
      <c r="Y150" s="180">
        <f t="shared" si="43"/>
        <v>1.4226067847823103</v>
      </c>
      <c r="Z150" s="163">
        <f t="shared" si="69"/>
        <v>1.4994414691730434E-2</v>
      </c>
    </row>
    <row r="151" spans="1:26" x14ac:dyDescent="0.25">
      <c r="A151" s="164" t="s">
        <v>106</v>
      </c>
      <c r="B151" s="165" t="s">
        <v>106</v>
      </c>
      <c r="C151" s="166">
        <v>3239</v>
      </c>
      <c r="D151" s="166">
        <v>4159</v>
      </c>
      <c r="E151" s="166">
        <v>6621</v>
      </c>
      <c r="F151" s="166">
        <v>5838</v>
      </c>
      <c r="G151" s="166">
        <v>5597</v>
      </c>
      <c r="H151" s="167">
        <f>IFERROR(G151/F151-1,"-")</f>
        <v>-4.1281260705721134E-2</v>
      </c>
      <c r="I151" s="181">
        <f t="shared" si="63"/>
        <v>0.72800246989811668</v>
      </c>
      <c r="J151" s="167">
        <f>G151/G$9</f>
        <v>7.3659274856879651E-3</v>
      </c>
      <c r="K151" s="166">
        <v>11144</v>
      </c>
      <c r="L151" s="166">
        <v>28141</v>
      </c>
      <c r="M151" s="166">
        <v>34603</v>
      </c>
      <c r="N151" s="166">
        <v>36787</v>
      </c>
      <c r="O151" s="166">
        <v>31192</v>
      </c>
      <c r="P151" s="167">
        <f>IFERROR(O151/N151-1,"-")</f>
        <v>-0.15209177154973219</v>
      </c>
      <c r="Q151" s="181">
        <f t="shared" ref="Q151:Q161" si="70">IFERROR(O151/K151-1,"-")</f>
        <v>1.7989949748743719</v>
      </c>
      <c r="R151" s="167">
        <f>O151/O$9</f>
        <v>8.8545843452243235E-3</v>
      </c>
      <c r="S151" s="166">
        <v>14383</v>
      </c>
      <c r="T151" s="166">
        <v>32300</v>
      </c>
      <c r="U151" s="166">
        <v>41224</v>
      </c>
      <c r="V151" s="166">
        <v>42625</v>
      </c>
      <c r="W151" s="166">
        <v>36789</v>
      </c>
      <c r="X151" s="167">
        <f>IFERROR(W151/V151-1,"-")</f>
        <v>-0.1369149560117302</v>
      </c>
      <c r="Y151" s="181">
        <f t="shared" ref="Y151:Y161" si="71">IFERROR(W151/S151-1,"-")</f>
        <v>1.5578113050128626</v>
      </c>
      <c r="Z151" s="167">
        <f t="shared" si="69"/>
        <v>1.0914849400549079E-2</v>
      </c>
    </row>
    <row r="152" spans="1:26" x14ac:dyDescent="0.25">
      <c r="A152" s="164" t="s">
        <v>103</v>
      </c>
      <c r="B152" s="165" t="s">
        <v>103</v>
      </c>
      <c r="C152" s="166">
        <v>4959</v>
      </c>
      <c r="D152" s="166">
        <v>3980</v>
      </c>
      <c r="E152" s="166">
        <v>11387</v>
      </c>
      <c r="F152" s="166">
        <v>11864</v>
      </c>
      <c r="G152" s="166">
        <v>12914</v>
      </c>
      <c r="H152" s="167">
        <f>IFERROR(G152/F152-1,"-")</f>
        <v>8.8503034389750601E-2</v>
      </c>
      <c r="I152" s="181">
        <f t="shared" si="63"/>
        <v>1.6041540633192177</v>
      </c>
      <c r="J152" s="167">
        <f>G152/G$9</f>
        <v>1.6995459630190168E-2</v>
      </c>
      <c r="K152" s="166">
        <v>2501</v>
      </c>
      <c r="L152" s="166">
        <v>3858</v>
      </c>
      <c r="M152" s="166">
        <v>4021</v>
      </c>
      <c r="N152" s="166">
        <v>2288</v>
      </c>
      <c r="O152" s="166">
        <v>3214</v>
      </c>
      <c r="P152" s="167">
        <f>IFERROR(O152/N152-1,"-")</f>
        <v>0.4047202797202798</v>
      </c>
      <c r="Q152" s="181">
        <f t="shared" si="70"/>
        <v>0.28508596561375454</v>
      </c>
      <c r="R152" s="167">
        <f>O152/O$9</f>
        <v>9.1236964880581485E-4</v>
      </c>
      <c r="S152" s="166">
        <v>7460</v>
      </c>
      <c r="T152" s="166">
        <v>7838</v>
      </c>
      <c r="U152" s="166">
        <v>15408</v>
      </c>
      <c r="V152" s="166">
        <v>14152</v>
      </c>
      <c r="W152" s="166">
        <v>16128</v>
      </c>
      <c r="X152" s="167">
        <f>IFERROR(W152/V152-1,"-")</f>
        <v>0.13962690785754672</v>
      </c>
      <c r="Y152" s="181">
        <f t="shared" si="71"/>
        <v>1.1619302949061661</v>
      </c>
      <c r="Z152" s="167">
        <f t="shared" si="69"/>
        <v>4.0795652911813553E-3</v>
      </c>
    </row>
    <row r="153" spans="1:26" x14ac:dyDescent="0.25">
      <c r="A153" s="1" t="s">
        <v>149</v>
      </c>
      <c r="B153" s="161" t="s">
        <v>110</v>
      </c>
      <c r="C153" s="162">
        <v>3648</v>
      </c>
      <c r="D153" s="162">
        <v>7050</v>
      </c>
      <c r="E153" s="162">
        <v>12362</v>
      </c>
      <c r="F153" s="162">
        <v>13012</v>
      </c>
      <c r="G153" s="162">
        <v>17285</v>
      </c>
      <c r="H153" s="163">
        <f>IFERROR(G153/F153-1,"-")</f>
        <v>0.3283891792191822</v>
      </c>
      <c r="I153" s="180">
        <f t="shared" si="63"/>
        <v>3.7382127192982457</v>
      </c>
      <c r="J153" s="163">
        <f>G153/G$9</f>
        <v>2.2747910771862868E-2</v>
      </c>
      <c r="K153" s="162">
        <v>16558</v>
      </c>
      <c r="L153" s="162">
        <v>23600</v>
      </c>
      <c r="M153" s="162">
        <v>39074</v>
      </c>
      <c r="N153" s="162">
        <v>44061</v>
      </c>
      <c r="O153" s="162">
        <v>46912</v>
      </c>
      <c r="P153" s="163">
        <f>IFERROR(O153/N153-1,"-")</f>
        <v>6.4705748848187694E-2</v>
      </c>
      <c r="Q153" s="180">
        <f t="shared" si="70"/>
        <v>1.8331924145428191</v>
      </c>
      <c r="R153" s="163">
        <f>O153/O$9</f>
        <v>1.331707684031686E-2</v>
      </c>
      <c r="S153" s="162">
        <v>20206</v>
      </c>
      <c r="T153" s="162">
        <v>30650</v>
      </c>
      <c r="U153" s="162">
        <v>51436</v>
      </c>
      <c r="V153" s="162">
        <v>57073</v>
      </c>
      <c r="W153" s="162">
        <v>64197</v>
      </c>
      <c r="X153" s="163">
        <f>IFERROR(W153/V153-1,"-")</f>
        <v>0.12482259562314924</v>
      </c>
      <c r="Y153" s="180">
        <f t="shared" si="71"/>
        <v>2.1771256062555677</v>
      </c>
      <c r="Z153" s="163">
        <f t="shared" si="69"/>
        <v>1.3618673436994043E-2</v>
      </c>
    </row>
    <row r="154" spans="1:26" x14ac:dyDescent="0.25">
      <c r="A154" s="164" t="s">
        <v>113</v>
      </c>
      <c r="B154" s="165" t="s">
        <v>113</v>
      </c>
      <c r="C154" s="166">
        <v>434</v>
      </c>
      <c r="D154" s="166">
        <v>401</v>
      </c>
      <c r="E154" s="166">
        <v>974</v>
      </c>
      <c r="F154" s="166">
        <v>983</v>
      </c>
      <c r="G154" s="166">
        <v>1429</v>
      </c>
      <c r="H154" s="167">
        <f t="shared" ref="H154:H161" si="72">IFERROR(G154/F154-1,"-")</f>
        <v>0.45371312309257372</v>
      </c>
      <c r="I154" s="181">
        <f t="shared" si="63"/>
        <v>2.2926267281105992</v>
      </c>
      <c r="J154" s="167">
        <f t="shared" ref="J154:J161" si="73">G154/G$9</f>
        <v>1.8806343357241561E-3</v>
      </c>
      <c r="K154" s="166">
        <v>5335</v>
      </c>
      <c r="L154" s="166">
        <v>5197</v>
      </c>
      <c r="M154" s="166">
        <v>18197</v>
      </c>
      <c r="N154" s="166">
        <v>17767</v>
      </c>
      <c r="O154" s="166">
        <v>18362</v>
      </c>
      <c r="P154" s="167">
        <f t="shared" ref="P154:P161" si="74">IFERROR(O154/N154-1,"-")</f>
        <v>3.3489052738222558E-2</v>
      </c>
      <c r="Q154" s="181">
        <f t="shared" si="70"/>
        <v>2.4417994376757264</v>
      </c>
      <c r="R154" s="167">
        <f t="shared" ref="R154:R161" si="75">O154/O$9</f>
        <v>5.212486462779207E-3</v>
      </c>
      <c r="S154" s="166">
        <v>5769</v>
      </c>
      <c r="T154" s="166">
        <v>5598</v>
      </c>
      <c r="U154" s="166">
        <v>19171</v>
      </c>
      <c r="V154" s="166">
        <v>18750</v>
      </c>
      <c r="W154" s="166">
        <v>19791</v>
      </c>
      <c r="X154" s="167">
        <f t="shared" ref="X154:X161" si="76">IFERROR(W154/V154-1,"-")</f>
        <v>5.5520000000000014E-2</v>
      </c>
      <c r="Y154" s="181">
        <f t="shared" si="71"/>
        <v>2.4305772230889238</v>
      </c>
      <c r="Z154" s="167">
        <f t="shared" si="69"/>
        <v>5.0758921467573834E-3</v>
      </c>
    </row>
    <row r="155" spans="1:26" x14ac:dyDescent="0.25">
      <c r="A155" s="164" t="s">
        <v>116</v>
      </c>
      <c r="B155" s="165" t="s">
        <v>116</v>
      </c>
      <c r="C155" s="166">
        <v>651</v>
      </c>
      <c r="D155" s="166">
        <v>1400</v>
      </c>
      <c r="E155" s="166">
        <v>2438</v>
      </c>
      <c r="F155" s="166">
        <v>2568</v>
      </c>
      <c r="G155" s="166">
        <v>2962</v>
      </c>
      <c r="H155" s="167">
        <f t="shared" si="72"/>
        <v>0.15342679127725867</v>
      </c>
      <c r="I155" s="181">
        <f t="shared" si="63"/>
        <v>3.5499231950844852</v>
      </c>
      <c r="J155" s="167">
        <f t="shared" si="73"/>
        <v>3.898137790353359E-3</v>
      </c>
      <c r="K155" s="166">
        <v>3972</v>
      </c>
      <c r="L155" s="166">
        <v>6636</v>
      </c>
      <c r="M155" s="166">
        <v>7498</v>
      </c>
      <c r="N155" s="166">
        <v>7764</v>
      </c>
      <c r="O155" s="166">
        <v>7140</v>
      </c>
      <c r="P155" s="167">
        <f t="shared" si="74"/>
        <v>-8.037094281298296E-2</v>
      </c>
      <c r="Q155" s="181">
        <f t="shared" si="70"/>
        <v>0.797583081570997</v>
      </c>
      <c r="R155" s="167">
        <f t="shared" si="75"/>
        <v>2.0268572783053882E-3</v>
      </c>
      <c r="S155" s="166">
        <v>4623</v>
      </c>
      <c r="T155" s="166">
        <v>8036</v>
      </c>
      <c r="U155" s="166">
        <v>9936</v>
      </c>
      <c r="V155" s="166">
        <v>10332</v>
      </c>
      <c r="W155" s="166">
        <v>10102</v>
      </c>
      <c r="X155" s="167">
        <f t="shared" si="76"/>
        <v>-2.2260936895083239E-2</v>
      </c>
      <c r="Y155" s="181">
        <f t="shared" si="71"/>
        <v>1.1851611507678999</v>
      </c>
      <c r="Z155" s="167">
        <f t="shared" si="69"/>
        <v>2.6307477111356405E-3</v>
      </c>
    </row>
    <row r="156" spans="1:26" x14ac:dyDescent="0.25">
      <c r="A156" s="164" t="s">
        <v>119</v>
      </c>
      <c r="B156" s="165" t="s">
        <v>119</v>
      </c>
      <c r="C156" s="166">
        <v>563</v>
      </c>
      <c r="D156" s="166">
        <v>1370</v>
      </c>
      <c r="E156" s="166">
        <v>2211</v>
      </c>
      <c r="F156" s="166">
        <v>2245</v>
      </c>
      <c r="G156" s="166">
        <v>2884</v>
      </c>
      <c r="H156" s="167">
        <f t="shared" si="72"/>
        <v>0.2846325167037862</v>
      </c>
      <c r="I156" s="181">
        <f t="shared" si="63"/>
        <v>4.1225577264653639</v>
      </c>
      <c r="J156" s="167">
        <f t="shared" si="73"/>
        <v>3.7954859511745739E-3</v>
      </c>
      <c r="K156" s="166">
        <v>1717</v>
      </c>
      <c r="L156" s="166">
        <v>3754</v>
      </c>
      <c r="M156" s="166">
        <v>4261</v>
      </c>
      <c r="N156" s="166">
        <v>7004</v>
      </c>
      <c r="O156" s="166">
        <v>8840</v>
      </c>
      <c r="P156" s="167">
        <f t="shared" si="74"/>
        <v>0.26213592233009719</v>
      </c>
      <c r="Q156" s="181">
        <f t="shared" si="70"/>
        <v>4.1485148514851486</v>
      </c>
      <c r="R156" s="167">
        <f t="shared" si="75"/>
        <v>2.5094423445685761E-3</v>
      </c>
      <c r="S156" s="166">
        <v>2280</v>
      </c>
      <c r="T156" s="166">
        <v>5124</v>
      </c>
      <c r="U156" s="166">
        <v>6472</v>
      </c>
      <c r="V156" s="166">
        <v>9249</v>
      </c>
      <c r="W156" s="166">
        <v>11724</v>
      </c>
      <c r="X156" s="167">
        <f t="shared" si="76"/>
        <v>0.26759649691858578</v>
      </c>
      <c r="Y156" s="181">
        <f t="shared" si="71"/>
        <v>4.1421052631578945</v>
      </c>
      <c r="Z156" s="167">
        <f t="shared" si="69"/>
        <v>1.7135868746447128E-3</v>
      </c>
    </row>
    <row r="157" spans="1:26" x14ac:dyDescent="0.25">
      <c r="A157" s="164" t="s">
        <v>126</v>
      </c>
      <c r="B157" s="165" t="s">
        <v>126</v>
      </c>
      <c r="C157" s="166">
        <v>250</v>
      </c>
      <c r="D157" s="166">
        <v>317</v>
      </c>
      <c r="E157" s="166">
        <v>761</v>
      </c>
      <c r="F157" s="166">
        <v>634</v>
      </c>
      <c r="G157" s="166">
        <v>898</v>
      </c>
      <c r="H157" s="167">
        <f t="shared" si="72"/>
        <v>0.41640378548895907</v>
      </c>
      <c r="I157" s="181">
        <f t="shared" si="63"/>
        <v>2.5920000000000001</v>
      </c>
      <c r="J157" s="167">
        <f t="shared" si="73"/>
        <v>1.1818121997762717E-3</v>
      </c>
      <c r="K157" s="166">
        <v>328</v>
      </c>
      <c r="L157" s="166">
        <v>589</v>
      </c>
      <c r="M157" s="166">
        <v>856</v>
      </c>
      <c r="N157" s="166">
        <v>868</v>
      </c>
      <c r="O157" s="166">
        <v>969</v>
      </c>
      <c r="P157" s="167">
        <f t="shared" si="74"/>
        <v>0.11635944700460832</v>
      </c>
      <c r="Q157" s="181">
        <f t="shared" si="70"/>
        <v>1.9542682926829267</v>
      </c>
      <c r="R157" s="167">
        <f t="shared" si="75"/>
        <v>2.75073487770017E-4</v>
      </c>
      <c r="S157" s="166">
        <v>578</v>
      </c>
      <c r="T157" s="166">
        <v>906</v>
      </c>
      <c r="U157" s="166">
        <v>1617</v>
      </c>
      <c r="V157" s="166">
        <v>1502</v>
      </c>
      <c r="W157" s="166">
        <v>1867</v>
      </c>
      <c r="X157" s="167">
        <f t="shared" si="76"/>
        <v>0.24300932090545935</v>
      </c>
      <c r="Y157" s="181">
        <f t="shared" si="71"/>
        <v>2.2301038062283736</v>
      </c>
      <c r="Z157" s="167">
        <f t="shared" si="69"/>
        <v>4.2813194936657916E-4</v>
      </c>
    </row>
    <row r="158" spans="1:26" x14ac:dyDescent="0.25">
      <c r="A158" s="164" t="s">
        <v>122</v>
      </c>
      <c r="B158" s="165" t="s">
        <v>122</v>
      </c>
      <c r="C158" s="166">
        <v>236</v>
      </c>
      <c r="D158" s="166">
        <v>351</v>
      </c>
      <c r="E158" s="166">
        <v>597</v>
      </c>
      <c r="F158" s="166">
        <v>569</v>
      </c>
      <c r="G158" s="166">
        <v>772</v>
      </c>
      <c r="H158" s="167">
        <f t="shared" si="72"/>
        <v>0.35676625659050965</v>
      </c>
      <c r="I158" s="181">
        <f t="shared" si="63"/>
        <v>2.2711864406779663</v>
      </c>
      <c r="J158" s="167">
        <f t="shared" si="73"/>
        <v>1.0159899980259261E-3</v>
      </c>
      <c r="K158" s="166">
        <v>1262</v>
      </c>
      <c r="L158" s="166">
        <v>1393</v>
      </c>
      <c r="M158" s="166">
        <v>2346</v>
      </c>
      <c r="N158" s="166">
        <v>2305</v>
      </c>
      <c r="O158" s="166">
        <v>2540</v>
      </c>
      <c r="P158" s="167">
        <f t="shared" si="74"/>
        <v>0.10195227765726678</v>
      </c>
      <c r="Q158" s="181">
        <f t="shared" si="70"/>
        <v>1.0126782884310619</v>
      </c>
      <c r="R158" s="167">
        <f t="shared" si="75"/>
        <v>7.2103886371088039E-4</v>
      </c>
      <c r="S158" s="166">
        <v>1498</v>
      </c>
      <c r="T158" s="166">
        <v>1744</v>
      </c>
      <c r="U158" s="166">
        <v>2943</v>
      </c>
      <c r="V158" s="166">
        <v>2874</v>
      </c>
      <c r="W158" s="166">
        <v>3312</v>
      </c>
      <c r="X158" s="167">
        <f t="shared" si="76"/>
        <v>0.15240083507306879</v>
      </c>
      <c r="Y158" s="181">
        <f t="shared" si="71"/>
        <v>1.2109479305740987</v>
      </c>
      <c r="Z158" s="167">
        <f t="shared" si="69"/>
        <v>7.7921603400485004E-4</v>
      </c>
    </row>
    <row r="159" spans="1:26" x14ac:dyDescent="0.25">
      <c r="A159" s="164" t="s">
        <v>131</v>
      </c>
      <c r="B159" s="165" t="s">
        <v>131</v>
      </c>
      <c r="C159" s="166">
        <v>58</v>
      </c>
      <c r="D159" s="166">
        <v>71</v>
      </c>
      <c r="E159" s="166">
        <v>195</v>
      </c>
      <c r="F159" s="166">
        <v>156</v>
      </c>
      <c r="G159" s="166">
        <v>110</v>
      </c>
      <c r="H159" s="167">
        <f t="shared" si="72"/>
        <v>-0.29487179487179482</v>
      </c>
      <c r="I159" s="181">
        <f t="shared" si="63"/>
        <v>0.89655172413793105</v>
      </c>
      <c r="J159" s="167">
        <f t="shared" si="73"/>
        <v>1.4476541422649207E-4</v>
      </c>
      <c r="K159" s="166">
        <v>174</v>
      </c>
      <c r="L159" s="166">
        <v>211</v>
      </c>
      <c r="M159" s="166">
        <v>277</v>
      </c>
      <c r="N159" s="166">
        <v>276</v>
      </c>
      <c r="O159" s="166">
        <v>264</v>
      </c>
      <c r="P159" s="167">
        <f t="shared" si="74"/>
        <v>-4.3478260869565188E-2</v>
      </c>
      <c r="Q159" s="181">
        <f t="shared" si="70"/>
        <v>0.51724137931034475</v>
      </c>
      <c r="R159" s="167">
        <f t="shared" si="75"/>
        <v>7.4942622054989145E-5</v>
      </c>
      <c r="S159" s="166">
        <v>232</v>
      </c>
      <c r="T159" s="166">
        <v>282</v>
      </c>
      <c r="U159" s="166">
        <v>472</v>
      </c>
      <c r="V159" s="166">
        <v>432</v>
      </c>
      <c r="W159" s="166">
        <v>374</v>
      </c>
      <c r="X159" s="167">
        <f t="shared" si="76"/>
        <v>-0.1342592592592593</v>
      </c>
      <c r="Y159" s="181">
        <f t="shared" si="71"/>
        <v>0.61206896551724133</v>
      </c>
      <c r="Z159" s="167">
        <f t="shared" si="69"/>
        <v>1.2497110705072688E-4</v>
      </c>
    </row>
    <row r="160" spans="1:26" x14ac:dyDescent="0.25">
      <c r="A160" s="164" t="s">
        <v>134</v>
      </c>
      <c r="B160" s="165" t="s">
        <v>134</v>
      </c>
      <c r="C160" s="166">
        <v>70</v>
      </c>
      <c r="D160" s="166">
        <v>84</v>
      </c>
      <c r="E160" s="166">
        <v>99</v>
      </c>
      <c r="F160" s="166">
        <v>155</v>
      </c>
      <c r="G160" s="166">
        <v>126</v>
      </c>
      <c r="H160" s="167">
        <f t="shared" si="72"/>
        <v>-0.18709677419354842</v>
      </c>
      <c r="I160" s="181">
        <f t="shared" si="63"/>
        <v>0.8</v>
      </c>
      <c r="J160" s="167">
        <f t="shared" si="73"/>
        <v>1.6582220175034547E-4</v>
      </c>
      <c r="K160" s="166">
        <v>228</v>
      </c>
      <c r="L160" s="166">
        <v>362</v>
      </c>
      <c r="M160" s="166">
        <v>555</v>
      </c>
      <c r="N160" s="166">
        <v>677</v>
      </c>
      <c r="O160" s="166">
        <v>456</v>
      </c>
      <c r="P160" s="167">
        <f t="shared" si="74"/>
        <v>-0.3264401772525849</v>
      </c>
      <c r="Q160" s="181">
        <f t="shared" si="70"/>
        <v>1</v>
      </c>
      <c r="R160" s="167">
        <f t="shared" si="75"/>
        <v>1.2944634718589035E-4</v>
      </c>
      <c r="S160" s="166">
        <v>298</v>
      </c>
      <c r="T160" s="166">
        <v>446</v>
      </c>
      <c r="U160" s="166">
        <v>654</v>
      </c>
      <c r="V160" s="166">
        <v>832</v>
      </c>
      <c r="W160" s="166">
        <v>582</v>
      </c>
      <c r="X160" s="167">
        <f t="shared" si="76"/>
        <v>-0.30048076923076927</v>
      </c>
      <c r="Y160" s="181">
        <f t="shared" si="71"/>
        <v>0.95302013422818788</v>
      </c>
      <c r="Z160" s="167">
        <f t="shared" si="69"/>
        <v>1.7315911866774445E-4</v>
      </c>
    </row>
    <row r="161" spans="1:26" x14ac:dyDescent="0.25">
      <c r="A161" s="169" t="s">
        <v>148</v>
      </c>
      <c r="B161" s="170" t="s">
        <v>148</v>
      </c>
      <c r="C161" s="171">
        <f>C153-SUM(C154:C160)</f>
        <v>1386</v>
      </c>
      <c r="D161" s="171">
        <f>D153-SUM(D154:D160)</f>
        <v>3056</v>
      </c>
      <c r="E161" s="171">
        <f>E153-SUM(E154:E160)</f>
        <v>5087</v>
      </c>
      <c r="F161" s="171">
        <f>F153-SUM(F154:F160)</f>
        <v>5702</v>
      </c>
      <c r="G161" s="171">
        <f>G153-SUM(G154:G160)</f>
        <v>8104</v>
      </c>
      <c r="H161" s="172">
        <f t="shared" si="72"/>
        <v>0.42125569975447208</v>
      </c>
      <c r="I161" s="182">
        <f t="shared" si="63"/>
        <v>4.8470418470418473</v>
      </c>
      <c r="J161" s="172">
        <f t="shared" si="73"/>
        <v>1.0665262880831743E-2</v>
      </c>
      <c r="K161" s="171">
        <f>K153-SUM(K154:K160)</f>
        <v>3542</v>
      </c>
      <c r="L161" s="171">
        <f>L153-SUM(L154:L160)</f>
        <v>5458</v>
      </c>
      <c r="M161" s="171">
        <f>M153-SUM(M154:M160)</f>
        <v>5084</v>
      </c>
      <c r="N161" s="171">
        <f>N153-SUM(N154:N160)</f>
        <v>7400</v>
      </c>
      <c r="O161" s="171">
        <f>O153-SUM(O154:O160)</f>
        <v>8341</v>
      </c>
      <c r="P161" s="172">
        <f t="shared" si="74"/>
        <v>0.12716216216216214</v>
      </c>
      <c r="Q161" s="182">
        <f t="shared" si="70"/>
        <v>1.3548842461885942</v>
      </c>
      <c r="R161" s="172">
        <f t="shared" si="75"/>
        <v>2.367789433941911E-3</v>
      </c>
      <c r="S161" s="171">
        <f>S153-SUM(S154:S160)</f>
        <v>4928</v>
      </c>
      <c r="T161" s="171">
        <f>T153-SUM(T154:T160)</f>
        <v>8514</v>
      </c>
      <c r="U161" s="171">
        <f>U153-SUM(U154:U160)</f>
        <v>10171</v>
      </c>
      <c r="V161" s="171">
        <f>V153-SUM(V154:V160)</f>
        <v>13102</v>
      </c>
      <c r="W161" s="171">
        <f>W153-SUM(W154:W160)</f>
        <v>16445</v>
      </c>
      <c r="X161" s="172">
        <f t="shared" si="76"/>
        <v>0.25515188520836518</v>
      </c>
      <c r="Y161" s="182">
        <f t="shared" si="71"/>
        <v>2.3370535714285716</v>
      </c>
      <c r="Z161" s="172">
        <f t="shared" si="69"/>
        <v>2.692968495366405E-3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spans="1:26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E0A6-A6DE-4922-A710-7B1BC2F66470}">
  <sheetPr>
    <tabColor theme="8" tint="0.59999389629810485"/>
  </sheetPr>
  <dimension ref="A4:L76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83" t="s">
        <v>230</v>
      </c>
      <c r="C4" s="283"/>
      <c r="D4" s="283"/>
      <c r="E4" s="283"/>
      <c r="F4" s="283"/>
      <c r="G4" s="283"/>
      <c r="H4" s="283"/>
      <c r="I4" s="283"/>
      <c r="J4" s="283"/>
      <c r="K4" s="283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3" t="s">
        <v>231</v>
      </c>
      <c r="F6" s="13" t="s">
        <v>232</v>
      </c>
      <c r="G6" s="13" t="s">
        <v>233</v>
      </c>
      <c r="H6" s="13" t="s">
        <v>234</v>
      </c>
      <c r="I6" s="13" t="s">
        <v>235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diciembre 2025</v>
      </c>
    </row>
    <row r="7" spans="2:12" x14ac:dyDescent="0.25">
      <c r="B7" s="296" t="s">
        <v>47</v>
      </c>
      <c r="C7" s="286" t="s">
        <v>8</v>
      </c>
      <c r="D7" s="15" t="s">
        <v>33</v>
      </c>
      <c r="E7" s="16">
        <v>114122</v>
      </c>
      <c r="F7" s="16">
        <v>153975</v>
      </c>
      <c r="G7" s="16">
        <v>161770</v>
      </c>
      <c r="H7" s="16">
        <v>159454</v>
      </c>
      <c r="I7" s="16">
        <v>155221</v>
      </c>
      <c r="J7" s="17">
        <f>I7/H7-1</f>
        <v>-2.6546841095237528E-2</v>
      </c>
      <c r="K7" s="16">
        <f>I7-H7</f>
        <v>-4233</v>
      </c>
      <c r="L7" s="18">
        <f>I7/$I$7</f>
        <v>1</v>
      </c>
    </row>
    <row r="8" spans="2:12" x14ac:dyDescent="0.25">
      <c r="B8" s="284"/>
      <c r="C8" s="287"/>
      <c r="D8" s="19" t="s">
        <v>34</v>
      </c>
      <c r="E8" s="20">
        <v>98566</v>
      </c>
      <c r="F8" s="20">
        <v>126581</v>
      </c>
      <c r="G8" s="20">
        <v>129836</v>
      </c>
      <c r="H8" s="20">
        <v>127791</v>
      </c>
      <c r="I8" s="20">
        <v>124215</v>
      </c>
      <c r="J8" s="21">
        <f t="shared" ref="J8:J20" si="0">I8/H8-1</f>
        <v>-2.7983191304551958E-2</v>
      </c>
      <c r="K8" s="20">
        <f t="shared" ref="K8:K17" si="1">I8-H8</f>
        <v>-3576</v>
      </c>
      <c r="L8" s="22">
        <f>I8/$I$7</f>
        <v>0.80024610072090763</v>
      </c>
    </row>
    <row r="9" spans="2:12" x14ac:dyDescent="0.25">
      <c r="B9" s="284"/>
      <c r="C9" s="288"/>
      <c r="D9" s="23" t="s">
        <v>35</v>
      </c>
      <c r="E9" s="24">
        <v>15556</v>
      </c>
      <c r="F9" s="24">
        <v>27394</v>
      </c>
      <c r="G9" s="24">
        <v>31934</v>
      </c>
      <c r="H9" s="24">
        <v>31663</v>
      </c>
      <c r="I9" s="24">
        <v>31006</v>
      </c>
      <c r="J9" s="25">
        <f>IFERROR(I9/H9-1,"-")</f>
        <v>-2.0749771026118857E-2</v>
      </c>
      <c r="K9" s="24">
        <f>IFERROR(I9-H9,"-")</f>
        <v>-657</v>
      </c>
      <c r="L9" s="25">
        <f>IFERROR(I9/$I$7,"-")</f>
        <v>0.1997538992790924</v>
      </c>
    </row>
    <row r="10" spans="2:12" x14ac:dyDescent="0.25">
      <c r="B10" s="284"/>
      <c r="C10" s="289" t="s">
        <v>36</v>
      </c>
      <c r="D10" s="26" t="s">
        <v>33</v>
      </c>
      <c r="E10" s="27">
        <v>138324</v>
      </c>
      <c r="F10" s="27">
        <v>183582</v>
      </c>
      <c r="G10" s="27">
        <v>191226</v>
      </c>
      <c r="H10" s="27">
        <v>188893</v>
      </c>
      <c r="I10" s="27">
        <v>184725</v>
      </c>
      <c r="J10" s="28">
        <f t="shared" si="0"/>
        <v>-2.2065402105954202E-2</v>
      </c>
      <c r="K10" s="27">
        <f t="shared" si="1"/>
        <v>-4168</v>
      </c>
      <c r="L10" s="18">
        <f>I10/$I$10</f>
        <v>1</v>
      </c>
    </row>
    <row r="11" spans="2:12" x14ac:dyDescent="0.25">
      <c r="B11" s="284"/>
      <c r="C11" s="290"/>
      <c r="D11" s="4" t="s">
        <v>34</v>
      </c>
      <c r="E11" s="29">
        <v>119100</v>
      </c>
      <c r="F11" s="29">
        <v>150190</v>
      </c>
      <c r="G11" s="29">
        <v>153815</v>
      </c>
      <c r="H11" s="29">
        <v>151151</v>
      </c>
      <c r="I11" s="29">
        <v>147952</v>
      </c>
      <c r="J11" s="30">
        <f t="shared" si="0"/>
        <v>-2.1164266197378767E-2</v>
      </c>
      <c r="K11" s="29">
        <f t="shared" si="1"/>
        <v>-3199</v>
      </c>
      <c r="L11" s="31">
        <f>I11/$I$10</f>
        <v>0.80093111381783733</v>
      </c>
    </row>
    <row r="12" spans="2:12" x14ac:dyDescent="0.25">
      <c r="B12" s="284"/>
      <c r="C12" s="291"/>
      <c r="D12" s="32" t="s">
        <v>35</v>
      </c>
      <c r="E12" s="33">
        <v>19224</v>
      </c>
      <c r="F12" s="33">
        <v>33392</v>
      </c>
      <c r="G12" s="33">
        <v>37411</v>
      </c>
      <c r="H12" s="33">
        <v>37742</v>
      </c>
      <c r="I12" s="33">
        <v>36773</v>
      </c>
      <c r="J12" s="34">
        <f>IFERROR(I12/H12-1,"-")</f>
        <v>-2.5674315086640864E-2</v>
      </c>
      <c r="K12" s="33">
        <f>IFERROR(I12-H12,"-")</f>
        <v>-969</v>
      </c>
      <c r="L12" s="34">
        <f>IFERROR(I12/$I$10,"-")</f>
        <v>0.19906888618216267</v>
      </c>
    </row>
    <row r="13" spans="2:12" x14ac:dyDescent="0.25">
      <c r="B13" s="284"/>
      <c r="C13" s="286" t="s">
        <v>22</v>
      </c>
      <c r="D13" s="15" t="s">
        <v>33</v>
      </c>
      <c r="E13" s="16">
        <v>829853</v>
      </c>
      <c r="F13" s="16">
        <v>1109322</v>
      </c>
      <c r="G13" s="16">
        <v>1155840</v>
      </c>
      <c r="H13" s="16">
        <v>1140612</v>
      </c>
      <c r="I13" s="16">
        <v>1104771</v>
      </c>
      <c r="J13" s="17">
        <f t="shared" si="0"/>
        <v>-3.14226047069468E-2</v>
      </c>
      <c r="K13" s="16">
        <f t="shared" si="1"/>
        <v>-35841</v>
      </c>
      <c r="L13" s="18">
        <f>I13/$I$13</f>
        <v>1</v>
      </c>
    </row>
    <row r="14" spans="2:12" x14ac:dyDescent="0.25">
      <c r="B14" s="284"/>
      <c r="C14" s="287"/>
      <c r="D14" s="19" t="s">
        <v>34</v>
      </c>
      <c r="E14" s="20">
        <v>703865</v>
      </c>
      <c r="F14" s="20">
        <v>895820</v>
      </c>
      <c r="G14" s="20">
        <v>916201</v>
      </c>
      <c r="H14" s="20">
        <v>904301</v>
      </c>
      <c r="I14" s="20">
        <v>878892</v>
      </c>
      <c r="J14" s="21">
        <f t="shared" si="0"/>
        <v>-2.8097945263800383E-2</v>
      </c>
      <c r="K14" s="20">
        <f t="shared" si="1"/>
        <v>-25409</v>
      </c>
      <c r="L14" s="22">
        <f>I14/$I$13</f>
        <v>0.7955422435961842</v>
      </c>
    </row>
    <row r="15" spans="2:12" x14ac:dyDescent="0.25">
      <c r="B15" s="284"/>
      <c r="C15" s="288"/>
      <c r="D15" s="23" t="s">
        <v>35</v>
      </c>
      <c r="E15" s="24">
        <v>125988</v>
      </c>
      <c r="F15" s="24">
        <v>213502</v>
      </c>
      <c r="G15" s="24">
        <v>239639</v>
      </c>
      <c r="H15" s="24">
        <v>236311</v>
      </c>
      <c r="I15" s="24">
        <v>225879</v>
      </c>
      <c r="J15" s="25">
        <f>IFERROR(I15/H15-1,"-")</f>
        <v>-4.4145215415279049E-2</v>
      </c>
      <c r="K15" s="24">
        <f>IFERROR(I15-H15,"-")</f>
        <v>-10432</v>
      </c>
      <c r="L15" s="25">
        <f>IFERROR(I15/$I$13,"-")</f>
        <v>0.2044577564038158</v>
      </c>
    </row>
    <row r="16" spans="2:12" x14ac:dyDescent="0.25">
      <c r="B16" s="284"/>
      <c r="C16" s="289" t="s">
        <v>23</v>
      </c>
      <c r="D16" s="26" t="s">
        <v>33</v>
      </c>
      <c r="E16" s="35">
        <v>7.2716303604914039</v>
      </c>
      <c r="F16" s="35">
        <v>7.2045591816853385</v>
      </c>
      <c r="G16" s="35">
        <v>7.1449588922544356</v>
      </c>
      <c r="H16" s="35">
        <v>7.1532354158566109</v>
      </c>
      <c r="I16" s="35">
        <v>7.1174067941837764</v>
      </c>
      <c r="J16" s="36">
        <f t="shared" si="0"/>
        <v>-5.0087295594121173E-3</v>
      </c>
      <c r="K16" s="37">
        <f t="shared" si="1"/>
        <v>-3.5828621672834515E-2</v>
      </c>
      <c r="L16" s="38"/>
    </row>
    <row r="17" spans="2:12" x14ac:dyDescent="0.25">
      <c r="B17" s="284"/>
      <c r="C17" s="290"/>
      <c r="D17" s="4" t="s">
        <v>34</v>
      </c>
      <c r="E17" s="39">
        <f>E14/E8</f>
        <v>7.141052695655703</v>
      </c>
      <c r="F17" s="39">
        <f t="shared" ref="F17:I17" si="2">F14/F8</f>
        <v>7.0770494781997302</v>
      </c>
      <c r="G17" s="39">
        <f t="shared" si="2"/>
        <v>7.0566021750516033</v>
      </c>
      <c r="H17" s="39">
        <f t="shared" si="2"/>
        <v>7.0764060066827863</v>
      </c>
      <c r="I17" s="39">
        <f t="shared" si="2"/>
        <v>7.0755705832628912</v>
      </c>
      <c r="J17" s="40">
        <f t="shared" si="0"/>
        <v>-1.1805758729865889E-4</v>
      </c>
      <c r="K17" s="41">
        <f t="shared" si="1"/>
        <v>-8.3542341989506497E-4</v>
      </c>
      <c r="L17" s="42"/>
    </row>
    <row r="18" spans="2:12" x14ac:dyDescent="0.25">
      <c r="B18" s="284"/>
      <c r="C18" s="291"/>
      <c r="D18" s="32" t="s">
        <v>35</v>
      </c>
      <c r="E18" s="43">
        <f>IFERROR(E15/E9,"-")</f>
        <v>8.0989971715093851</v>
      </c>
      <c r="F18" s="43">
        <f t="shared" ref="F18:I18" si="3">IFERROR(F15/F9,"-")</f>
        <v>7.7937504563043003</v>
      </c>
      <c r="G18" s="43">
        <f t="shared" si="3"/>
        <v>7.5041961545687981</v>
      </c>
      <c r="H18" s="43">
        <f t="shared" si="3"/>
        <v>7.4633168051037488</v>
      </c>
      <c r="I18" s="43">
        <f t="shared" si="3"/>
        <v>7.2850093530284461</v>
      </c>
      <c r="J18" s="34">
        <f>IFERROR(I18/H18-1,"-")</f>
        <v>-2.3891180922853028E-2</v>
      </c>
      <c r="K18" s="44">
        <f>IFERROR(I18-H18,"-")</f>
        <v>-0.17830745207530274</v>
      </c>
      <c r="L18" s="34"/>
    </row>
    <row r="19" spans="2:12" x14ac:dyDescent="0.25">
      <c r="B19" s="284"/>
      <c r="C19" s="292" t="s">
        <v>37</v>
      </c>
      <c r="D19" s="15" t="s">
        <v>33</v>
      </c>
      <c r="E19" s="18">
        <v>0.62539999999999996</v>
      </c>
      <c r="F19" s="18">
        <v>0.52810000000000001</v>
      </c>
      <c r="G19" s="18">
        <v>0.79909999999999992</v>
      </c>
      <c r="H19" s="18">
        <v>0.78260000000000007</v>
      </c>
      <c r="I19" s="18">
        <v>0.74730000000000008</v>
      </c>
      <c r="J19" s="17">
        <f t="shared" si="0"/>
        <v>-4.5106056733963729E-2</v>
      </c>
      <c r="K19" s="45">
        <f>(I19-H19)*100</f>
        <v>-3.53</v>
      </c>
      <c r="L19" s="18"/>
    </row>
    <row r="20" spans="2:12" x14ac:dyDescent="0.25">
      <c r="B20" s="284"/>
      <c r="C20" s="293"/>
      <c r="D20" s="19" t="s">
        <v>34</v>
      </c>
      <c r="E20" s="22">
        <v>0.65229999999999999</v>
      </c>
      <c r="F20" s="22">
        <v>0.82420000000000004</v>
      </c>
      <c r="G20" s="22">
        <v>0.82900000000000007</v>
      </c>
      <c r="H20" s="22">
        <v>0.82409999999999994</v>
      </c>
      <c r="I20" s="22">
        <v>0.78709999999999991</v>
      </c>
      <c r="J20" s="21">
        <f t="shared" si="0"/>
        <v>-4.4897463900012147E-2</v>
      </c>
      <c r="K20" s="46">
        <f>(I20-H20)*100</f>
        <v>-3.7000000000000033</v>
      </c>
      <c r="L20" s="22"/>
    </row>
    <row r="21" spans="2:12" x14ac:dyDescent="0.25">
      <c r="B21" s="284"/>
      <c r="C21" s="294"/>
      <c r="D21" s="23" t="s">
        <v>35</v>
      </c>
      <c r="E21" s="25">
        <v>0.50829999999999997</v>
      </c>
      <c r="F21" s="25">
        <v>0.21059999999999998</v>
      </c>
      <c r="G21" s="25">
        <v>0.70209999999999995</v>
      </c>
      <c r="H21" s="25">
        <v>0.65620000000000001</v>
      </c>
      <c r="I21" s="25">
        <v>0.62439999999999996</v>
      </c>
      <c r="J21" s="25">
        <f>IFERROR(I21/H21-1,"-")</f>
        <v>-4.8460835111246658E-2</v>
      </c>
      <c r="K21" s="47">
        <f>IFERROR(I21-H21,"-")</f>
        <v>-3.180000000000005E-2</v>
      </c>
      <c r="L21" s="48"/>
    </row>
    <row r="22" spans="2:12" x14ac:dyDescent="0.25">
      <c r="B22" s="284"/>
      <c r="C22" s="295" t="s">
        <v>38</v>
      </c>
      <c r="D22" s="26" t="s">
        <v>33</v>
      </c>
      <c r="E22" s="27">
        <v>42803</v>
      </c>
      <c r="F22" s="27">
        <v>67766</v>
      </c>
      <c r="G22" s="27">
        <v>46660</v>
      </c>
      <c r="H22" s="27">
        <v>47014.999999999993</v>
      </c>
      <c r="I22" s="27">
        <v>47690</v>
      </c>
      <c r="J22" s="36">
        <f>I22/H22-1</f>
        <v>1.4357120068063445E-2</v>
      </c>
      <c r="K22" s="27">
        <f>I22-H22</f>
        <v>675.00000000000728</v>
      </c>
      <c r="L22" s="38">
        <f>I22/$I$22</f>
        <v>1</v>
      </c>
    </row>
    <row r="23" spans="2:12" x14ac:dyDescent="0.25">
      <c r="B23" s="284"/>
      <c r="C23" s="297"/>
      <c r="D23" s="4" t="s">
        <v>34</v>
      </c>
      <c r="E23" s="29">
        <v>34808</v>
      </c>
      <c r="F23" s="29">
        <v>35062</v>
      </c>
      <c r="G23" s="29">
        <v>35650</v>
      </c>
      <c r="H23" s="29">
        <v>35398</v>
      </c>
      <c r="I23" s="29">
        <v>36020</v>
      </c>
      <c r="J23" s="40">
        <f>I23/H23-1</f>
        <v>1.757161421549247E-2</v>
      </c>
      <c r="K23" s="29">
        <f>I23-H23</f>
        <v>622</v>
      </c>
      <c r="L23" s="42">
        <f>I23/$I$22</f>
        <v>0.75529461102956597</v>
      </c>
    </row>
    <row r="24" spans="2:12" x14ac:dyDescent="0.25">
      <c r="B24" s="285"/>
      <c r="C24" s="298"/>
      <c r="D24" s="32" t="s">
        <v>35</v>
      </c>
      <c r="E24" s="33">
        <v>7995</v>
      </c>
      <c r="F24" s="33">
        <v>32704</v>
      </c>
      <c r="G24" s="33">
        <v>11010</v>
      </c>
      <c r="H24" s="33">
        <v>11617</v>
      </c>
      <c r="I24" s="33">
        <v>11670</v>
      </c>
      <c r="J24" s="34">
        <f>IFERROR(I24/H24-1,"-")</f>
        <v>4.5622794180941728E-3</v>
      </c>
      <c r="K24" s="33">
        <f>IFERROR(I24-H24,"-")</f>
        <v>53</v>
      </c>
      <c r="L24" s="34">
        <f>IFERROR(I24/$I$22,"-")</f>
        <v>0.24470538897043406</v>
      </c>
    </row>
    <row r="25" spans="2:12" ht="7.5" customHeight="1" x14ac:dyDescent="0.25">
      <c r="B25" s="280" t="s">
        <v>12</v>
      </c>
      <c r="C25" s="280"/>
      <c r="D25" s="280"/>
      <c r="E25" s="280"/>
      <c r="F25" s="280"/>
      <c r="G25" s="280"/>
      <c r="H25" s="280"/>
      <c r="I25" s="280"/>
      <c r="J25" s="280"/>
      <c r="K25" s="280"/>
      <c r="L25" s="49"/>
    </row>
    <row r="26" spans="2:12" ht="24.75" customHeight="1" x14ac:dyDescent="0.25">
      <c r="B26" s="281" t="s">
        <v>39</v>
      </c>
      <c r="C26" s="282"/>
      <c r="D26" s="282"/>
      <c r="E26" s="282"/>
      <c r="F26" s="282"/>
      <c r="G26" s="282"/>
      <c r="H26" s="282"/>
      <c r="I26" s="282"/>
      <c r="J26" s="282"/>
      <c r="K26" s="282"/>
    </row>
    <row r="29" spans="2:12" ht="21.75" customHeight="1" thickBot="1" x14ac:dyDescent="0.3">
      <c r="B29" s="283" t="s">
        <v>230</v>
      </c>
      <c r="C29" s="283"/>
      <c r="D29" s="283"/>
      <c r="E29" s="283"/>
      <c r="F29" s="283"/>
      <c r="G29" s="283"/>
      <c r="H29" s="283"/>
      <c r="I29" s="283"/>
      <c r="J29" s="283"/>
      <c r="K29" s="283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3" t="s">
        <v>236</v>
      </c>
      <c r="F31" s="13" t="s">
        <v>237</v>
      </c>
      <c r="G31" s="13" t="s">
        <v>238</v>
      </c>
      <c r="H31" s="13" t="s">
        <v>239</v>
      </c>
      <c r="I31" s="13" t="s">
        <v>240</v>
      </c>
      <c r="J31" s="14" t="str">
        <f>CONCATENATE("var. ",RIGHT(I31,2),"/",RIGHT(H31,2))</f>
        <v>var. 25/24</v>
      </c>
      <c r="K31" s="14" t="str">
        <f>CONCATENATE("dif. ",RIGHT(I31,2),"/",RIGHT(H31,2))</f>
        <v>dif. 25/24</v>
      </c>
      <c r="L31" s="14" t="str">
        <f>CONCATENATE("cuota ",I31)</f>
        <v>cuota acumulado a diciembre 2025</v>
      </c>
    </row>
    <row r="32" spans="2:12" ht="15" customHeight="1" x14ac:dyDescent="0.25">
      <c r="B32" s="296" t="s">
        <v>47</v>
      </c>
      <c r="C32" s="286" t="s">
        <v>8</v>
      </c>
      <c r="D32" s="15" t="s">
        <v>33</v>
      </c>
      <c r="E32" s="51">
        <v>881045</v>
      </c>
      <c r="F32" s="51">
        <v>1757049</v>
      </c>
      <c r="G32" s="51">
        <v>1888751</v>
      </c>
      <c r="H32" s="51">
        <v>1938929</v>
      </c>
      <c r="I32" s="51">
        <v>1858237</v>
      </c>
      <c r="J32" s="17">
        <f>I32/H32-1</f>
        <v>-4.1616789475014349E-2</v>
      </c>
      <c r="K32" s="16">
        <f>I32-H32</f>
        <v>-80692</v>
      </c>
      <c r="L32" s="18">
        <f>I32/$I$32</f>
        <v>1</v>
      </c>
    </row>
    <row r="33" spans="1:12" x14ac:dyDescent="0.25">
      <c r="B33" s="284"/>
      <c r="C33" s="287"/>
      <c r="D33" s="19" t="s">
        <v>34</v>
      </c>
      <c r="E33" s="52">
        <v>752768</v>
      </c>
      <c r="F33" s="52">
        <v>1490629</v>
      </c>
      <c r="G33" s="52">
        <v>1543522</v>
      </c>
      <c r="H33" s="52">
        <v>1573920</v>
      </c>
      <c r="I33" s="52">
        <v>1478445</v>
      </c>
      <c r="J33" s="21">
        <f t="shared" ref="J33:J45" si="4">I33/H33-1</f>
        <v>-6.0660643488868571E-2</v>
      </c>
      <c r="K33" s="20">
        <f t="shared" ref="K33:K42" si="5">I33-H33</f>
        <v>-95475</v>
      </c>
      <c r="L33" s="22">
        <f>I33/$I$32</f>
        <v>0.79561702839842285</v>
      </c>
    </row>
    <row r="34" spans="1:12" x14ac:dyDescent="0.25">
      <c r="B34" s="284"/>
      <c r="C34" s="288"/>
      <c r="D34" s="23" t="s">
        <v>35</v>
      </c>
      <c r="E34" s="24">
        <v>128277</v>
      </c>
      <c r="F34" s="24">
        <v>266420</v>
      </c>
      <c r="G34" s="24">
        <v>345229</v>
      </c>
      <c r="H34" s="24">
        <v>365009</v>
      </c>
      <c r="I34" s="24">
        <v>379792</v>
      </c>
      <c r="J34" s="25">
        <f>IFERROR(I34/H34-1,"-")</f>
        <v>4.0500371223723297E-2</v>
      </c>
      <c r="K34" s="24">
        <f>IFERROR(I34-H34,"-")</f>
        <v>14783</v>
      </c>
      <c r="L34" s="25">
        <f>IFERROR(I34/I32,"-")</f>
        <v>0.2043829716015772</v>
      </c>
    </row>
    <row r="35" spans="1:12" x14ac:dyDescent="0.25">
      <c r="B35" s="284"/>
      <c r="C35" s="289" t="s">
        <v>36</v>
      </c>
      <c r="D35" s="26" t="s">
        <v>33</v>
      </c>
      <c r="E35" s="53">
        <v>886032</v>
      </c>
      <c r="F35" s="53">
        <v>1785371</v>
      </c>
      <c r="G35" s="53">
        <v>1925435</v>
      </c>
      <c r="H35" s="53">
        <v>1977808</v>
      </c>
      <c r="I35" s="53">
        <v>1894928</v>
      </c>
      <c r="J35" s="28">
        <f t="shared" si="4"/>
        <v>-4.1904977631802454E-2</v>
      </c>
      <c r="K35" s="27">
        <f t="shared" si="5"/>
        <v>-82880</v>
      </c>
      <c r="L35" s="18">
        <f>I35/$I$35</f>
        <v>1</v>
      </c>
    </row>
    <row r="36" spans="1:12" x14ac:dyDescent="0.25">
      <c r="B36" s="284"/>
      <c r="C36" s="290"/>
      <c r="D36" s="4" t="s">
        <v>34</v>
      </c>
      <c r="E36" s="54">
        <v>756863</v>
      </c>
      <c r="F36" s="54">
        <v>1514314</v>
      </c>
      <c r="G36" s="54">
        <v>1573273</v>
      </c>
      <c r="H36" s="54">
        <v>1604732</v>
      </c>
      <c r="I36" s="54">
        <v>1507775</v>
      </c>
      <c r="J36" s="30">
        <f t="shared" si="4"/>
        <v>-6.0419434522399951E-2</v>
      </c>
      <c r="K36" s="29">
        <f t="shared" si="5"/>
        <v>-96957</v>
      </c>
      <c r="L36" s="31">
        <f>I36/$I$35</f>
        <v>0.79568986262274877</v>
      </c>
    </row>
    <row r="37" spans="1:12" x14ac:dyDescent="0.25">
      <c r="B37" s="284"/>
      <c r="C37" s="291"/>
      <c r="D37" s="32" t="s">
        <v>35</v>
      </c>
      <c r="E37" s="33">
        <v>129169</v>
      </c>
      <c r="F37" s="33">
        <v>271057</v>
      </c>
      <c r="G37" s="33">
        <v>352162</v>
      </c>
      <c r="H37" s="33">
        <v>373076</v>
      </c>
      <c r="I37" s="33">
        <v>387153</v>
      </c>
      <c r="J37" s="34">
        <f>IFERROR(I37/H37-1,"-")</f>
        <v>3.7732258306618416E-2</v>
      </c>
      <c r="K37" s="33">
        <f>IFERROR(I37-H37,"-")</f>
        <v>14077</v>
      </c>
      <c r="L37" s="34">
        <f>IFERROR(I37/I35,"-")</f>
        <v>0.20431013737725126</v>
      </c>
    </row>
    <row r="38" spans="1:12" x14ac:dyDescent="0.25">
      <c r="B38" s="284"/>
      <c r="C38" s="286" t="s">
        <v>22</v>
      </c>
      <c r="D38" s="15" t="s">
        <v>33</v>
      </c>
      <c r="E38" s="51">
        <v>5763674</v>
      </c>
      <c r="F38" s="51">
        <v>12632387</v>
      </c>
      <c r="G38" s="51">
        <v>13593290</v>
      </c>
      <c r="H38" s="51">
        <v>13840017</v>
      </c>
      <c r="I38" s="51">
        <v>13113733</v>
      </c>
      <c r="J38" s="17">
        <f t="shared" si="4"/>
        <v>-5.2477103171188255E-2</v>
      </c>
      <c r="K38" s="16">
        <f t="shared" si="5"/>
        <v>-726284</v>
      </c>
      <c r="L38" s="18">
        <f>I38/$I$38</f>
        <v>1</v>
      </c>
    </row>
    <row r="39" spans="1:12" x14ac:dyDescent="0.25">
      <c r="B39" s="284"/>
      <c r="C39" s="287"/>
      <c r="D39" s="19" t="s">
        <v>34</v>
      </c>
      <c r="E39" s="52">
        <v>4898283</v>
      </c>
      <c r="F39" s="52">
        <v>10516355</v>
      </c>
      <c r="G39" s="52">
        <v>10983558</v>
      </c>
      <c r="H39" s="52">
        <v>11091365</v>
      </c>
      <c r="I39" s="52">
        <v>10348424</v>
      </c>
      <c r="J39" s="21">
        <f t="shared" si="4"/>
        <v>-6.6983730136011221E-2</v>
      </c>
      <c r="K39" s="20">
        <f t="shared" si="5"/>
        <v>-742941</v>
      </c>
      <c r="L39" s="22">
        <f>I39/$I$38</f>
        <v>0.78912877057966635</v>
      </c>
    </row>
    <row r="40" spans="1:12" x14ac:dyDescent="0.25">
      <c r="B40" s="284"/>
      <c r="C40" s="288"/>
      <c r="D40" s="23" t="s">
        <v>35</v>
      </c>
      <c r="E40" s="24">
        <v>865391</v>
      </c>
      <c r="F40" s="24">
        <v>2116032</v>
      </c>
      <c r="G40" s="24">
        <v>2609732</v>
      </c>
      <c r="H40" s="24">
        <v>2748652</v>
      </c>
      <c r="I40" s="24">
        <v>2765309</v>
      </c>
      <c r="J40" s="25">
        <f>IFERROR(I40/H40-1,"-")</f>
        <v>6.0600614410264431E-3</v>
      </c>
      <c r="K40" s="24">
        <f>IFERROR(I40-H40,"-")</f>
        <v>16657</v>
      </c>
      <c r="L40" s="25">
        <f>IFERROR(I40/I38,"-")</f>
        <v>0.21087122942033362</v>
      </c>
    </row>
    <row r="41" spans="1:12" x14ac:dyDescent="0.25">
      <c r="B41" s="284"/>
      <c r="C41" s="289" t="s">
        <v>23</v>
      </c>
      <c r="D41" s="26" t="s">
        <v>33</v>
      </c>
      <c r="E41" s="55">
        <v>6.5418610854156141</v>
      </c>
      <c r="F41" s="55">
        <v>7.1895473603752658</v>
      </c>
      <c r="G41" s="55">
        <v>7.1969730260897284</v>
      </c>
      <c r="H41" s="55">
        <v>7.1379699823974985</v>
      </c>
      <c r="I41" s="55">
        <v>7.0570831384801833</v>
      </c>
      <c r="J41" s="36">
        <f t="shared" si="4"/>
        <v>-1.1331911470177869E-2</v>
      </c>
      <c r="K41" s="37">
        <f t="shared" si="5"/>
        <v>-8.0886843917315154E-2</v>
      </c>
      <c r="L41" s="38"/>
    </row>
    <row r="42" spans="1:12" x14ac:dyDescent="0.25">
      <c r="B42" s="284"/>
      <c r="C42" s="290"/>
      <c r="D42" s="4" t="s">
        <v>34</v>
      </c>
      <c r="E42" s="56">
        <f t="shared" ref="E42:I42" si="6">E39/E33</f>
        <v>6.5070287259819759</v>
      </c>
      <c r="F42" s="56">
        <f t="shared" si="6"/>
        <v>7.0549781333920114</v>
      </c>
      <c r="G42" s="56">
        <f t="shared" si="6"/>
        <v>7.1159063492454271</v>
      </c>
      <c r="H42" s="56">
        <f t="shared" si="6"/>
        <v>7.046968715055403</v>
      </c>
      <c r="I42" s="56">
        <f t="shared" si="6"/>
        <v>6.9995326170402015</v>
      </c>
      <c r="J42" s="40">
        <f t="shared" si="4"/>
        <v>-6.7314188459297597E-3</v>
      </c>
      <c r="K42" s="41">
        <f t="shared" si="5"/>
        <v>-4.7436098015201544E-2</v>
      </c>
      <c r="L42" s="42"/>
    </row>
    <row r="43" spans="1:12" x14ac:dyDescent="0.25">
      <c r="B43" s="284"/>
      <c r="C43" s="291"/>
      <c r="D43" s="32" t="s">
        <v>35</v>
      </c>
      <c r="E43" s="43">
        <f>IFERROR(E40/E34,"-")</f>
        <v>6.7462678422476356</v>
      </c>
      <c r="F43" s="43">
        <f t="shared" ref="F43:I43" si="7">IFERROR(F40/F34,"-")</f>
        <v>7.94246678177314</v>
      </c>
      <c r="G43" s="43">
        <f t="shared" si="7"/>
        <v>7.5594228758302462</v>
      </c>
      <c r="H43" s="43">
        <f t="shared" si="7"/>
        <v>7.5303677443569885</v>
      </c>
      <c r="I43" s="43">
        <f t="shared" si="7"/>
        <v>7.2811143994607574</v>
      </c>
      <c r="J43" s="34">
        <f>IFERROR(I43/H43-1,"-")</f>
        <v>-3.3099757323672985E-2</v>
      </c>
      <c r="K43" s="44">
        <f>IFERROR(I43-H43,"-")</f>
        <v>-0.24925334489623108</v>
      </c>
      <c r="L43" s="57"/>
    </row>
    <row r="44" spans="1:12" x14ac:dyDescent="0.25">
      <c r="A44" s="58"/>
      <c r="B44" s="284"/>
      <c r="C44" s="292" t="s">
        <v>37</v>
      </c>
      <c r="D44" s="15" t="s">
        <v>33</v>
      </c>
      <c r="E44" s="59">
        <v>0.53007392392769836</v>
      </c>
      <c r="F44" s="59">
        <v>0.75084425784599895</v>
      </c>
      <c r="G44" s="59">
        <v>0.81137456860272439</v>
      </c>
      <c r="H44" s="59">
        <v>0.76364878445084972</v>
      </c>
      <c r="I44" s="59">
        <v>0.79492109395832511</v>
      </c>
      <c r="J44" s="59">
        <f t="shared" si="4"/>
        <v>4.0951167793665366E-2</v>
      </c>
      <c r="K44" s="45">
        <f>(I44-H44)*100</f>
        <v>3.1272309507475393</v>
      </c>
      <c r="L44" s="18"/>
    </row>
    <row r="45" spans="1:12" x14ac:dyDescent="0.25">
      <c r="B45" s="284"/>
      <c r="C45" s="293"/>
      <c r="D45" s="19" t="s">
        <v>34</v>
      </c>
      <c r="E45" s="60">
        <v>0.57306823809480911</v>
      </c>
      <c r="F45" s="60">
        <v>0.82736563433026633</v>
      </c>
      <c r="G45" s="60">
        <v>0.86113998070667752</v>
      </c>
      <c r="H45" s="60">
        <v>0.86141767239106248</v>
      </c>
      <c r="I45" s="60">
        <v>0.84332725094485372</v>
      </c>
      <c r="J45" s="60">
        <f t="shared" si="4"/>
        <v>-2.1000754948519496E-2</v>
      </c>
      <c r="K45" s="46">
        <f>(I45-H45)*100</f>
        <v>-1.809042144620876</v>
      </c>
      <c r="L45" s="22"/>
    </row>
    <row r="46" spans="1:12" x14ac:dyDescent="0.25">
      <c r="B46" s="284"/>
      <c r="C46" s="294"/>
      <c r="D46" s="23" t="s">
        <v>35</v>
      </c>
      <c r="E46" s="61">
        <v>0.37207179589925665</v>
      </c>
      <c r="F46" s="61">
        <v>0.51439981680253322</v>
      </c>
      <c r="G46" s="61">
        <v>0.65263907078660088</v>
      </c>
      <c r="H46" s="61">
        <v>0.66280236198751097</v>
      </c>
      <c r="I46" s="61">
        <v>0.65436356115734395</v>
      </c>
      <c r="J46" s="25">
        <f>IFERROR(I46/H46-1,"-")</f>
        <v>-1.2732001746134425E-2</v>
      </c>
      <c r="K46" s="47">
        <f>IFERROR(I46-H46,"-")</f>
        <v>-8.4388008301670148E-3</v>
      </c>
      <c r="L46" s="48"/>
    </row>
    <row r="47" spans="1:12" x14ac:dyDescent="0.25">
      <c r="B47" s="284"/>
      <c r="C47" s="295" t="s">
        <v>40</v>
      </c>
      <c r="D47" s="26" t="s">
        <v>33</v>
      </c>
      <c r="E47" s="53">
        <v>29696.5</v>
      </c>
      <c r="F47" s="53">
        <v>46054.083333333336</v>
      </c>
      <c r="G47" s="53">
        <v>45902.166666666664</v>
      </c>
      <c r="H47" s="53">
        <v>49468.416666666664</v>
      </c>
      <c r="I47" s="53">
        <v>45191.416666666664</v>
      </c>
      <c r="J47" s="36">
        <f>I47/H47-1</f>
        <v>-8.64592054526373E-2</v>
      </c>
      <c r="K47" s="27">
        <f>I47-H47</f>
        <v>-4277</v>
      </c>
      <c r="L47" s="38">
        <f>I47/$I$22</f>
        <v>0.94760781435660857</v>
      </c>
    </row>
    <row r="48" spans="1:12" x14ac:dyDescent="0.25">
      <c r="B48" s="284"/>
      <c r="C48" s="290"/>
      <c r="D48" s="4" t="s">
        <v>34</v>
      </c>
      <c r="E48" s="54">
        <v>23339.833333333332</v>
      </c>
      <c r="F48" s="54">
        <v>34826.666666666664</v>
      </c>
      <c r="G48" s="54">
        <v>34945.916666666664</v>
      </c>
      <c r="H48" s="54">
        <v>35179.416666666664</v>
      </c>
      <c r="I48" s="54">
        <v>33612.5</v>
      </c>
      <c r="J48" s="40">
        <f>I48/H48-1</f>
        <v>-4.4540723387018422E-2</v>
      </c>
      <c r="K48" s="29">
        <f>I48-H48</f>
        <v>-1566.9166666666642</v>
      </c>
      <c r="L48" s="42">
        <f>I48/$I$22</f>
        <v>0.70481232962885298</v>
      </c>
    </row>
    <row r="49" spans="2:12" x14ac:dyDescent="0.25">
      <c r="B49" s="285"/>
      <c r="C49" s="291"/>
      <c r="D49" s="32" t="s">
        <v>35</v>
      </c>
      <c r="E49" s="33">
        <v>6356.666666666667</v>
      </c>
      <c r="F49" s="33">
        <v>11227.416666666666</v>
      </c>
      <c r="G49" s="33">
        <v>10956.25</v>
      </c>
      <c r="H49" s="33">
        <v>11329.833333333334</v>
      </c>
      <c r="I49" s="33">
        <v>11578.916666666666</v>
      </c>
      <c r="J49" s="34">
        <f>IFERROR(I49/H49-1,"-")</f>
        <v>2.1984730578560985E-2</v>
      </c>
      <c r="K49" s="33">
        <f>IFERROR(I49-H49,"-")</f>
        <v>249.08333333333212</v>
      </c>
      <c r="L49" s="34">
        <f>IFERROR(I49/I47,"-")</f>
        <v>0.25621937794234523</v>
      </c>
    </row>
    <row r="50" spans="2:12" ht="6" customHeight="1" x14ac:dyDescent="0.25"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49"/>
    </row>
    <row r="51" spans="2:12" ht="28.5" customHeight="1" x14ac:dyDescent="0.25">
      <c r="B51" s="281" t="s">
        <v>41</v>
      </c>
      <c r="C51" s="282"/>
      <c r="D51" s="282"/>
      <c r="E51" s="282"/>
      <c r="F51" s="282"/>
      <c r="G51" s="282"/>
      <c r="H51" s="282"/>
      <c r="I51" s="282"/>
      <c r="J51" s="282"/>
      <c r="K51" s="282"/>
    </row>
    <row r="52" spans="2:12" x14ac:dyDescent="0.25">
      <c r="B52" s="62"/>
    </row>
    <row r="54" spans="2:12" ht="21.75" thickBot="1" x14ac:dyDescent="0.3">
      <c r="B54" s="283" t="s">
        <v>230</v>
      </c>
      <c r="C54" s="283"/>
      <c r="D54" s="283"/>
      <c r="E54" s="283"/>
      <c r="F54" s="283"/>
      <c r="G54" s="283"/>
      <c r="H54" s="283"/>
      <c r="I54" s="283"/>
      <c r="J54" s="283"/>
      <c r="K54" s="283"/>
      <c r="L54" s="12"/>
    </row>
    <row r="55" spans="2:12" ht="15.75" thickBot="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4"/>
      <c r="C56" s="4"/>
      <c r="D56" s="4"/>
      <c r="E56" s="14">
        <v>2021</v>
      </c>
      <c r="F56" s="14">
        <v>2022</v>
      </c>
      <c r="G56" s="14">
        <v>2023</v>
      </c>
      <c r="H56" s="14">
        <v>2024</v>
      </c>
      <c r="I56" s="14">
        <v>2025</v>
      </c>
      <c r="J56" s="14" t="str">
        <f>CONCATENATE("var. ",RIGHT(I56,2),"/",RIGHT(H56,2))</f>
        <v>var. 25/24</v>
      </c>
      <c r="K56" s="14" t="str">
        <f>CONCATENATE("dif. ",RIGHT(I56,2),"/",RIGHT(H56,2))</f>
        <v>dif. 25/24</v>
      </c>
      <c r="L56" s="14" t="str">
        <f>CONCATENATE("cuota ",I56)</f>
        <v>cuota 2025</v>
      </c>
    </row>
    <row r="57" spans="2:12" x14ac:dyDescent="0.25">
      <c r="B57" s="284"/>
      <c r="C57" s="286" t="s">
        <v>8</v>
      </c>
      <c r="D57" s="15" t="s">
        <v>33</v>
      </c>
      <c r="E57" s="51">
        <v>881045</v>
      </c>
      <c r="F57" s="51">
        <v>1757049</v>
      </c>
      <c r="G57" s="51">
        <v>1888751</v>
      </c>
      <c r="H57" s="51">
        <v>1938929</v>
      </c>
      <c r="I57" s="51">
        <v>1858237</v>
      </c>
      <c r="J57" s="17">
        <f>I57/H57-1</f>
        <v>-4.1616789475014349E-2</v>
      </c>
      <c r="K57" s="16">
        <f>I57-H57</f>
        <v>-80692</v>
      </c>
      <c r="L57" s="17">
        <f>I57/$I$57</f>
        <v>1</v>
      </c>
    </row>
    <row r="58" spans="2:12" x14ac:dyDescent="0.25">
      <c r="B58" s="284"/>
      <c r="C58" s="287"/>
      <c r="D58" s="19" t="s">
        <v>34</v>
      </c>
      <c r="E58" s="52">
        <v>752768</v>
      </c>
      <c r="F58" s="52">
        <v>1490629</v>
      </c>
      <c r="G58" s="52">
        <v>1543522</v>
      </c>
      <c r="H58" s="52">
        <v>1573920</v>
      </c>
      <c r="I58" s="52">
        <v>1478445</v>
      </c>
      <c r="J58" s="21">
        <f>I58/H58-1</f>
        <v>-6.0660643488868571E-2</v>
      </c>
      <c r="K58" s="20">
        <f>I58-H58</f>
        <v>-95475</v>
      </c>
      <c r="L58" s="21">
        <f>I58/$I$57</f>
        <v>0.79561702839842285</v>
      </c>
    </row>
    <row r="59" spans="2:12" x14ac:dyDescent="0.25">
      <c r="B59" s="284"/>
      <c r="C59" s="288"/>
      <c r="D59" s="23" t="s">
        <v>35</v>
      </c>
      <c r="E59" s="24">
        <v>128277</v>
      </c>
      <c r="F59" s="24">
        <v>266420</v>
      </c>
      <c r="G59" s="24">
        <v>345229</v>
      </c>
      <c r="H59" s="24">
        <v>365009</v>
      </c>
      <c r="I59" s="24">
        <v>379792</v>
      </c>
      <c r="J59" s="25">
        <f>IFERROR(I59/H59-1,"-")</f>
        <v>4.0500371223723297E-2</v>
      </c>
      <c r="K59" s="24">
        <f>IFERROR(I59-H59,"-")</f>
        <v>14783</v>
      </c>
      <c r="L59" s="25">
        <f>IFERROR(I59/I57,"-")</f>
        <v>0.2043829716015772</v>
      </c>
    </row>
    <row r="60" spans="2:12" x14ac:dyDescent="0.25">
      <c r="B60" s="284"/>
      <c r="C60" s="289" t="s">
        <v>36</v>
      </c>
      <c r="D60" s="26" t="s">
        <v>33</v>
      </c>
      <c r="E60" s="53">
        <v>886032</v>
      </c>
      <c r="F60" s="53">
        <v>1785371</v>
      </c>
      <c r="G60" s="53">
        <v>1925435</v>
      </c>
      <c r="H60" s="53">
        <v>1977808</v>
      </c>
      <c r="I60" s="53">
        <v>1894928</v>
      </c>
      <c r="J60" s="36">
        <f t="shared" ref="J60:J73" si="8">I60/H60-1</f>
        <v>-4.1904977631802454E-2</v>
      </c>
      <c r="K60" s="53">
        <f t="shared" ref="K60:K73" si="9">I60-H60</f>
        <v>-82880</v>
      </c>
      <c r="L60" s="36">
        <f>I60/$I$60</f>
        <v>1</v>
      </c>
    </row>
    <row r="61" spans="2:12" x14ac:dyDescent="0.25">
      <c r="B61" s="284"/>
      <c r="C61" s="290"/>
      <c r="D61" s="4" t="s">
        <v>34</v>
      </c>
      <c r="E61" s="54">
        <v>756863</v>
      </c>
      <c r="F61" s="54">
        <v>1514314</v>
      </c>
      <c r="G61" s="54">
        <v>1573273</v>
      </c>
      <c r="H61" s="54">
        <v>1604732</v>
      </c>
      <c r="I61" s="54">
        <v>1507775</v>
      </c>
      <c r="J61" s="40">
        <f t="shared" si="8"/>
        <v>-6.0419434522399951E-2</v>
      </c>
      <c r="K61" s="54">
        <f t="shared" si="9"/>
        <v>-96957</v>
      </c>
      <c r="L61" s="40">
        <f>I61/$I$60</f>
        <v>0.79568986262274877</v>
      </c>
    </row>
    <row r="62" spans="2:12" x14ac:dyDescent="0.25">
      <c r="B62" s="284"/>
      <c r="C62" s="291"/>
      <c r="D62" s="32" t="s">
        <v>35</v>
      </c>
      <c r="E62" s="33">
        <v>129169</v>
      </c>
      <c r="F62" s="33">
        <v>271057</v>
      </c>
      <c r="G62" s="33">
        <v>352162</v>
      </c>
      <c r="H62" s="33">
        <v>373076</v>
      </c>
      <c r="I62" s="33">
        <v>387153</v>
      </c>
      <c r="J62" s="34">
        <f>IFERROR(I62/H62-1,"-")</f>
        <v>3.7732258306618416E-2</v>
      </c>
      <c r="K62" s="33">
        <f>IFERROR(I62-H62,"-")</f>
        <v>14077</v>
      </c>
      <c r="L62" s="63">
        <f>IFERROR(I62/I60,"-")</f>
        <v>0.20431013737725126</v>
      </c>
    </row>
    <row r="63" spans="2:12" x14ac:dyDescent="0.25">
      <c r="B63" s="284"/>
      <c r="C63" s="286" t="s">
        <v>22</v>
      </c>
      <c r="D63" s="15" t="s">
        <v>33</v>
      </c>
      <c r="E63" s="51">
        <v>5763674</v>
      </c>
      <c r="F63" s="51">
        <v>12632387</v>
      </c>
      <c r="G63" s="51">
        <v>13593290</v>
      </c>
      <c r="H63" s="51">
        <v>13840017</v>
      </c>
      <c r="I63" s="51">
        <v>13113733</v>
      </c>
      <c r="J63" s="17">
        <f t="shared" si="8"/>
        <v>-5.2477103171188255E-2</v>
      </c>
      <c r="K63" s="16">
        <f t="shared" si="9"/>
        <v>-726284</v>
      </c>
      <c r="L63" s="17">
        <f>I63/$I$63</f>
        <v>1</v>
      </c>
    </row>
    <row r="64" spans="2:12" x14ac:dyDescent="0.25">
      <c r="B64" s="284"/>
      <c r="C64" s="287"/>
      <c r="D64" s="19" t="s">
        <v>34</v>
      </c>
      <c r="E64" s="52">
        <v>4898283</v>
      </c>
      <c r="F64" s="52">
        <v>10516355</v>
      </c>
      <c r="G64" s="52">
        <v>10983558</v>
      </c>
      <c r="H64" s="52">
        <v>11091365</v>
      </c>
      <c r="I64" s="52">
        <v>10348424</v>
      </c>
      <c r="J64" s="21">
        <f t="shared" si="8"/>
        <v>-6.6983730136011221E-2</v>
      </c>
      <c r="K64" s="20">
        <f t="shared" si="9"/>
        <v>-742941</v>
      </c>
      <c r="L64" s="21">
        <f t="shared" ref="L64" si="10">I64/$I$63</f>
        <v>0.78912877057966635</v>
      </c>
    </row>
    <row r="65" spans="2:12" x14ac:dyDescent="0.25">
      <c r="B65" s="284"/>
      <c r="C65" s="288"/>
      <c r="D65" s="23" t="s">
        <v>35</v>
      </c>
      <c r="E65" s="24">
        <v>865391</v>
      </c>
      <c r="F65" s="24">
        <v>2116032</v>
      </c>
      <c r="G65" s="24">
        <v>2609732</v>
      </c>
      <c r="H65" s="24">
        <v>2748652</v>
      </c>
      <c r="I65" s="24">
        <v>2765309</v>
      </c>
      <c r="J65" s="25">
        <f>IFERROR(I65/H65-1,"-")</f>
        <v>6.0600614410264431E-3</v>
      </c>
      <c r="K65" s="24">
        <f>IFERROR(I65-H65,"-")</f>
        <v>16657</v>
      </c>
      <c r="L65" s="25">
        <f>IFERROR(I65/I63,"-")</f>
        <v>0.21087122942033362</v>
      </c>
    </row>
    <row r="66" spans="2:12" x14ac:dyDescent="0.25">
      <c r="B66" s="284"/>
      <c r="C66" s="289" t="s">
        <v>23</v>
      </c>
      <c r="D66" s="26" t="s">
        <v>33</v>
      </c>
      <c r="E66" s="55">
        <v>6.5418610854156141</v>
      </c>
      <c r="F66" s="55">
        <v>7.1895473603752658</v>
      </c>
      <c r="G66" s="55">
        <v>7.1969730260897284</v>
      </c>
      <c r="H66" s="55">
        <v>7.1379699823974985</v>
      </c>
      <c r="I66" s="55">
        <v>7.0570831384801833</v>
      </c>
      <c r="J66" s="36">
        <f t="shared" si="8"/>
        <v>-1.1331911470177869E-2</v>
      </c>
      <c r="K66" s="37">
        <f t="shared" si="9"/>
        <v>-8.0886843917315154E-2</v>
      </c>
      <c r="L66" s="36"/>
    </row>
    <row r="67" spans="2:12" x14ac:dyDescent="0.25">
      <c r="B67" s="284"/>
      <c r="C67" s="290"/>
      <c r="D67" s="4" t="s">
        <v>34</v>
      </c>
      <c r="E67" s="56">
        <f t="shared" ref="E67:I67" si="11">E64/E57</f>
        <v>5.5596286228285727</v>
      </c>
      <c r="F67" s="56">
        <f t="shared" si="11"/>
        <v>5.9852371789289887</v>
      </c>
      <c r="G67" s="56">
        <f t="shared" si="11"/>
        <v>5.815249336730993</v>
      </c>
      <c r="H67" s="56">
        <f t="shared" si="11"/>
        <v>5.7203564442019283</v>
      </c>
      <c r="I67" s="56">
        <f t="shared" si="11"/>
        <v>5.5689473409473607</v>
      </c>
      <c r="J67" s="40">
        <f t="shared" si="8"/>
        <v>-2.6468473552558769E-2</v>
      </c>
      <c r="K67" s="41">
        <f t="shared" si="9"/>
        <v>-0.15140910325456769</v>
      </c>
      <c r="L67" s="40"/>
    </row>
    <row r="68" spans="2:12" x14ac:dyDescent="0.25">
      <c r="B68" s="284"/>
      <c r="C68" s="291"/>
      <c r="D68" s="32" t="s">
        <v>35</v>
      </c>
      <c r="E68" s="43">
        <f>IFERROR(E65/E59,"-")</f>
        <v>6.7462678422476356</v>
      </c>
      <c r="F68" s="43">
        <f t="shared" ref="F68:I68" si="12">IFERROR(F65/F59,"-")</f>
        <v>7.94246678177314</v>
      </c>
      <c r="G68" s="43">
        <f t="shared" si="12"/>
        <v>7.5594228758302462</v>
      </c>
      <c r="H68" s="43">
        <f t="shared" si="12"/>
        <v>7.5303677443569885</v>
      </c>
      <c r="I68" s="43">
        <f t="shared" si="12"/>
        <v>7.2811143994607574</v>
      </c>
      <c r="J68" s="34">
        <f>IFERROR(I68/H68-1,"-")</f>
        <v>-3.3099757323672985E-2</v>
      </c>
      <c r="K68" s="44">
        <f>IFERROR(I68-H68,"-")</f>
        <v>-0.24925334489623108</v>
      </c>
      <c r="L68" s="63"/>
    </row>
    <row r="69" spans="2:12" x14ac:dyDescent="0.25">
      <c r="B69" s="284"/>
      <c r="C69" s="292" t="s">
        <v>37</v>
      </c>
      <c r="D69" s="15" t="s">
        <v>33</v>
      </c>
      <c r="E69" s="59">
        <v>0.53007392392769836</v>
      </c>
      <c r="F69" s="59">
        <v>0.75084425784599895</v>
      </c>
      <c r="G69" s="59">
        <v>0.81137456860272439</v>
      </c>
      <c r="H69" s="59">
        <v>0.76364878445084972</v>
      </c>
      <c r="I69" s="59">
        <v>0.79492109395832511</v>
      </c>
      <c r="J69" s="59">
        <f t="shared" si="8"/>
        <v>4.0951167793665366E-2</v>
      </c>
      <c r="K69" s="45">
        <f t="shared" si="9"/>
        <v>3.1272309507475393E-2</v>
      </c>
      <c r="L69" s="17"/>
    </row>
    <row r="70" spans="2:12" x14ac:dyDescent="0.25">
      <c r="B70" s="284"/>
      <c r="C70" s="293"/>
      <c r="D70" s="19" t="s">
        <v>34</v>
      </c>
      <c r="E70" s="60">
        <v>0.57306823809480911</v>
      </c>
      <c r="F70" s="60">
        <v>0.82736563433026633</v>
      </c>
      <c r="G70" s="60">
        <v>0.86113998070667752</v>
      </c>
      <c r="H70" s="60">
        <v>0.86141767239106248</v>
      </c>
      <c r="I70" s="60">
        <v>0.84332725094485372</v>
      </c>
      <c r="J70" s="60">
        <f t="shared" si="8"/>
        <v>-2.1000754948519496E-2</v>
      </c>
      <c r="K70" s="46">
        <f t="shared" si="9"/>
        <v>-1.809042144620876E-2</v>
      </c>
      <c r="L70" s="21"/>
    </row>
    <row r="71" spans="2:12" x14ac:dyDescent="0.25">
      <c r="B71" s="284"/>
      <c r="C71" s="294"/>
      <c r="D71" s="23" t="s">
        <v>35</v>
      </c>
      <c r="E71" s="61">
        <v>0.37207179589925665</v>
      </c>
      <c r="F71" s="61">
        <v>0.51439981680253322</v>
      </c>
      <c r="G71" s="61">
        <v>0.65263907078660088</v>
      </c>
      <c r="H71" s="61">
        <v>0.66280236198751097</v>
      </c>
      <c r="I71" s="61">
        <v>0.65436356115734395</v>
      </c>
      <c r="J71" s="25">
        <f>IFERROR(I71/H71-1,"-")</f>
        <v>-1.2732001746134425E-2</v>
      </c>
      <c r="K71" s="47">
        <f>IFERROR(I71-H71,"-")</f>
        <v>-8.4388008301670148E-3</v>
      </c>
      <c r="L71" s="25"/>
    </row>
    <row r="72" spans="2:12" x14ac:dyDescent="0.25">
      <c r="B72" s="284"/>
      <c r="C72" s="295" t="s">
        <v>42</v>
      </c>
      <c r="D72" s="26" t="s">
        <v>33</v>
      </c>
      <c r="E72" s="53">
        <v>29697.000000000004</v>
      </c>
      <c r="F72" s="53">
        <v>46054</v>
      </c>
      <c r="G72" s="53">
        <v>45902</v>
      </c>
      <c r="H72" s="53">
        <v>49468</v>
      </c>
      <c r="I72" s="53">
        <v>45190.999999999993</v>
      </c>
      <c r="J72" s="36">
        <f t="shared" si="8"/>
        <v>-8.6459933694509772E-2</v>
      </c>
      <c r="K72" s="27">
        <f t="shared" si="9"/>
        <v>-4277.0000000000073</v>
      </c>
      <c r="L72" s="36">
        <f>I72/$I$72</f>
        <v>1</v>
      </c>
    </row>
    <row r="73" spans="2:12" x14ac:dyDescent="0.25">
      <c r="B73" s="284"/>
      <c r="C73" s="290"/>
      <c r="D73" s="4" t="s">
        <v>34</v>
      </c>
      <c r="E73" s="54">
        <v>23340</v>
      </c>
      <c r="F73" s="54">
        <v>34827</v>
      </c>
      <c r="G73" s="54">
        <v>34946</v>
      </c>
      <c r="H73" s="54">
        <v>38139</v>
      </c>
      <c r="I73" s="54">
        <v>33613</v>
      </c>
      <c r="J73" s="40">
        <f t="shared" si="8"/>
        <v>-0.11867117648601166</v>
      </c>
      <c r="K73" s="29">
        <f t="shared" si="9"/>
        <v>-4526</v>
      </c>
      <c r="L73" s="40">
        <f t="shared" ref="L73" si="13">I73/$I$72</f>
        <v>0.74379854395786782</v>
      </c>
    </row>
    <row r="74" spans="2:12" x14ac:dyDescent="0.25">
      <c r="B74" s="285"/>
      <c r="C74" s="291"/>
      <c r="D74" s="32" t="s">
        <v>35</v>
      </c>
      <c r="E74" s="33">
        <v>6357</v>
      </c>
      <c r="F74" s="33">
        <v>11227</v>
      </c>
      <c r="G74" s="33">
        <v>10956.000000000002</v>
      </c>
      <c r="H74" s="33">
        <v>11330</v>
      </c>
      <c r="I74" s="33">
        <v>11579</v>
      </c>
      <c r="J74" s="34">
        <f>IFERROR(I74/H74-1,"-")</f>
        <v>2.1977052074139358E-2</v>
      </c>
      <c r="K74" s="33">
        <f>IFERROR(I74-H74,"-")</f>
        <v>249</v>
      </c>
      <c r="L74" s="63">
        <f>IFERROR(I74/I72,"-")</f>
        <v>0.25622358434201503</v>
      </c>
    </row>
    <row r="75" spans="2:12" x14ac:dyDescent="0.25"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49"/>
    </row>
    <row r="76" spans="2:12" ht="27" customHeight="1" x14ac:dyDescent="0.25">
      <c r="B76" s="281" t="s">
        <v>39</v>
      </c>
      <c r="C76" s="282"/>
      <c r="D76" s="282"/>
      <c r="E76" s="282"/>
      <c r="F76" s="282"/>
      <c r="G76" s="282"/>
      <c r="H76" s="282"/>
      <c r="I76" s="282"/>
      <c r="J76" s="282"/>
      <c r="K76" s="282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49"/>
    <mergeCell ref="C32:C34"/>
    <mergeCell ref="C35:C37"/>
    <mergeCell ref="C38:C40"/>
    <mergeCell ref="C41:C43"/>
    <mergeCell ref="C44:C46"/>
    <mergeCell ref="C47:C49"/>
    <mergeCell ref="B75:K75"/>
    <mergeCell ref="B76:K76"/>
    <mergeCell ref="B50:K50"/>
    <mergeCell ref="B51:K51"/>
    <mergeCell ref="B54:K54"/>
    <mergeCell ref="B57:B74"/>
    <mergeCell ref="C57:C59"/>
    <mergeCell ref="C60:C62"/>
    <mergeCell ref="C63:C65"/>
    <mergeCell ref="C66:C68"/>
    <mergeCell ref="C69:C71"/>
    <mergeCell ref="C72:C7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1692A-EF76-4A81-B4D4-63A756E7CCAA}">
  <sheetPr>
    <tabColor rgb="FFFFC000"/>
  </sheetPr>
  <dimension ref="B4:B25"/>
  <sheetViews>
    <sheetView showGridLines="0" workbookViewId="0">
      <selection activeCell="H9" sqref="H9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24CF-4693-4F00-8587-3C6F0F22D732}">
  <sheetPr>
    <tabColor rgb="FFFFC000"/>
  </sheetPr>
  <dimension ref="A1:V164"/>
  <sheetViews>
    <sheetView showGridLines="0" topLeftCell="A12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83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83"/>
      <c r="D5" s="283"/>
      <c r="E5" s="283"/>
      <c r="F5" s="283"/>
      <c r="G5" s="283"/>
      <c r="H5" s="283"/>
      <c r="I5" s="283"/>
      <c r="K5" s="283" t="s">
        <v>275</v>
      </c>
      <c r="L5" s="283"/>
      <c r="M5" s="283"/>
      <c r="N5" s="283"/>
      <c r="O5" s="283"/>
      <c r="P5" s="283"/>
      <c r="Q5" s="283"/>
      <c r="R5" s="283"/>
    </row>
    <row r="6" spans="1:18" ht="6" customHeight="1" x14ac:dyDescent="0.25"/>
    <row r="7" spans="1:18" ht="15.75" x14ac:dyDescent="0.25">
      <c r="B7" s="147"/>
      <c r="C7" s="313" t="s">
        <v>46</v>
      </c>
      <c r="D7" s="314"/>
      <c r="E7" s="314"/>
      <c r="F7" s="314"/>
      <c r="G7" s="314"/>
      <c r="H7" s="314"/>
      <c r="I7" s="314"/>
    </row>
    <row r="8" spans="1:18" s="148" customFormat="1" ht="72" customHeight="1" x14ac:dyDescent="0.25">
      <c r="A8"/>
      <c r="B8" s="188"/>
      <c r="C8" s="174" t="s">
        <v>231</v>
      </c>
      <c r="D8" s="174" t="s">
        <v>232</v>
      </c>
      <c r="E8" s="174" t="s">
        <v>233</v>
      </c>
      <c r="F8" s="174" t="s">
        <v>234</v>
      </c>
      <c r="G8" s="174" t="s">
        <v>235</v>
      </c>
      <c r="H8" s="175" t="str">
        <f>CONCATENATE("var. ",RIGHT(G8,2),"/",RIGHT(F8,2))</f>
        <v>var. 25/24</v>
      </c>
      <c r="I8" s="175" t="str">
        <f>CONCATENATE("Cuota s/ total lugares de residencia ",RIGHT(G8,4))</f>
        <v>Cuota s/ total lugares de residencia 2025</v>
      </c>
      <c r="K8" s="188"/>
      <c r="L8" s="174" t="s">
        <v>231</v>
      </c>
      <c r="M8" s="174" t="s">
        <v>232</v>
      </c>
      <c r="N8" s="174" t="s">
        <v>233</v>
      </c>
      <c r="O8" s="174" t="s">
        <v>234</v>
      </c>
      <c r="P8" s="174" t="s">
        <v>235</v>
      </c>
      <c r="Q8" s="175" t="str">
        <f>CONCATENATE("var. ",RIGHT(P8,2),"/",RIGHT(O8,2))</f>
        <v>var. 25/24</v>
      </c>
      <c r="R8" s="175" t="str">
        <f>CONCATENATE("Cuota s/ total lugares de residencia ",RIGHT(P8,4))</f>
        <v>Cuota s/ total lugares de residencia 2025</v>
      </c>
    </row>
    <row r="9" spans="1:18" x14ac:dyDescent="0.25">
      <c r="B9" s="154" t="s">
        <v>46</v>
      </c>
      <c r="C9" s="155"/>
      <c r="D9" s="155"/>
      <c r="E9" s="155"/>
      <c r="F9" s="155"/>
      <c r="G9" s="155"/>
      <c r="H9" s="156"/>
      <c r="I9" s="156"/>
      <c r="K9" s="157" t="s">
        <v>47</v>
      </c>
      <c r="L9" s="176"/>
      <c r="M9" s="176"/>
      <c r="N9" s="176"/>
      <c r="O9" s="176"/>
      <c r="P9" s="176"/>
      <c r="Q9" s="177"/>
      <c r="R9" s="177"/>
    </row>
    <row r="10" spans="1:18" x14ac:dyDescent="0.25">
      <c r="B10" s="158" t="s">
        <v>71</v>
      </c>
      <c r="C10" s="178">
        <v>370663</v>
      </c>
      <c r="D10" s="178">
        <v>494720</v>
      </c>
      <c r="E10" s="178">
        <v>510044</v>
      </c>
      <c r="F10" s="178">
        <v>517738</v>
      </c>
      <c r="G10" s="178">
        <v>513220</v>
      </c>
      <c r="H10" s="179">
        <f t="shared" ref="H10:H22" si="0">IFERROR(G10/F10-1,"-")</f>
        <v>-8.7264214718641986E-3</v>
      </c>
      <c r="I10" s="179">
        <f t="shared" ref="I10:I22" si="1">G10/G$10</f>
        <v>1</v>
      </c>
      <c r="K10" s="158" t="s">
        <v>71</v>
      </c>
      <c r="L10" s="178">
        <v>138324</v>
      </c>
      <c r="M10" s="178">
        <v>183582</v>
      </c>
      <c r="N10" s="178">
        <v>191226</v>
      </c>
      <c r="O10" s="178">
        <v>188893</v>
      </c>
      <c r="P10" s="178">
        <v>184725</v>
      </c>
      <c r="Q10" s="179">
        <f t="shared" ref="Q10:Q22" si="2">IFERROR(P10/O10-1,"-")</f>
        <v>-2.2065402105954202E-2</v>
      </c>
      <c r="R10" s="179">
        <f t="shared" ref="R10:R22" si="3">P10/P$10</f>
        <v>1</v>
      </c>
    </row>
    <row r="11" spans="1:18" x14ac:dyDescent="0.25">
      <c r="B11" s="161" t="s">
        <v>100</v>
      </c>
      <c r="C11" s="162">
        <v>63685</v>
      </c>
      <c r="D11" s="162">
        <v>74177</v>
      </c>
      <c r="E11" s="162">
        <v>71872</v>
      </c>
      <c r="F11" s="162">
        <v>73314</v>
      </c>
      <c r="G11" s="162">
        <v>73009</v>
      </c>
      <c r="H11" s="163">
        <f t="shared" si="0"/>
        <v>-4.1601876858444742E-3</v>
      </c>
      <c r="I11" s="163">
        <f t="shared" si="1"/>
        <v>0.14225673200576749</v>
      </c>
      <c r="J11" s="81"/>
      <c r="K11" s="161" t="s">
        <v>100</v>
      </c>
      <c r="L11" s="162">
        <v>14724</v>
      </c>
      <c r="M11" s="162">
        <v>13898</v>
      </c>
      <c r="N11" s="162">
        <v>12676</v>
      </c>
      <c r="O11" s="162">
        <v>11833</v>
      </c>
      <c r="P11" s="162">
        <v>10691</v>
      </c>
      <c r="Q11" s="163">
        <f t="shared" si="2"/>
        <v>-9.6509760838333514E-2</v>
      </c>
      <c r="R11" s="163">
        <f t="shared" si="3"/>
        <v>5.787521992150494E-2</v>
      </c>
    </row>
    <row r="12" spans="1:18" x14ac:dyDescent="0.25">
      <c r="B12" s="165" t="s">
        <v>106</v>
      </c>
      <c r="C12" s="166">
        <v>28042</v>
      </c>
      <c r="D12" s="166">
        <v>26909</v>
      </c>
      <c r="E12" s="166">
        <v>27496</v>
      </c>
      <c r="F12" s="166">
        <v>27000</v>
      </c>
      <c r="G12" s="166">
        <v>29092</v>
      </c>
      <c r="H12" s="167">
        <f t="shared" si="0"/>
        <v>7.7481481481481485E-2</v>
      </c>
      <c r="I12" s="167">
        <f t="shared" si="1"/>
        <v>5.6685242196329061E-2</v>
      </c>
      <c r="J12" s="81"/>
      <c r="K12" s="165" t="s">
        <v>106</v>
      </c>
      <c r="L12" s="166">
        <v>5642</v>
      </c>
      <c r="M12" s="166">
        <v>4802</v>
      </c>
      <c r="N12" s="166">
        <v>4381</v>
      </c>
      <c r="O12" s="166">
        <v>3470</v>
      </c>
      <c r="P12" s="166">
        <v>3528</v>
      </c>
      <c r="Q12" s="167">
        <f t="shared" si="2"/>
        <v>1.6714697406340129E-2</v>
      </c>
      <c r="R12" s="167">
        <f t="shared" si="3"/>
        <v>1.9098660170523751E-2</v>
      </c>
    </row>
    <row r="13" spans="1:18" x14ac:dyDescent="0.25">
      <c r="B13" s="165" t="s">
        <v>103</v>
      </c>
      <c r="C13" s="166">
        <v>35643</v>
      </c>
      <c r="D13" s="166">
        <v>47268</v>
      </c>
      <c r="E13" s="166">
        <v>44376</v>
      </c>
      <c r="F13" s="166">
        <v>46314</v>
      </c>
      <c r="G13" s="166">
        <v>43917</v>
      </c>
      <c r="H13" s="167">
        <f t="shared" si="0"/>
        <v>-5.1755408731701036E-2</v>
      </c>
      <c r="I13" s="167">
        <f t="shared" si="1"/>
        <v>8.5571489809438447E-2</v>
      </c>
      <c r="J13" s="81"/>
      <c r="K13" s="165" t="s">
        <v>103</v>
      </c>
      <c r="L13" s="166">
        <v>9082</v>
      </c>
      <c r="M13" s="166">
        <v>9096</v>
      </c>
      <c r="N13" s="166">
        <v>8295</v>
      </c>
      <c r="O13" s="166">
        <v>8363</v>
      </c>
      <c r="P13" s="166">
        <v>7163</v>
      </c>
      <c r="Q13" s="167">
        <f t="shared" si="2"/>
        <v>-0.14348917852445298</v>
      </c>
      <c r="R13" s="167">
        <f>P13/P$10</f>
        <v>3.8776559750981189E-2</v>
      </c>
    </row>
    <row r="14" spans="1:18" x14ac:dyDescent="0.25">
      <c r="B14" s="161" t="s">
        <v>110</v>
      </c>
      <c r="C14" s="162">
        <v>306978</v>
      </c>
      <c r="D14" s="162">
        <v>420543</v>
      </c>
      <c r="E14" s="162">
        <v>438172</v>
      </c>
      <c r="F14" s="162">
        <v>444424</v>
      </c>
      <c r="G14" s="162">
        <v>440211</v>
      </c>
      <c r="H14" s="163">
        <f t="shared" si="0"/>
        <v>-9.4796860655590454E-3</v>
      </c>
      <c r="I14" s="163">
        <f t="shared" si="1"/>
        <v>0.85774326799423251</v>
      </c>
      <c r="J14" s="81"/>
      <c r="K14" s="161" t="s">
        <v>110</v>
      </c>
      <c r="L14" s="162">
        <v>123600</v>
      </c>
      <c r="M14" s="162">
        <v>169684</v>
      </c>
      <c r="N14" s="162">
        <v>178550</v>
      </c>
      <c r="O14" s="162">
        <v>177060</v>
      </c>
      <c r="P14" s="162">
        <v>174034</v>
      </c>
      <c r="Q14" s="163">
        <f t="shared" si="2"/>
        <v>-1.7090251892013963E-2</v>
      </c>
      <c r="R14" s="163">
        <f t="shared" si="3"/>
        <v>0.94212478007849509</v>
      </c>
    </row>
    <row r="15" spans="1:18" x14ac:dyDescent="0.25">
      <c r="B15" s="165" t="s">
        <v>113</v>
      </c>
      <c r="C15" s="166">
        <v>98582</v>
      </c>
      <c r="D15" s="166">
        <v>176212</v>
      </c>
      <c r="E15" s="166">
        <v>183489</v>
      </c>
      <c r="F15" s="166">
        <v>188380</v>
      </c>
      <c r="G15" s="166">
        <v>179206</v>
      </c>
      <c r="H15" s="167">
        <f t="shared" si="0"/>
        <v>-4.869943730756976E-2</v>
      </c>
      <c r="I15" s="167">
        <f t="shared" si="1"/>
        <v>0.34917968902225166</v>
      </c>
      <c r="J15" s="81"/>
      <c r="K15" s="165" t="s">
        <v>113</v>
      </c>
      <c r="L15" s="166">
        <v>46456</v>
      </c>
      <c r="M15" s="166">
        <v>81345</v>
      </c>
      <c r="N15" s="166">
        <v>84217</v>
      </c>
      <c r="O15" s="166">
        <v>87505</v>
      </c>
      <c r="P15" s="166">
        <v>83611</v>
      </c>
      <c r="Q15" s="167">
        <f t="shared" si="2"/>
        <v>-4.4500314267756136E-2</v>
      </c>
      <c r="R15" s="167">
        <f t="shared" si="3"/>
        <v>0.45262417106509678</v>
      </c>
    </row>
    <row r="16" spans="1:18" x14ac:dyDescent="0.25">
      <c r="B16" s="165" t="s">
        <v>116</v>
      </c>
      <c r="C16" s="166">
        <v>44325</v>
      </c>
      <c r="D16" s="166">
        <v>49706</v>
      </c>
      <c r="E16" s="166">
        <v>53926</v>
      </c>
      <c r="F16" s="166">
        <v>53434</v>
      </c>
      <c r="G16" s="166">
        <v>53954</v>
      </c>
      <c r="H16" s="167">
        <f t="shared" si="0"/>
        <v>9.7316315454578639E-3</v>
      </c>
      <c r="I16" s="167">
        <f t="shared" si="1"/>
        <v>0.1051284049725264</v>
      </c>
      <c r="J16" s="81"/>
      <c r="K16" s="165" t="s">
        <v>116</v>
      </c>
      <c r="L16" s="166">
        <v>17963</v>
      </c>
      <c r="M16" s="166">
        <v>19026</v>
      </c>
      <c r="N16" s="166">
        <v>20673</v>
      </c>
      <c r="O16" s="166">
        <v>19549</v>
      </c>
      <c r="P16" s="166">
        <v>19046</v>
      </c>
      <c r="Q16" s="167">
        <f t="shared" si="2"/>
        <v>-2.5730216379354465E-2</v>
      </c>
      <c r="R16" s="167">
        <f t="shared" si="3"/>
        <v>0.10310461496819597</v>
      </c>
    </row>
    <row r="17" spans="2:22" x14ac:dyDescent="0.25">
      <c r="B17" s="165" t="s">
        <v>119</v>
      </c>
      <c r="C17" s="166">
        <v>17014</v>
      </c>
      <c r="D17" s="166">
        <v>21044</v>
      </c>
      <c r="E17" s="166">
        <v>18453</v>
      </c>
      <c r="F17" s="166">
        <v>18497</v>
      </c>
      <c r="G17" s="166">
        <v>19149</v>
      </c>
      <c r="H17" s="167">
        <f t="shared" si="0"/>
        <v>3.5248959290695714E-2</v>
      </c>
      <c r="I17" s="167">
        <f t="shared" si="1"/>
        <v>3.7311484353688473E-2</v>
      </c>
      <c r="J17" s="81"/>
      <c r="K17" s="165" t="s">
        <v>119</v>
      </c>
      <c r="L17" s="166">
        <v>6058</v>
      </c>
      <c r="M17" s="166">
        <v>6680</v>
      </c>
      <c r="N17" s="166">
        <v>5621</v>
      </c>
      <c r="O17" s="166">
        <v>4990</v>
      </c>
      <c r="P17" s="166">
        <v>4852</v>
      </c>
      <c r="Q17" s="167">
        <f t="shared" si="2"/>
        <v>-2.765531062124249E-2</v>
      </c>
      <c r="R17" s="167">
        <f t="shared" si="3"/>
        <v>2.6266071186899446E-2</v>
      </c>
    </row>
    <row r="18" spans="2:22" x14ac:dyDescent="0.25">
      <c r="B18" s="165" t="s">
        <v>126</v>
      </c>
      <c r="C18" s="166">
        <v>16793</v>
      </c>
      <c r="D18" s="166">
        <v>14051</v>
      </c>
      <c r="E18" s="166">
        <v>16422</v>
      </c>
      <c r="F18" s="166">
        <v>15950</v>
      </c>
      <c r="G18" s="166">
        <v>15108</v>
      </c>
      <c r="H18" s="167">
        <f t="shared" si="0"/>
        <v>-5.2789968652037667E-2</v>
      </c>
      <c r="I18" s="167">
        <f t="shared" si="1"/>
        <v>2.9437668056583922E-2</v>
      </c>
      <c r="J18" s="81"/>
      <c r="K18" s="165" t="s">
        <v>126</v>
      </c>
      <c r="L18" s="166">
        <v>6762</v>
      </c>
      <c r="M18" s="166">
        <v>5674</v>
      </c>
      <c r="N18" s="166">
        <v>6281</v>
      </c>
      <c r="O18" s="166">
        <v>6190</v>
      </c>
      <c r="P18" s="166">
        <v>6269</v>
      </c>
      <c r="Q18" s="167">
        <f t="shared" si="2"/>
        <v>1.2762520193861038E-2</v>
      </c>
      <c r="R18" s="167">
        <f t="shared" si="3"/>
        <v>3.3936933279198812E-2</v>
      </c>
    </row>
    <row r="19" spans="2:22" x14ac:dyDescent="0.25">
      <c r="B19" s="165" t="s">
        <v>122</v>
      </c>
      <c r="C19" s="166">
        <v>18106</v>
      </c>
      <c r="D19" s="166">
        <v>16505</v>
      </c>
      <c r="E19" s="166">
        <v>17446</v>
      </c>
      <c r="F19" s="166">
        <v>17683</v>
      </c>
      <c r="G19" s="166">
        <v>17909</v>
      </c>
      <c r="H19" s="167">
        <f t="shared" si="0"/>
        <v>1.2780636769778919E-2</v>
      </c>
      <c r="I19" s="167">
        <f t="shared" si="1"/>
        <v>3.4895366509489108E-2</v>
      </c>
      <c r="J19" s="81"/>
      <c r="K19" s="165" t="s">
        <v>122</v>
      </c>
      <c r="L19" s="166">
        <v>10255</v>
      </c>
      <c r="M19" s="166">
        <v>8814</v>
      </c>
      <c r="N19" s="166">
        <v>9304</v>
      </c>
      <c r="O19" s="166">
        <v>9184</v>
      </c>
      <c r="P19" s="166">
        <v>9856</v>
      </c>
      <c r="Q19" s="167">
        <f t="shared" si="2"/>
        <v>7.3170731707317138E-2</v>
      </c>
      <c r="R19" s="167">
        <f t="shared" si="3"/>
        <v>5.3354987143050481E-2</v>
      </c>
    </row>
    <row r="20" spans="2:22" x14ac:dyDescent="0.25">
      <c r="B20" s="165" t="s">
        <v>131</v>
      </c>
      <c r="C20" s="166">
        <v>8711</v>
      </c>
      <c r="D20" s="166">
        <v>10052</v>
      </c>
      <c r="E20" s="166">
        <v>9909</v>
      </c>
      <c r="F20" s="166">
        <v>9178</v>
      </c>
      <c r="G20" s="166">
        <v>8931</v>
      </c>
      <c r="H20" s="167">
        <f t="shared" si="0"/>
        <v>-2.6912181303116123E-2</v>
      </c>
      <c r="I20" s="167">
        <f t="shared" si="1"/>
        <v>1.7401893924632712E-2</v>
      </c>
      <c r="J20" s="81"/>
      <c r="K20" s="165" t="s">
        <v>131</v>
      </c>
      <c r="L20" s="166">
        <v>2682</v>
      </c>
      <c r="M20" s="166">
        <v>3144</v>
      </c>
      <c r="N20" s="166">
        <v>3168</v>
      </c>
      <c r="O20" s="166">
        <v>2938</v>
      </c>
      <c r="P20" s="166">
        <v>3360</v>
      </c>
      <c r="Q20" s="167">
        <f t="shared" si="2"/>
        <v>0.14363512593601091</v>
      </c>
      <c r="R20" s="167">
        <f t="shared" si="3"/>
        <v>1.8189200162403572E-2</v>
      </c>
    </row>
    <row r="21" spans="2:22" x14ac:dyDescent="0.25">
      <c r="B21" s="165" t="s">
        <v>134</v>
      </c>
      <c r="C21" s="166">
        <v>9345</v>
      </c>
      <c r="D21" s="166">
        <v>13825</v>
      </c>
      <c r="E21" s="166">
        <v>15442</v>
      </c>
      <c r="F21" s="166">
        <v>13034</v>
      </c>
      <c r="G21" s="166">
        <v>12253</v>
      </c>
      <c r="H21" s="167">
        <f t="shared" si="0"/>
        <v>-5.9920208684977716E-2</v>
      </c>
      <c r="I21" s="167">
        <f t="shared" si="1"/>
        <v>2.3874751568528117E-2</v>
      </c>
      <c r="J21" s="81"/>
      <c r="K21" s="165" t="s">
        <v>134</v>
      </c>
      <c r="L21" s="166">
        <v>2364</v>
      </c>
      <c r="M21" s="166">
        <v>4911</v>
      </c>
      <c r="N21" s="166">
        <v>5778</v>
      </c>
      <c r="O21" s="166">
        <v>4099</v>
      </c>
      <c r="P21" s="166">
        <v>4509</v>
      </c>
      <c r="Q21" s="167">
        <f t="shared" si="2"/>
        <v>0.10002439619419379</v>
      </c>
      <c r="R21" s="167">
        <f t="shared" si="3"/>
        <v>2.4409257003654081E-2</v>
      </c>
    </row>
    <row r="22" spans="2:22" x14ac:dyDescent="0.25">
      <c r="B22" s="170" t="s">
        <v>148</v>
      </c>
      <c r="C22" s="171">
        <f>C14-SUM(C15:C21)</f>
        <v>94102</v>
      </c>
      <c r="D22" s="171">
        <f>D14-SUM(D15:D21)</f>
        <v>119148</v>
      </c>
      <c r="E22" s="171">
        <f>E14-SUM(E15:E21)</f>
        <v>123085</v>
      </c>
      <c r="F22" s="171">
        <f>F14-SUM(F15:F21)</f>
        <v>128268</v>
      </c>
      <c r="G22" s="171">
        <f>G14-SUM(G15:G21)</f>
        <v>133701</v>
      </c>
      <c r="H22" s="172">
        <f t="shared" si="0"/>
        <v>4.2356628309476951E-2</v>
      </c>
      <c r="I22" s="172">
        <f t="shared" si="1"/>
        <v>0.26051400958653209</v>
      </c>
      <c r="J22" s="81"/>
      <c r="K22" s="170" t="s">
        <v>148</v>
      </c>
      <c r="L22" s="171">
        <f>L14-SUM(L15:L21)</f>
        <v>31060</v>
      </c>
      <c r="M22" s="171">
        <f>M14-SUM(M15:M21)</f>
        <v>40090</v>
      </c>
      <c r="N22" s="171">
        <f>N14-SUM(N15:N21)</f>
        <v>43508</v>
      </c>
      <c r="O22" s="171">
        <f>O14-SUM(O15:O21)</f>
        <v>42605</v>
      </c>
      <c r="P22" s="171">
        <f>P14-SUM(P15:P21)</f>
        <v>42531</v>
      </c>
      <c r="Q22" s="172">
        <f t="shared" si="2"/>
        <v>-1.7368853420960395E-3</v>
      </c>
      <c r="R22" s="172">
        <f t="shared" si="3"/>
        <v>0.23023954526999593</v>
      </c>
    </row>
    <row r="23" spans="2:22" x14ac:dyDescent="0.25">
      <c r="B23" s="157" t="s">
        <v>47</v>
      </c>
      <c r="C23" s="176"/>
      <c r="D23" s="176"/>
      <c r="E23" s="176"/>
      <c r="F23" s="176"/>
      <c r="G23" s="176"/>
      <c r="H23" s="177"/>
      <c r="I23" s="177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8" t="s">
        <v>71</v>
      </c>
      <c r="C24" s="178">
        <v>138324</v>
      </c>
      <c r="D24" s="178">
        <v>183582</v>
      </c>
      <c r="E24" s="178">
        <v>191226</v>
      </c>
      <c r="F24" s="178">
        <v>188893</v>
      </c>
      <c r="G24" s="178">
        <v>184725</v>
      </c>
      <c r="H24" s="179">
        <f t="shared" ref="H24:H36" si="4">IFERROR(G24/F24-1,"-")</f>
        <v>-2.2065402105954202E-2</v>
      </c>
      <c r="I24" s="179">
        <f t="shared" ref="I24:I36" si="5">G24/G$10</f>
        <v>0.35993336191107128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61" t="s">
        <v>12</v>
      </c>
      <c r="C25" s="162">
        <v>14724</v>
      </c>
      <c r="D25" s="162">
        <v>13898</v>
      </c>
      <c r="E25" s="162">
        <v>12676</v>
      </c>
      <c r="F25" s="162">
        <v>11833</v>
      </c>
      <c r="G25" s="162">
        <v>10691</v>
      </c>
      <c r="H25" s="163">
        <f t="shared" si="4"/>
        <v>-9.6509760838333514E-2</v>
      </c>
      <c r="I25" s="163">
        <f t="shared" si="5"/>
        <v>2.0831222477689881E-2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5" t="s">
        <v>106</v>
      </c>
      <c r="C26" s="166">
        <v>5642</v>
      </c>
      <c r="D26" s="166">
        <v>4802</v>
      </c>
      <c r="E26" s="166">
        <v>4381</v>
      </c>
      <c r="F26" s="166">
        <v>3470</v>
      </c>
      <c r="G26" s="166">
        <v>3528</v>
      </c>
      <c r="H26" s="167">
        <f t="shared" si="4"/>
        <v>1.6714697406340129E-2</v>
      </c>
      <c r="I26" s="167">
        <f t="shared" si="5"/>
        <v>6.8742449631736873E-3</v>
      </c>
    </row>
    <row r="27" spans="2:22" x14ac:dyDescent="0.25">
      <c r="B27" s="165" t="s">
        <v>103</v>
      </c>
      <c r="C27" s="166">
        <v>9082</v>
      </c>
      <c r="D27" s="166">
        <v>9096</v>
      </c>
      <c r="E27" s="166">
        <v>8295</v>
      </c>
      <c r="F27" s="166">
        <v>8363</v>
      </c>
      <c r="G27" s="166">
        <v>7163</v>
      </c>
      <c r="H27" s="167">
        <f t="shared" si="4"/>
        <v>-0.14348917852445298</v>
      </c>
      <c r="I27" s="167">
        <f t="shared" si="5"/>
        <v>1.3956977514516192E-2</v>
      </c>
    </row>
    <row r="28" spans="2:22" x14ac:dyDescent="0.25">
      <c r="B28" s="161" t="s">
        <v>110</v>
      </c>
      <c r="C28" s="162">
        <v>123600</v>
      </c>
      <c r="D28" s="162">
        <v>169684</v>
      </c>
      <c r="E28" s="162">
        <v>178550</v>
      </c>
      <c r="F28" s="162">
        <v>177060</v>
      </c>
      <c r="G28" s="162">
        <v>174034</v>
      </c>
      <c r="H28" s="163">
        <f t="shared" si="4"/>
        <v>-1.7090251892013963E-2</v>
      </c>
      <c r="I28" s="163">
        <f t="shared" si="5"/>
        <v>0.33910213943338141</v>
      </c>
    </row>
    <row r="29" spans="2:22" x14ac:dyDescent="0.25">
      <c r="B29" s="165" t="s">
        <v>113</v>
      </c>
      <c r="C29" s="166">
        <v>46456</v>
      </c>
      <c r="D29" s="166">
        <v>81345</v>
      </c>
      <c r="E29" s="166">
        <v>84217</v>
      </c>
      <c r="F29" s="166">
        <v>87505</v>
      </c>
      <c r="G29" s="166">
        <v>83611</v>
      </c>
      <c r="H29" s="167">
        <f t="shared" si="4"/>
        <v>-4.4500314267756136E-2</v>
      </c>
      <c r="I29" s="167">
        <f t="shared" si="5"/>
        <v>0.16291453957367211</v>
      </c>
    </row>
    <row r="30" spans="2:22" x14ac:dyDescent="0.25">
      <c r="B30" s="165" t="s">
        <v>116</v>
      </c>
      <c r="C30" s="166">
        <v>17963</v>
      </c>
      <c r="D30" s="166">
        <v>19026</v>
      </c>
      <c r="E30" s="166">
        <v>20673</v>
      </c>
      <c r="F30" s="166">
        <v>19549</v>
      </c>
      <c r="G30" s="166">
        <v>19046</v>
      </c>
      <c r="H30" s="167">
        <f t="shared" si="4"/>
        <v>-2.5730216379354465E-2</v>
      </c>
      <c r="I30" s="167">
        <f t="shared" si="5"/>
        <v>3.7110790694049337E-2</v>
      </c>
    </row>
    <row r="31" spans="2:22" x14ac:dyDescent="0.25">
      <c r="B31" s="165" t="s">
        <v>119</v>
      </c>
      <c r="C31" s="166">
        <v>6058</v>
      </c>
      <c r="D31" s="166">
        <v>6680</v>
      </c>
      <c r="E31" s="166">
        <v>5621</v>
      </c>
      <c r="F31" s="166">
        <v>4990</v>
      </c>
      <c r="G31" s="166">
        <v>4852</v>
      </c>
      <c r="H31" s="167">
        <f t="shared" si="4"/>
        <v>-2.765531062124249E-2</v>
      </c>
      <c r="I31" s="167">
        <f t="shared" si="5"/>
        <v>9.4540353064962394E-3</v>
      </c>
    </row>
    <row r="32" spans="2:22" x14ac:dyDescent="0.25">
      <c r="B32" s="165" t="s">
        <v>126</v>
      </c>
      <c r="C32" s="166">
        <v>6762</v>
      </c>
      <c r="D32" s="166">
        <v>5674</v>
      </c>
      <c r="E32" s="166">
        <v>6281</v>
      </c>
      <c r="F32" s="166">
        <v>6190</v>
      </c>
      <c r="G32" s="166">
        <v>6269</v>
      </c>
      <c r="H32" s="167">
        <f t="shared" si="4"/>
        <v>1.2762520193861038E-2</v>
      </c>
      <c r="I32" s="167">
        <f t="shared" si="5"/>
        <v>1.2215034488133743E-2</v>
      </c>
    </row>
    <row r="33" spans="2:9" x14ac:dyDescent="0.25">
      <c r="B33" s="165" t="s">
        <v>122</v>
      </c>
      <c r="C33" s="166">
        <v>10255</v>
      </c>
      <c r="D33" s="166">
        <v>8814</v>
      </c>
      <c r="E33" s="166">
        <v>9304</v>
      </c>
      <c r="F33" s="166">
        <v>9184</v>
      </c>
      <c r="G33" s="166">
        <v>9856</v>
      </c>
      <c r="H33" s="167">
        <f t="shared" si="4"/>
        <v>7.3170731707317138E-2</v>
      </c>
      <c r="I33" s="167">
        <f t="shared" si="5"/>
        <v>1.9204239897120143E-2</v>
      </c>
    </row>
    <row r="34" spans="2:9" x14ac:dyDescent="0.25">
      <c r="B34" s="165" t="s">
        <v>131</v>
      </c>
      <c r="C34" s="166">
        <v>2682</v>
      </c>
      <c r="D34" s="166">
        <v>3144</v>
      </c>
      <c r="E34" s="166">
        <v>3168</v>
      </c>
      <c r="F34" s="166">
        <v>2938</v>
      </c>
      <c r="G34" s="166">
        <v>3360</v>
      </c>
      <c r="H34" s="167">
        <f t="shared" si="4"/>
        <v>0.14363512593601091</v>
      </c>
      <c r="I34" s="167">
        <f t="shared" si="5"/>
        <v>6.5468999649273213E-3</v>
      </c>
    </row>
    <row r="35" spans="2:9" x14ac:dyDescent="0.25">
      <c r="B35" s="165" t="s">
        <v>134</v>
      </c>
      <c r="C35" s="166">
        <v>2364</v>
      </c>
      <c r="D35" s="166">
        <v>4911</v>
      </c>
      <c r="E35" s="166">
        <v>5778</v>
      </c>
      <c r="F35" s="166">
        <v>4099</v>
      </c>
      <c r="G35" s="166">
        <v>4509</v>
      </c>
      <c r="H35" s="167">
        <f t="shared" si="4"/>
        <v>0.10002439619419379</v>
      </c>
      <c r="I35" s="167">
        <f t="shared" si="5"/>
        <v>8.7857059350765748E-3</v>
      </c>
    </row>
    <row r="36" spans="2:9" x14ac:dyDescent="0.25">
      <c r="B36" s="170" t="s">
        <v>148</v>
      </c>
      <c r="C36" s="171">
        <f>C28-SUM(C29:C35)</f>
        <v>31060</v>
      </c>
      <c r="D36" s="171">
        <f>D28-SUM(D29:D35)</f>
        <v>40090</v>
      </c>
      <c r="E36" s="171">
        <f>E28-SUM(E29:E35)</f>
        <v>43508</v>
      </c>
      <c r="F36" s="171">
        <f>F28-SUM(F29:F35)</f>
        <v>42605</v>
      </c>
      <c r="G36" s="171">
        <f>G28-SUM(G29:G35)</f>
        <v>42531</v>
      </c>
      <c r="H36" s="172">
        <f t="shared" si="4"/>
        <v>-1.7368853420960395E-3</v>
      </c>
      <c r="I36" s="172">
        <f t="shared" si="5"/>
        <v>8.2870893573905924E-2</v>
      </c>
    </row>
    <row r="37" spans="2:9" x14ac:dyDescent="0.25">
      <c r="B37" s="157" t="s">
        <v>48</v>
      </c>
      <c r="C37" s="176"/>
      <c r="D37" s="176"/>
      <c r="E37" s="176"/>
      <c r="F37" s="176"/>
      <c r="G37" s="176"/>
      <c r="H37" s="177"/>
      <c r="I37" s="177"/>
    </row>
    <row r="38" spans="2:9" x14ac:dyDescent="0.25">
      <c r="B38" s="158" t="s">
        <v>71</v>
      </c>
      <c r="C38" s="178">
        <v>95019</v>
      </c>
      <c r="D38" s="178">
        <v>129320</v>
      </c>
      <c r="E38" s="178">
        <v>133580</v>
      </c>
      <c r="F38" s="178">
        <v>136620</v>
      </c>
      <c r="G38" s="178">
        <v>131894</v>
      </c>
      <c r="H38" s="179">
        <f t="shared" ref="H38:H50" si="6">IFERROR(G38/F38-1,"-")</f>
        <v>-3.459229980969114E-2</v>
      </c>
      <c r="I38" s="179">
        <f t="shared" ref="I38:I50" si="7">G38/G$10</f>
        <v>0.25699310237325124</v>
      </c>
    </row>
    <row r="39" spans="2:9" x14ac:dyDescent="0.25">
      <c r="B39" s="161" t="s">
        <v>100</v>
      </c>
      <c r="C39" s="162">
        <v>8040</v>
      </c>
      <c r="D39" s="162">
        <v>8569</v>
      </c>
      <c r="E39" s="162">
        <v>8464</v>
      </c>
      <c r="F39" s="162">
        <v>8382</v>
      </c>
      <c r="G39" s="162">
        <v>8427</v>
      </c>
      <c r="H39" s="163">
        <f t="shared" si="6"/>
        <v>5.3686471009306569E-3</v>
      </c>
      <c r="I39" s="163">
        <f t="shared" si="7"/>
        <v>1.6419858929893612E-2</v>
      </c>
    </row>
    <row r="40" spans="2:9" x14ac:dyDescent="0.25">
      <c r="B40" s="165" t="s">
        <v>106</v>
      </c>
      <c r="C40" s="166">
        <v>2767</v>
      </c>
      <c r="D40" s="166">
        <v>2051</v>
      </c>
      <c r="E40" s="166">
        <v>3093</v>
      </c>
      <c r="F40" s="166">
        <v>3103</v>
      </c>
      <c r="G40" s="166">
        <v>3602</v>
      </c>
      <c r="H40" s="167">
        <f t="shared" si="6"/>
        <v>0.160812117305833</v>
      </c>
      <c r="I40" s="167">
        <f t="shared" si="7"/>
        <v>7.0184326409726827E-3</v>
      </c>
    </row>
    <row r="41" spans="2:9" x14ac:dyDescent="0.25">
      <c r="B41" s="165" t="s">
        <v>103</v>
      </c>
      <c r="C41" s="166">
        <v>5273</v>
      </c>
      <c r="D41" s="166">
        <v>6518</v>
      </c>
      <c r="E41" s="166">
        <v>5371</v>
      </c>
      <c r="F41" s="166">
        <v>5279</v>
      </c>
      <c r="G41" s="166">
        <v>4825</v>
      </c>
      <c r="H41" s="167">
        <f t="shared" si="6"/>
        <v>-8.6001136578897519E-2</v>
      </c>
      <c r="I41" s="167">
        <f t="shared" si="7"/>
        <v>9.4014262889209298E-3</v>
      </c>
    </row>
    <row r="42" spans="2:9" x14ac:dyDescent="0.25">
      <c r="B42" s="161" t="s">
        <v>110</v>
      </c>
      <c r="C42" s="162">
        <v>86979</v>
      </c>
      <c r="D42" s="162">
        <v>120751</v>
      </c>
      <c r="E42" s="162">
        <v>125116</v>
      </c>
      <c r="F42" s="162">
        <v>128238</v>
      </c>
      <c r="G42" s="162">
        <v>123467</v>
      </c>
      <c r="H42" s="163">
        <f t="shared" si="6"/>
        <v>-3.7204260827523816E-2</v>
      </c>
      <c r="I42" s="163">
        <f t="shared" si="7"/>
        <v>0.24057324344335762</v>
      </c>
    </row>
    <row r="43" spans="2:9" x14ac:dyDescent="0.25">
      <c r="B43" s="165" t="s">
        <v>113</v>
      </c>
      <c r="C43" s="166">
        <v>30640</v>
      </c>
      <c r="D43" s="166">
        <v>56865</v>
      </c>
      <c r="E43" s="166">
        <v>58084</v>
      </c>
      <c r="F43" s="166">
        <v>59353</v>
      </c>
      <c r="G43" s="166">
        <v>55486</v>
      </c>
      <c r="H43" s="167">
        <f t="shared" si="6"/>
        <v>-6.5152561791316344E-2</v>
      </c>
      <c r="I43" s="167">
        <f t="shared" si="7"/>
        <v>0.10811347959939208</v>
      </c>
    </row>
    <row r="44" spans="2:9" x14ac:dyDescent="0.25">
      <c r="B44" s="165" t="s">
        <v>116</v>
      </c>
      <c r="C44" s="166">
        <v>4886</v>
      </c>
      <c r="D44" s="166">
        <v>5775</v>
      </c>
      <c r="E44" s="166">
        <v>6051</v>
      </c>
      <c r="F44" s="166">
        <v>6345</v>
      </c>
      <c r="G44" s="166">
        <v>6862</v>
      </c>
      <c r="H44" s="167">
        <f t="shared" si="6"/>
        <v>8.1481481481481488E-2</v>
      </c>
      <c r="I44" s="167">
        <f t="shared" si="7"/>
        <v>1.337048439265812E-2</v>
      </c>
    </row>
    <row r="45" spans="2:9" x14ac:dyDescent="0.25">
      <c r="B45" s="165" t="s">
        <v>119</v>
      </c>
      <c r="C45" s="166">
        <v>2691</v>
      </c>
      <c r="D45" s="166">
        <v>3147</v>
      </c>
      <c r="E45" s="166">
        <v>2579</v>
      </c>
      <c r="F45" s="166">
        <v>2748</v>
      </c>
      <c r="G45" s="166">
        <v>3318</v>
      </c>
      <c r="H45" s="167">
        <f t="shared" si="6"/>
        <v>0.2074235807860263</v>
      </c>
      <c r="I45" s="167">
        <f t="shared" si="7"/>
        <v>6.4650637153657303E-3</v>
      </c>
    </row>
    <row r="46" spans="2:9" x14ac:dyDescent="0.25">
      <c r="B46" s="165" t="s">
        <v>126</v>
      </c>
      <c r="C46" s="166">
        <v>5438</v>
      </c>
      <c r="D46" s="166">
        <v>4711</v>
      </c>
      <c r="E46" s="166">
        <v>5766</v>
      </c>
      <c r="F46" s="166">
        <v>5340</v>
      </c>
      <c r="G46" s="166">
        <v>4898</v>
      </c>
      <c r="H46" s="167">
        <f t="shared" si="6"/>
        <v>-8.2771535580524302E-2</v>
      </c>
      <c r="I46" s="167">
        <f t="shared" si="7"/>
        <v>9.5436654845875071E-3</v>
      </c>
    </row>
    <row r="47" spans="2:9" x14ac:dyDescent="0.25">
      <c r="B47" s="165" t="s">
        <v>122</v>
      </c>
      <c r="C47" s="166">
        <v>4793</v>
      </c>
      <c r="D47" s="166">
        <v>5091</v>
      </c>
      <c r="E47" s="166">
        <v>5487</v>
      </c>
      <c r="F47" s="166">
        <v>5338</v>
      </c>
      <c r="G47" s="166">
        <v>4709</v>
      </c>
      <c r="H47" s="167">
        <f t="shared" si="6"/>
        <v>-0.11783439490445857</v>
      </c>
      <c r="I47" s="167">
        <f t="shared" si="7"/>
        <v>9.1754023615603451E-3</v>
      </c>
    </row>
    <row r="48" spans="2:9" x14ac:dyDescent="0.25">
      <c r="B48" s="165" t="s">
        <v>131</v>
      </c>
      <c r="C48" s="166">
        <v>3427</v>
      </c>
      <c r="D48" s="166">
        <v>3447</v>
      </c>
      <c r="E48" s="166">
        <v>3646</v>
      </c>
      <c r="F48" s="166">
        <v>3640</v>
      </c>
      <c r="G48" s="166">
        <v>3175</v>
      </c>
      <c r="H48" s="167">
        <f t="shared" si="6"/>
        <v>-0.12774725274725274</v>
      </c>
      <c r="I48" s="167">
        <f t="shared" si="7"/>
        <v>6.1864307704298351E-3</v>
      </c>
    </row>
    <row r="49" spans="2:9" x14ac:dyDescent="0.25">
      <c r="B49" s="165" t="s">
        <v>134</v>
      </c>
      <c r="C49" s="166">
        <v>4433</v>
      </c>
      <c r="D49" s="166">
        <v>5080</v>
      </c>
      <c r="E49" s="166">
        <v>5831</v>
      </c>
      <c r="F49" s="166">
        <v>4809</v>
      </c>
      <c r="G49" s="166">
        <v>4146</v>
      </c>
      <c r="H49" s="167">
        <f t="shared" si="6"/>
        <v>-0.13786650031191516</v>
      </c>
      <c r="I49" s="167">
        <f t="shared" si="7"/>
        <v>8.0784069210085348E-3</v>
      </c>
    </row>
    <row r="50" spans="2:9" x14ac:dyDescent="0.25">
      <c r="B50" s="170" t="s">
        <v>148</v>
      </c>
      <c r="C50" s="171">
        <f>C42-SUM(C43:C49)</f>
        <v>30671</v>
      </c>
      <c r="D50" s="171">
        <f>D42-SUM(D43:D49)</f>
        <v>36635</v>
      </c>
      <c r="E50" s="171">
        <f>E42-SUM(E43:E49)</f>
        <v>37672</v>
      </c>
      <c r="F50" s="171">
        <f>F42-SUM(F43:F49)</f>
        <v>40665</v>
      </c>
      <c r="G50" s="171">
        <f>G42-SUM(G43:G49)</f>
        <v>40873</v>
      </c>
      <c r="H50" s="172">
        <f t="shared" si="6"/>
        <v>5.1149637280216709E-3</v>
      </c>
      <c r="I50" s="172">
        <f t="shared" si="7"/>
        <v>7.9640310198355477E-2</v>
      </c>
    </row>
    <row r="51" spans="2:9" x14ac:dyDescent="0.25">
      <c r="B51" s="157" t="s">
        <v>49</v>
      </c>
      <c r="C51" s="176"/>
      <c r="D51" s="176"/>
      <c r="E51" s="176"/>
      <c r="F51" s="176"/>
      <c r="G51" s="176"/>
      <c r="H51" s="177"/>
      <c r="I51" s="177"/>
    </row>
    <row r="52" spans="2:9" x14ac:dyDescent="0.25">
      <c r="B52" s="158" t="s">
        <v>71</v>
      </c>
      <c r="C52" s="178">
        <v>2907</v>
      </c>
      <c r="D52" s="178">
        <v>5119</v>
      </c>
      <c r="E52" s="178">
        <v>5933</v>
      </c>
      <c r="F52" s="178">
        <v>4890</v>
      </c>
      <c r="G52" s="178">
        <v>3918</v>
      </c>
      <c r="H52" s="179">
        <f t="shared" ref="H52:H64" si="8">IFERROR(G52/F52-1,"-")</f>
        <v>-0.19877300613496929</v>
      </c>
      <c r="I52" s="179">
        <f t="shared" ref="I52:I64" si="9">G52/G$10</f>
        <v>7.6341529948170377E-3</v>
      </c>
    </row>
    <row r="53" spans="2:9" x14ac:dyDescent="0.25">
      <c r="B53" s="161" t="s">
        <v>100</v>
      </c>
      <c r="C53" s="162">
        <v>224</v>
      </c>
      <c r="D53" s="162">
        <v>1277</v>
      </c>
      <c r="E53" s="162">
        <v>2069</v>
      </c>
      <c r="F53" s="162">
        <v>1022</v>
      </c>
      <c r="G53" s="162">
        <v>673</v>
      </c>
      <c r="H53" s="163">
        <f t="shared" si="8"/>
        <v>-0.34148727984344418</v>
      </c>
      <c r="I53" s="163">
        <f t="shared" si="9"/>
        <v>1.3113284751178832E-3</v>
      </c>
    </row>
    <row r="54" spans="2:9" x14ac:dyDescent="0.25">
      <c r="B54" s="165" t="s">
        <v>106</v>
      </c>
      <c r="C54" s="166">
        <v>67</v>
      </c>
      <c r="D54" s="166">
        <v>779</v>
      </c>
      <c r="E54" s="166">
        <v>1543</v>
      </c>
      <c r="F54" s="166">
        <v>559</v>
      </c>
      <c r="G54" s="166">
        <v>415</v>
      </c>
      <c r="H54" s="167">
        <f t="shared" si="8"/>
        <v>-0.25760286225402507</v>
      </c>
      <c r="I54" s="167">
        <f t="shared" si="9"/>
        <v>8.0862008495382102E-4</v>
      </c>
    </row>
    <row r="55" spans="2:9" x14ac:dyDescent="0.25">
      <c r="B55" s="165" t="s">
        <v>103</v>
      </c>
      <c r="C55" s="166">
        <v>157</v>
      </c>
      <c r="D55" s="166">
        <v>498</v>
      </c>
      <c r="E55" s="166">
        <v>526</v>
      </c>
      <c r="F55" s="166">
        <v>463</v>
      </c>
      <c r="G55" s="166">
        <v>258</v>
      </c>
      <c r="H55" s="167">
        <f t="shared" si="8"/>
        <v>-0.44276457883369336</v>
      </c>
      <c r="I55" s="167">
        <f t="shared" si="9"/>
        <v>5.0270839016406223E-4</v>
      </c>
    </row>
    <row r="56" spans="2:9" x14ac:dyDescent="0.25">
      <c r="B56" s="161" t="s">
        <v>110</v>
      </c>
      <c r="C56" s="162">
        <v>2683</v>
      </c>
      <c r="D56" s="162">
        <v>3842</v>
      </c>
      <c r="E56" s="162">
        <v>3864</v>
      </c>
      <c r="F56" s="162">
        <v>3868</v>
      </c>
      <c r="G56" s="162">
        <v>3245</v>
      </c>
      <c r="H56" s="163">
        <f t="shared" si="8"/>
        <v>-0.16106514994829368</v>
      </c>
      <c r="I56" s="163">
        <f t="shared" si="9"/>
        <v>6.3228245196991547E-3</v>
      </c>
    </row>
    <row r="57" spans="2:9" x14ac:dyDescent="0.25">
      <c r="B57" s="165" t="s">
        <v>113</v>
      </c>
      <c r="C57" s="166">
        <v>607</v>
      </c>
      <c r="D57" s="166">
        <v>1055</v>
      </c>
      <c r="E57" s="166">
        <v>993</v>
      </c>
      <c r="F57" s="166">
        <v>1063</v>
      </c>
      <c r="G57" s="166">
        <v>957</v>
      </c>
      <c r="H57" s="167">
        <f t="shared" si="8"/>
        <v>-9.9717779868297218E-2</v>
      </c>
      <c r="I57" s="167">
        <f t="shared" si="9"/>
        <v>1.8646974007248353E-3</v>
      </c>
    </row>
    <row r="58" spans="2:9" x14ac:dyDescent="0.25">
      <c r="B58" s="165" t="s">
        <v>116</v>
      </c>
      <c r="C58" s="166">
        <v>1096</v>
      </c>
      <c r="D58" s="166">
        <v>910</v>
      </c>
      <c r="E58" s="166">
        <v>1013</v>
      </c>
      <c r="F58" s="166">
        <v>884</v>
      </c>
      <c r="G58" s="166">
        <v>832</v>
      </c>
      <c r="H58" s="167">
        <f t="shared" si="8"/>
        <v>-5.8823529411764719E-2</v>
      </c>
      <c r="I58" s="167">
        <f t="shared" si="9"/>
        <v>1.6211371341724797E-3</v>
      </c>
    </row>
    <row r="59" spans="2:9" x14ac:dyDescent="0.25">
      <c r="B59" s="165" t="s">
        <v>119</v>
      </c>
      <c r="C59" s="166">
        <v>110</v>
      </c>
      <c r="D59" s="166">
        <v>374</v>
      </c>
      <c r="E59" s="166">
        <v>313</v>
      </c>
      <c r="F59" s="166">
        <v>170</v>
      </c>
      <c r="G59" s="166">
        <v>221</v>
      </c>
      <c r="H59" s="167">
        <f t="shared" si="8"/>
        <v>0.30000000000000004</v>
      </c>
      <c r="I59" s="167">
        <f t="shared" si="9"/>
        <v>4.3061455126456493E-4</v>
      </c>
    </row>
    <row r="60" spans="2:9" x14ac:dyDescent="0.25">
      <c r="B60" s="165" t="s">
        <v>126</v>
      </c>
      <c r="C60" s="166">
        <v>73</v>
      </c>
      <c r="D60" s="166">
        <v>69</v>
      </c>
      <c r="E60" s="166">
        <v>95</v>
      </c>
      <c r="F60" s="166">
        <v>123</v>
      </c>
      <c r="G60" s="166">
        <v>132</v>
      </c>
      <c r="H60" s="167">
        <f t="shared" si="8"/>
        <v>7.3170731707317138E-2</v>
      </c>
      <c r="I60" s="167">
        <f t="shared" si="9"/>
        <v>2.5719964147928766E-4</v>
      </c>
    </row>
    <row r="61" spans="2:9" x14ac:dyDescent="0.25">
      <c r="B61" s="165" t="s">
        <v>122</v>
      </c>
      <c r="C61" s="166">
        <v>62</v>
      </c>
      <c r="D61" s="166">
        <v>75</v>
      </c>
      <c r="E61" s="166">
        <v>92</v>
      </c>
      <c r="F61" s="166">
        <v>127</v>
      </c>
      <c r="G61" s="166">
        <v>131</v>
      </c>
      <c r="H61" s="167">
        <f t="shared" si="8"/>
        <v>3.1496062992125928E-2</v>
      </c>
      <c r="I61" s="167">
        <f t="shared" si="9"/>
        <v>2.5525115934686878E-4</v>
      </c>
    </row>
    <row r="62" spans="2:9" x14ac:dyDescent="0.25">
      <c r="B62" s="165" t="s">
        <v>131</v>
      </c>
      <c r="C62" s="166">
        <v>23</v>
      </c>
      <c r="D62" s="166">
        <v>47</v>
      </c>
      <c r="E62" s="166">
        <v>46</v>
      </c>
      <c r="F62" s="166">
        <v>36</v>
      </c>
      <c r="G62" s="166">
        <v>18</v>
      </c>
      <c r="H62" s="167">
        <f t="shared" si="8"/>
        <v>-0.5</v>
      </c>
      <c r="I62" s="167">
        <f t="shared" si="9"/>
        <v>3.5072678383539223E-5</v>
      </c>
    </row>
    <row r="63" spans="2:9" x14ac:dyDescent="0.25">
      <c r="B63" s="165" t="s">
        <v>134</v>
      </c>
      <c r="C63" s="166">
        <v>28</v>
      </c>
      <c r="D63" s="166">
        <v>43</v>
      </c>
      <c r="E63" s="166">
        <v>28</v>
      </c>
      <c r="F63" s="166">
        <v>45</v>
      </c>
      <c r="G63" s="166">
        <v>23</v>
      </c>
      <c r="H63" s="167">
        <f t="shared" si="8"/>
        <v>-0.48888888888888893</v>
      </c>
      <c r="I63" s="167">
        <f t="shared" si="9"/>
        <v>4.4815089045633453E-5</v>
      </c>
    </row>
    <row r="64" spans="2:9" x14ac:dyDescent="0.25">
      <c r="B64" s="170" t="s">
        <v>148</v>
      </c>
      <c r="C64" s="171">
        <f>C56-SUM(C57:C63)</f>
        <v>684</v>
      </c>
      <c r="D64" s="171">
        <f>D56-SUM(D57:D63)</f>
        <v>1269</v>
      </c>
      <c r="E64" s="171">
        <f>E56-SUM(E57:E63)</f>
        <v>1284</v>
      </c>
      <c r="F64" s="171">
        <f>F56-SUM(F57:F63)</f>
        <v>1420</v>
      </c>
      <c r="G64" s="171">
        <f>G56-SUM(G57:G63)</f>
        <v>931</v>
      </c>
      <c r="H64" s="172">
        <f t="shared" si="8"/>
        <v>-0.34436619718309858</v>
      </c>
      <c r="I64" s="172">
        <f t="shared" si="9"/>
        <v>1.8140368652819453E-3</v>
      </c>
    </row>
    <row r="65" spans="2:9" x14ac:dyDescent="0.25">
      <c r="B65" s="157" t="s">
        <v>50</v>
      </c>
      <c r="C65" s="176"/>
      <c r="D65" s="176"/>
      <c r="E65" s="176"/>
      <c r="F65" s="176"/>
      <c r="G65" s="176"/>
      <c r="H65" s="177"/>
      <c r="I65" s="177"/>
    </row>
    <row r="66" spans="2:9" x14ac:dyDescent="0.25">
      <c r="B66" s="158" t="s">
        <v>71</v>
      </c>
      <c r="C66" s="178">
        <v>10801</v>
      </c>
      <c r="D66" s="178">
        <v>15987</v>
      </c>
      <c r="E66" s="178">
        <v>14525</v>
      </c>
      <c r="F66" s="178">
        <v>17482</v>
      </c>
      <c r="G66" s="178">
        <v>17177</v>
      </c>
      <c r="H66" s="179">
        <f t="shared" ref="H66:H78" si="10">IFERROR(G66/F66-1,"-")</f>
        <v>-1.7446516416885993E-2</v>
      </c>
      <c r="I66" s="179">
        <f t="shared" ref="I66:I78" si="11">G66/G$10</f>
        <v>3.3469077588558514E-2</v>
      </c>
    </row>
    <row r="67" spans="2:9" x14ac:dyDescent="0.25">
      <c r="B67" s="161" t="s">
        <v>100</v>
      </c>
      <c r="C67" s="162">
        <v>901</v>
      </c>
      <c r="D67" s="162">
        <v>913</v>
      </c>
      <c r="E67" s="162">
        <v>3913</v>
      </c>
      <c r="F67" s="162">
        <v>4285</v>
      </c>
      <c r="G67" s="162">
        <v>3188</v>
      </c>
      <c r="H67" s="163">
        <f t="shared" si="10"/>
        <v>-0.25600933488914823</v>
      </c>
      <c r="I67" s="163">
        <f t="shared" si="11"/>
        <v>6.2117610381512804E-3</v>
      </c>
    </row>
    <row r="68" spans="2:9" x14ac:dyDescent="0.25">
      <c r="B68" s="165" t="s">
        <v>106</v>
      </c>
      <c r="C68" s="166">
        <v>186</v>
      </c>
      <c r="D68" s="166">
        <v>154</v>
      </c>
      <c r="E68" s="166">
        <v>1878</v>
      </c>
      <c r="F68" s="166">
        <v>1587</v>
      </c>
      <c r="G68" s="166">
        <v>1321</v>
      </c>
      <c r="H68" s="167">
        <f t="shared" si="10"/>
        <v>-0.16761184625078762</v>
      </c>
      <c r="I68" s="167">
        <f t="shared" si="11"/>
        <v>2.5739448969252952E-3</v>
      </c>
    </row>
    <row r="69" spans="2:9" x14ac:dyDescent="0.25">
      <c r="B69" s="165" t="s">
        <v>103</v>
      </c>
      <c r="C69" s="166">
        <v>715</v>
      </c>
      <c r="D69" s="166">
        <v>759</v>
      </c>
      <c r="E69" s="166">
        <v>2035</v>
      </c>
      <c r="F69" s="166">
        <v>2698</v>
      </c>
      <c r="G69" s="166">
        <v>1867</v>
      </c>
      <c r="H69" s="167">
        <f t="shared" si="10"/>
        <v>-0.30800593031875467</v>
      </c>
      <c r="I69" s="167">
        <f t="shared" si="11"/>
        <v>3.6378161412259848E-3</v>
      </c>
    </row>
    <row r="70" spans="2:9" x14ac:dyDescent="0.25">
      <c r="B70" s="161" t="s">
        <v>110</v>
      </c>
      <c r="C70" s="162">
        <v>9900</v>
      </c>
      <c r="D70" s="162">
        <v>15074</v>
      </c>
      <c r="E70" s="162">
        <v>10612</v>
      </c>
      <c r="F70" s="162">
        <v>13197</v>
      </c>
      <c r="G70" s="162">
        <v>13989</v>
      </c>
      <c r="H70" s="163">
        <f t="shared" si="10"/>
        <v>6.0013639463514457E-2</v>
      </c>
      <c r="I70" s="163">
        <f t="shared" si="11"/>
        <v>2.7257316550407234E-2</v>
      </c>
    </row>
    <row r="71" spans="2:9" x14ac:dyDescent="0.25">
      <c r="B71" s="165" t="s">
        <v>113</v>
      </c>
      <c r="C71" s="166">
        <v>2011</v>
      </c>
      <c r="D71" s="166">
        <v>5041</v>
      </c>
      <c r="E71" s="166">
        <v>4805</v>
      </c>
      <c r="F71" s="166">
        <v>5370</v>
      </c>
      <c r="G71" s="166">
        <v>6087</v>
      </c>
      <c r="H71" s="167">
        <f t="shared" si="10"/>
        <v>0.13351955307262564</v>
      </c>
      <c r="I71" s="167">
        <f t="shared" si="11"/>
        <v>1.1860410740033514E-2</v>
      </c>
    </row>
    <row r="72" spans="2:9" x14ac:dyDescent="0.25">
      <c r="B72" s="165" t="s">
        <v>116</v>
      </c>
      <c r="C72" s="166">
        <v>466</v>
      </c>
      <c r="D72" s="166">
        <v>667</v>
      </c>
      <c r="E72" s="166">
        <v>1561</v>
      </c>
      <c r="F72" s="166">
        <v>1331</v>
      </c>
      <c r="G72" s="166">
        <v>1126</v>
      </c>
      <c r="H72" s="167">
        <f t="shared" si="10"/>
        <v>-0.15401953418482339</v>
      </c>
      <c r="I72" s="167">
        <f t="shared" si="11"/>
        <v>2.1939908811036204E-3</v>
      </c>
    </row>
    <row r="73" spans="2:9" x14ac:dyDescent="0.25">
      <c r="B73" s="165" t="s">
        <v>119</v>
      </c>
      <c r="C73" s="166">
        <v>1207</v>
      </c>
      <c r="D73" s="166">
        <v>2185</v>
      </c>
      <c r="E73" s="166">
        <v>582</v>
      </c>
      <c r="F73" s="166">
        <v>764</v>
      </c>
      <c r="G73" s="166">
        <v>733</v>
      </c>
      <c r="H73" s="167">
        <f t="shared" si="10"/>
        <v>-4.0575916230366493E-2</v>
      </c>
      <c r="I73" s="167">
        <f t="shared" si="11"/>
        <v>1.4282374030630139E-3</v>
      </c>
    </row>
    <row r="74" spans="2:9" x14ac:dyDescent="0.25">
      <c r="B74" s="165" t="s">
        <v>126</v>
      </c>
      <c r="C74" s="166">
        <v>1120</v>
      </c>
      <c r="D74" s="166">
        <v>379</v>
      </c>
      <c r="E74" s="166">
        <v>391</v>
      </c>
      <c r="F74" s="166">
        <v>532</v>
      </c>
      <c r="G74" s="166">
        <v>529</v>
      </c>
      <c r="H74" s="167">
        <f t="shared" si="10"/>
        <v>-5.6390977443608881E-3</v>
      </c>
      <c r="I74" s="167">
        <f t="shared" si="11"/>
        <v>1.0307470480495694E-3</v>
      </c>
    </row>
    <row r="75" spans="2:9" x14ac:dyDescent="0.25">
      <c r="B75" s="165" t="s">
        <v>122</v>
      </c>
      <c r="C75" s="166">
        <v>350</v>
      </c>
      <c r="D75" s="166">
        <v>267</v>
      </c>
      <c r="E75" s="166">
        <v>122</v>
      </c>
      <c r="F75" s="166">
        <v>318</v>
      </c>
      <c r="G75" s="166">
        <v>455</v>
      </c>
      <c r="H75" s="167">
        <f t="shared" si="10"/>
        <v>0.4308176100628931</v>
      </c>
      <c r="I75" s="167">
        <f t="shared" si="11"/>
        <v>8.8655937025057475E-4</v>
      </c>
    </row>
    <row r="76" spans="2:9" x14ac:dyDescent="0.25">
      <c r="B76" s="165" t="s">
        <v>131</v>
      </c>
      <c r="C76" s="166">
        <v>714</v>
      </c>
      <c r="D76" s="166">
        <v>896</v>
      </c>
      <c r="E76" s="166">
        <v>180</v>
      </c>
      <c r="F76" s="166">
        <v>384</v>
      </c>
      <c r="G76" s="166">
        <v>322</v>
      </c>
      <c r="H76" s="167">
        <f t="shared" si="10"/>
        <v>-0.16145833333333337</v>
      </c>
      <c r="I76" s="167">
        <f t="shared" si="11"/>
        <v>6.2741124663886832E-4</v>
      </c>
    </row>
    <row r="77" spans="2:9" x14ac:dyDescent="0.25">
      <c r="B77" s="165" t="s">
        <v>134</v>
      </c>
      <c r="C77" s="166">
        <v>175</v>
      </c>
      <c r="D77" s="166">
        <v>367</v>
      </c>
      <c r="E77" s="166">
        <v>50</v>
      </c>
      <c r="F77" s="166">
        <v>869</v>
      </c>
      <c r="G77" s="166">
        <v>616</v>
      </c>
      <c r="H77" s="167">
        <f t="shared" si="10"/>
        <v>-0.29113924050632911</v>
      </c>
      <c r="I77" s="167">
        <f t="shared" si="11"/>
        <v>1.200264993570009E-3</v>
      </c>
    </row>
    <row r="78" spans="2:9" x14ac:dyDescent="0.25">
      <c r="B78" s="170" t="s">
        <v>148</v>
      </c>
      <c r="C78" s="171">
        <f>C70-SUM(C71:C77)</f>
        <v>3857</v>
      </c>
      <c r="D78" s="171">
        <f>D70-SUM(D71:D77)</f>
        <v>5272</v>
      </c>
      <c r="E78" s="171">
        <f>E70-SUM(E71:E77)</f>
        <v>2921</v>
      </c>
      <c r="F78" s="171">
        <f>F70-SUM(F71:F77)</f>
        <v>3629</v>
      </c>
      <c r="G78" s="171">
        <f>G70-SUM(G71:G77)</f>
        <v>4121</v>
      </c>
      <c r="H78" s="172">
        <f t="shared" si="10"/>
        <v>0.13557453844034173</v>
      </c>
      <c r="I78" s="172">
        <f t="shared" si="11"/>
        <v>8.0296948676980631E-3</v>
      </c>
    </row>
    <row r="79" spans="2:9" x14ac:dyDescent="0.25">
      <c r="B79" s="157" t="s">
        <v>51</v>
      </c>
      <c r="C79" s="176"/>
      <c r="D79" s="176"/>
      <c r="E79" s="176"/>
      <c r="F79" s="176"/>
      <c r="G79" s="176"/>
      <c r="H79" s="177"/>
      <c r="I79" s="177"/>
    </row>
    <row r="80" spans="2:9" x14ac:dyDescent="0.25">
      <c r="B80" s="158" t="s">
        <v>71</v>
      </c>
      <c r="C80" s="178">
        <v>51089</v>
      </c>
      <c r="D80" s="178">
        <v>71326</v>
      </c>
      <c r="E80" s="178">
        <v>74452</v>
      </c>
      <c r="F80" s="178">
        <v>79840</v>
      </c>
      <c r="G80" s="178">
        <v>81833</v>
      </c>
      <c r="H80" s="179">
        <f t="shared" ref="H80:H92" si="12">IFERROR(G80/F80-1,"-")</f>
        <v>2.4962424849699349E-2</v>
      </c>
      <c r="I80" s="179">
        <f t="shared" ref="I80:I92" si="13">G80/G$10</f>
        <v>0.1594501383422314</v>
      </c>
    </row>
    <row r="81" spans="2:9" x14ac:dyDescent="0.25">
      <c r="B81" s="161" t="s">
        <v>100</v>
      </c>
      <c r="C81" s="162">
        <v>17161</v>
      </c>
      <c r="D81" s="162">
        <v>24742</v>
      </c>
      <c r="E81" s="162">
        <v>20881</v>
      </c>
      <c r="F81" s="162">
        <v>22516</v>
      </c>
      <c r="G81" s="162">
        <v>25263</v>
      </c>
      <c r="H81" s="163">
        <f t="shared" si="12"/>
        <v>0.12200213181737429</v>
      </c>
      <c r="I81" s="163">
        <f t="shared" si="13"/>
        <v>4.92245041112973E-2</v>
      </c>
    </row>
    <row r="82" spans="2:9" x14ac:dyDescent="0.25">
      <c r="B82" s="165" t="s">
        <v>106</v>
      </c>
      <c r="C82" s="166">
        <v>6495</v>
      </c>
      <c r="D82" s="166">
        <v>5994</v>
      </c>
      <c r="E82" s="166">
        <v>5109</v>
      </c>
      <c r="F82" s="166">
        <v>5683</v>
      </c>
      <c r="G82" s="166">
        <v>7202</v>
      </c>
      <c r="H82" s="167">
        <f t="shared" si="12"/>
        <v>0.26728840401196541</v>
      </c>
      <c r="I82" s="167">
        <f t="shared" si="13"/>
        <v>1.4032968317680528E-2</v>
      </c>
    </row>
    <row r="83" spans="2:9" x14ac:dyDescent="0.25">
      <c r="B83" s="165" t="s">
        <v>103</v>
      </c>
      <c r="C83" s="166">
        <v>10666</v>
      </c>
      <c r="D83" s="166">
        <v>18748</v>
      </c>
      <c r="E83" s="166">
        <v>15772</v>
      </c>
      <c r="F83" s="166">
        <v>16833</v>
      </c>
      <c r="G83" s="166">
        <v>18061</v>
      </c>
      <c r="H83" s="167">
        <f t="shared" si="12"/>
        <v>7.2951939642369235E-2</v>
      </c>
      <c r="I83" s="167">
        <f t="shared" si="13"/>
        <v>3.5191535793616772E-2</v>
      </c>
    </row>
    <row r="84" spans="2:9" x14ac:dyDescent="0.25">
      <c r="B84" s="161" t="s">
        <v>110</v>
      </c>
      <c r="C84" s="162">
        <v>33928</v>
      </c>
      <c r="D84" s="162">
        <v>46584</v>
      </c>
      <c r="E84" s="162">
        <v>53571</v>
      </c>
      <c r="F84" s="162">
        <v>57324</v>
      </c>
      <c r="G84" s="162">
        <v>56570</v>
      </c>
      <c r="H84" s="163">
        <f t="shared" si="12"/>
        <v>-1.3153304026236823E-2</v>
      </c>
      <c r="I84" s="163">
        <f t="shared" si="13"/>
        <v>0.11022563423093411</v>
      </c>
    </row>
    <row r="85" spans="2:9" x14ac:dyDescent="0.25">
      <c r="B85" s="165" t="s">
        <v>113</v>
      </c>
      <c r="C85" s="166">
        <v>3274</v>
      </c>
      <c r="D85" s="166">
        <v>7693</v>
      </c>
      <c r="E85" s="166">
        <v>10029</v>
      </c>
      <c r="F85" s="166">
        <v>10687</v>
      </c>
      <c r="G85" s="166">
        <v>9967</v>
      </c>
      <c r="H85" s="167">
        <f t="shared" si="12"/>
        <v>-6.7371572939084912E-2</v>
      </c>
      <c r="I85" s="167">
        <f t="shared" si="13"/>
        <v>1.9420521413818635E-2</v>
      </c>
    </row>
    <row r="86" spans="2:9" x14ac:dyDescent="0.25">
      <c r="B86" s="165" t="s">
        <v>116</v>
      </c>
      <c r="C86" s="166">
        <v>13019</v>
      </c>
      <c r="D86" s="166">
        <v>16107</v>
      </c>
      <c r="E86" s="166">
        <v>16817</v>
      </c>
      <c r="F86" s="166">
        <v>18023</v>
      </c>
      <c r="G86" s="166">
        <v>17501</v>
      </c>
      <c r="H86" s="167">
        <f t="shared" si="12"/>
        <v>-2.8962991732785937E-2</v>
      </c>
      <c r="I86" s="167">
        <f t="shared" si="13"/>
        <v>3.4100385799462216E-2</v>
      </c>
    </row>
    <row r="87" spans="2:9" x14ac:dyDescent="0.25">
      <c r="B87" s="165" t="s">
        <v>119</v>
      </c>
      <c r="C87" s="166">
        <v>2303</v>
      </c>
      <c r="D87" s="166">
        <v>3074</v>
      </c>
      <c r="E87" s="166">
        <v>4120</v>
      </c>
      <c r="F87" s="166">
        <v>4353</v>
      </c>
      <c r="G87" s="166">
        <v>4254</v>
      </c>
      <c r="H87" s="167">
        <f t="shared" si="12"/>
        <v>-2.2742935906271522E-2</v>
      </c>
      <c r="I87" s="167">
        <f t="shared" si="13"/>
        <v>8.2888429913097698E-3</v>
      </c>
    </row>
    <row r="88" spans="2:9" x14ac:dyDescent="0.25">
      <c r="B88" s="165" t="s">
        <v>126</v>
      </c>
      <c r="C88" s="166">
        <v>1264</v>
      </c>
      <c r="D88" s="166">
        <v>1183</v>
      </c>
      <c r="E88" s="166">
        <v>1526</v>
      </c>
      <c r="F88" s="166">
        <v>2010</v>
      </c>
      <c r="G88" s="166">
        <v>1482</v>
      </c>
      <c r="H88" s="167">
        <f t="shared" si="12"/>
        <v>-0.26268656716417915</v>
      </c>
      <c r="I88" s="167">
        <f t="shared" si="13"/>
        <v>2.8876505202447295E-3</v>
      </c>
    </row>
    <row r="89" spans="2:9" x14ac:dyDescent="0.25">
      <c r="B89" s="165" t="s">
        <v>122</v>
      </c>
      <c r="C89" s="166">
        <v>754</v>
      </c>
      <c r="D89" s="166">
        <v>761</v>
      </c>
      <c r="E89" s="166">
        <v>700</v>
      </c>
      <c r="F89" s="166">
        <v>943</v>
      </c>
      <c r="G89" s="166">
        <v>1083</v>
      </c>
      <c r="H89" s="167">
        <f t="shared" si="12"/>
        <v>0.1484623541887593</v>
      </c>
      <c r="I89" s="167">
        <f t="shared" si="13"/>
        <v>2.11020614940961E-3</v>
      </c>
    </row>
    <row r="90" spans="2:9" x14ac:dyDescent="0.25">
      <c r="B90" s="165" t="s">
        <v>131</v>
      </c>
      <c r="C90" s="166">
        <v>839</v>
      </c>
      <c r="D90" s="166">
        <v>1387</v>
      </c>
      <c r="E90" s="166">
        <v>1516</v>
      </c>
      <c r="F90" s="166">
        <v>1023</v>
      </c>
      <c r="G90" s="166">
        <v>1070</v>
      </c>
      <c r="H90" s="167">
        <f t="shared" si="12"/>
        <v>4.5943304007820096E-2</v>
      </c>
      <c r="I90" s="167">
        <f t="shared" si="13"/>
        <v>2.0848758816881651E-3</v>
      </c>
    </row>
    <row r="91" spans="2:9" x14ac:dyDescent="0.25">
      <c r="B91" s="165" t="s">
        <v>134</v>
      </c>
      <c r="C91" s="166">
        <v>1182</v>
      </c>
      <c r="D91" s="166">
        <v>2067</v>
      </c>
      <c r="E91" s="166">
        <v>2178</v>
      </c>
      <c r="F91" s="166">
        <v>1721</v>
      </c>
      <c r="G91" s="166">
        <v>1696</v>
      </c>
      <c r="H91" s="167">
        <f t="shared" si="12"/>
        <v>-1.4526438117373641E-2</v>
      </c>
      <c r="I91" s="167">
        <f t="shared" si="13"/>
        <v>3.3046256965823624E-3</v>
      </c>
    </row>
    <row r="92" spans="2:9" x14ac:dyDescent="0.25">
      <c r="B92" s="170" t="s">
        <v>148</v>
      </c>
      <c r="C92" s="171">
        <f>C84-SUM(C85:C91)</f>
        <v>11293</v>
      </c>
      <c r="D92" s="171">
        <f>D84-SUM(D85:D91)</f>
        <v>14312</v>
      </c>
      <c r="E92" s="171">
        <f>E84-SUM(E85:E91)</f>
        <v>16685</v>
      </c>
      <c r="F92" s="171">
        <f>F84-SUM(F85:F91)</f>
        <v>18564</v>
      </c>
      <c r="G92" s="171">
        <f>G84-SUM(G85:G91)</f>
        <v>19517</v>
      </c>
      <c r="H92" s="172">
        <f t="shared" si="12"/>
        <v>5.1335918982977846E-2</v>
      </c>
      <c r="I92" s="172">
        <f t="shared" si="13"/>
        <v>3.8028525778418615E-2</v>
      </c>
    </row>
    <row r="93" spans="2:9" x14ac:dyDescent="0.25">
      <c r="B93" s="157" t="s">
        <v>52</v>
      </c>
      <c r="C93" s="176"/>
      <c r="D93" s="176"/>
      <c r="E93" s="176"/>
      <c r="F93" s="176"/>
      <c r="G93" s="176"/>
      <c r="H93" s="177"/>
      <c r="I93" s="177"/>
    </row>
    <row r="94" spans="2:9" x14ac:dyDescent="0.25">
      <c r="B94" s="158" t="s">
        <v>71</v>
      </c>
      <c r="C94" s="178">
        <v>4794</v>
      </c>
      <c r="D94" s="178">
        <v>5361</v>
      </c>
      <c r="E94" s="178">
        <v>4792</v>
      </c>
      <c r="F94" s="178">
        <v>5436</v>
      </c>
      <c r="G94" s="178">
        <v>5469</v>
      </c>
      <c r="H94" s="179">
        <f t="shared" ref="H94:H106" si="14">IFERROR(G94/F94-1,"-")</f>
        <v>6.070640176600417E-3</v>
      </c>
      <c r="I94" s="179">
        <f t="shared" ref="I94:I106" si="15">G94/G$10</f>
        <v>1.0656248782198667E-2</v>
      </c>
    </row>
    <row r="95" spans="2:9" x14ac:dyDescent="0.25">
      <c r="B95" s="161" t="s">
        <v>100</v>
      </c>
      <c r="C95" s="162">
        <v>3022</v>
      </c>
      <c r="D95" s="162">
        <v>3424</v>
      </c>
      <c r="E95" s="162">
        <v>2617</v>
      </c>
      <c r="F95" s="162">
        <v>3274</v>
      </c>
      <c r="G95" s="162">
        <v>3366</v>
      </c>
      <c r="H95" s="163">
        <f t="shared" si="14"/>
        <v>2.8100183262064649E-2</v>
      </c>
      <c r="I95" s="163">
        <f t="shared" si="15"/>
        <v>6.558590857721835E-3</v>
      </c>
    </row>
    <row r="96" spans="2:9" x14ac:dyDescent="0.25">
      <c r="B96" s="165" t="s">
        <v>106</v>
      </c>
      <c r="C96" s="166">
        <v>1498</v>
      </c>
      <c r="D96" s="166">
        <v>1825</v>
      </c>
      <c r="E96" s="166">
        <v>1173</v>
      </c>
      <c r="F96" s="166">
        <v>1487</v>
      </c>
      <c r="G96" s="166">
        <v>1803</v>
      </c>
      <c r="H96" s="167">
        <f t="shared" si="14"/>
        <v>0.21250840618695355</v>
      </c>
      <c r="I96" s="167">
        <f t="shared" si="15"/>
        <v>3.5131132847511788E-3</v>
      </c>
    </row>
    <row r="97" spans="2:9" x14ac:dyDescent="0.25">
      <c r="B97" s="165" t="s">
        <v>103</v>
      </c>
      <c r="C97" s="166">
        <v>1524</v>
      </c>
      <c r="D97" s="166">
        <v>1599</v>
      </c>
      <c r="E97" s="166">
        <v>1444</v>
      </c>
      <c r="F97" s="166">
        <v>1787</v>
      </c>
      <c r="G97" s="166">
        <v>1563</v>
      </c>
      <c r="H97" s="167">
        <f t="shared" si="14"/>
        <v>-0.12534974818130951</v>
      </c>
      <c r="I97" s="167">
        <f t="shared" si="15"/>
        <v>3.0454775729706557E-3</v>
      </c>
    </row>
    <row r="98" spans="2:9" x14ac:dyDescent="0.25">
      <c r="B98" s="161" t="s">
        <v>110</v>
      </c>
      <c r="C98" s="162">
        <v>1772</v>
      </c>
      <c r="D98" s="162">
        <v>1937</v>
      </c>
      <c r="E98" s="162">
        <v>2175</v>
      </c>
      <c r="F98" s="162">
        <v>2162</v>
      </c>
      <c r="G98" s="162">
        <v>2103</v>
      </c>
      <c r="H98" s="163">
        <f t="shared" si="14"/>
        <v>-2.7289546716003699E-2</v>
      </c>
      <c r="I98" s="163">
        <f t="shared" si="15"/>
        <v>4.097657924476833E-3</v>
      </c>
    </row>
    <row r="99" spans="2:9" x14ac:dyDescent="0.25">
      <c r="B99" s="165" t="s">
        <v>113</v>
      </c>
      <c r="C99" s="166">
        <v>197</v>
      </c>
      <c r="D99" s="166">
        <v>318</v>
      </c>
      <c r="E99" s="166">
        <v>352</v>
      </c>
      <c r="F99" s="166">
        <v>296</v>
      </c>
      <c r="G99" s="166">
        <v>288</v>
      </c>
      <c r="H99" s="167">
        <f t="shared" si="14"/>
        <v>-2.7027027027026973E-2</v>
      </c>
      <c r="I99" s="167">
        <f t="shared" si="15"/>
        <v>5.6116285413662756E-4</v>
      </c>
    </row>
    <row r="100" spans="2:9" x14ac:dyDescent="0.25">
      <c r="B100" s="165" t="s">
        <v>116</v>
      </c>
      <c r="C100" s="166">
        <v>406</v>
      </c>
      <c r="D100" s="166">
        <v>412</v>
      </c>
      <c r="E100" s="166">
        <v>481</v>
      </c>
      <c r="F100" s="166">
        <v>512</v>
      </c>
      <c r="G100" s="166">
        <v>464</v>
      </c>
      <c r="H100" s="167">
        <f t="shared" si="14"/>
        <v>-9.375E-2</v>
      </c>
      <c r="I100" s="167">
        <f t="shared" si="15"/>
        <v>9.0409570944234444E-4</v>
      </c>
    </row>
    <row r="101" spans="2:9" x14ac:dyDescent="0.25">
      <c r="B101" s="165" t="s">
        <v>119</v>
      </c>
      <c r="C101" s="166">
        <v>371</v>
      </c>
      <c r="D101" s="166">
        <v>358</v>
      </c>
      <c r="E101" s="166">
        <v>313</v>
      </c>
      <c r="F101" s="166">
        <v>299</v>
      </c>
      <c r="G101" s="166">
        <v>355</v>
      </c>
      <c r="H101" s="167">
        <f t="shared" si="14"/>
        <v>0.18729096989966565</v>
      </c>
      <c r="I101" s="167">
        <f t="shared" si="15"/>
        <v>6.9171115700869025E-4</v>
      </c>
    </row>
    <row r="102" spans="2:9" x14ac:dyDescent="0.25">
      <c r="B102" s="165" t="s">
        <v>126</v>
      </c>
      <c r="C102" s="166">
        <v>111</v>
      </c>
      <c r="D102" s="166">
        <v>126</v>
      </c>
      <c r="E102" s="166">
        <v>117</v>
      </c>
      <c r="F102" s="166">
        <v>83</v>
      </c>
      <c r="G102" s="166">
        <v>92</v>
      </c>
      <c r="H102" s="167">
        <f t="shared" si="14"/>
        <v>0.10843373493975905</v>
      </c>
      <c r="I102" s="167">
        <f t="shared" si="15"/>
        <v>1.7926035618253381E-4</v>
      </c>
    </row>
    <row r="103" spans="2:9" x14ac:dyDescent="0.25">
      <c r="B103" s="165" t="s">
        <v>122</v>
      </c>
      <c r="C103" s="166">
        <v>75</v>
      </c>
      <c r="D103" s="166">
        <v>53</v>
      </c>
      <c r="E103" s="166">
        <v>82</v>
      </c>
      <c r="F103" s="166">
        <v>143</v>
      </c>
      <c r="G103" s="166">
        <v>99</v>
      </c>
      <c r="H103" s="167">
        <f t="shared" si="14"/>
        <v>-0.30769230769230771</v>
      </c>
      <c r="I103" s="167">
        <f t="shared" si="15"/>
        <v>1.9289973110946573E-4</v>
      </c>
    </row>
    <row r="104" spans="2:9" x14ac:dyDescent="0.25">
      <c r="B104" s="165" t="s">
        <v>131</v>
      </c>
      <c r="C104" s="166">
        <v>33</v>
      </c>
      <c r="D104" s="166">
        <v>24</v>
      </c>
      <c r="E104" s="166">
        <v>18</v>
      </c>
      <c r="F104" s="166">
        <v>4</v>
      </c>
      <c r="G104" s="166">
        <v>10</v>
      </c>
      <c r="H104" s="167">
        <f t="shared" si="14"/>
        <v>1.5</v>
      </c>
      <c r="I104" s="167">
        <f t="shared" si="15"/>
        <v>1.9484821324188458E-5</v>
      </c>
    </row>
    <row r="105" spans="2:9" x14ac:dyDescent="0.25">
      <c r="B105" s="165" t="s">
        <v>134</v>
      </c>
      <c r="C105" s="166">
        <v>17</v>
      </c>
      <c r="D105" s="166">
        <v>35</v>
      </c>
      <c r="E105" s="166">
        <v>36</v>
      </c>
      <c r="F105" s="166">
        <v>42</v>
      </c>
      <c r="G105" s="166">
        <v>8</v>
      </c>
      <c r="H105" s="167">
        <f t="shared" si="14"/>
        <v>-0.80952380952380953</v>
      </c>
      <c r="I105" s="167">
        <f t="shared" si="15"/>
        <v>1.5587857059350764E-5</v>
      </c>
    </row>
    <row r="106" spans="2:9" x14ac:dyDescent="0.25">
      <c r="B106" s="170" t="s">
        <v>148</v>
      </c>
      <c r="C106" s="171">
        <f>C98-SUM(C99:C105)</f>
        <v>562</v>
      </c>
      <c r="D106" s="171">
        <f>D98-SUM(D99:D105)</f>
        <v>611</v>
      </c>
      <c r="E106" s="171">
        <f>E98-SUM(E99:E105)</f>
        <v>776</v>
      </c>
      <c r="F106" s="171">
        <f>F98-SUM(F99:F105)</f>
        <v>783</v>
      </c>
      <c r="G106" s="171">
        <f>G98-SUM(G99:G105)</f>
        <v>787</v>
      </c>
      <c r="H106" s="172">
        <f t="shared" si="14"/>
        <v>5.1085568326947328E-3</v>
      </c>
      <c r="I106" s="172">
        <f t="shared" si="15"/>
        <v>1.5334554382136316E-3</v>
      </c>
    </row>
    <row r="107" spans="2:9" x14ac:dyDescent="0.25">
      <c r="B107" s="157" t="s">
        <v>53</v>
      </c>
      <c r="C107" s="176"/>
      <c r="D107" s="176"/>
      <c r="E107" s="176"/>
      <c r="F107" s="176"/>
      <c r="G107" s="176"/>
      <c r="H107" s="177"/>
      <c r="I107" s="177"/>
    </row>
    <row r="108" spans="2:9" x14ac:dyDescent="0.25">
      <c r="B108" s="158" t="s">
        <v>71</v>
      </c>
      <c r="C108" s="178">
        <v>15768</v>
      </c>
      <c r="D108" s="178">
        <v>20517</v>
      </c>
      <c r="E108" s="178">
        <v>23002</v>
      </c>
      <c r="F108" s="178">
        <v>20336</v>
      </c>
      <c r="G108" s="178">
        <v>23286</v>
      </c>
      <c r="H108" s="179">
        <f t="shared" ref="H108:H120" si="16">IFERROR(G108/F108-1,"-")</f>
        <v>0.14506294256490948</v>
      </c>
      <c r="I108" s="179">
        <f t="shared" ref="I108:I120" si="17">G108/G$10</f>
        <v>4.5372354935505239E-2</v>
      </c>
    </row>
    <row r="109" spans="2:9" x14ac:dyDescent="0.25">
      <c r="B109" s="161" t="s">
        <v>100</v>
      </c>
      <c r="C109" s="162">
        <v>3394</v>
      </c>
      <c r="D109" s="162">
        <v>3573</v>
      </c>
      <c r="E109" s="162">
        <v>3901</v>
      </c>
      <c r="F109" s="162">
        <v>3242</v>
      </c>
      <c r="G109" s="162">
        <v>2967</v>
      </c>
      <c r="H109" s="163">
        <f t="shared" si="16"/>
        <v>-8.4824182603331244E-2</v>
      </c>
      <c r="I109" s="163">
        <f t="shared" si="17"/>
        <v>5.781146486886715E-3</v>
      </c>
    </row>
    <row r="110" spans="2:9" x14ac:dyDescent="0.25">
      <c r="B110" s="165" t="s">
        <v>106</v>
      </c>
      <c r="C110" s="166">
        <v>1391</v>
      </c>
      <c r="D110" s="166">
        <v>1018</v>
      </c>
      <c r="E110" s="166">
        <v>680</v>
      </c>
      <c r="F110" s="166">
        <v>747</v>
      </c>
      <c r="G110" s="166">
        <v>1485</v>
      </c>
      <c r="H110" s="167">
        <f t="shared" si="16"/>
        <v>0.98795180722891573</v>
      </c>
      <c r="I110" s="167">
        <f t="shared" si="17"/>
        <v>2.8934959666419859E-3</v>
      </c>
    </row>
    <row r="111" spans="2:9" x14ac:dyDescent="0.25">
      <c r="B111" s="165" t="s">
        <v>103</v>
      </c>
      <c r="C111" s="166">
        <v>2003</v>
      </c>
      <c r="D111" s="166">
        <v>2555</v>
      </c>
      <c r="E111" s="166">
        <v>3221</v>
      </c>
      <c r="F111" s="166">
        <v>2495</v>
      </c>
      <c r="G111" s="166">
        <v>1482</v>
      </c>
      <c r="H111" s="167">
        <f t="shared" si="16"/>
        <v>-0.40601202404809622</v>
      </c>
      <c r="I111" s="167">
        <f t="shared" si="17"/>
        <v>2.8876505202447295E-3</v>
      </c>
    </row>
    <row r="112" spans="2:9" x14ac:dyDescent="0.25">
      <c r="B112" s="161" t="s">
        <v>110</v>
      </c>
      <c r="C112" s="162">
        <v>12374</v>
      </c>
      <c r="D112" s="162">
        <v>16944</v>
      </c>
      <c r="E112" s="162">
        <v>19101</v>
      </c>
      <c r="F112" s="162">
        <v>17094</v>
      </c>
      <c r="G112" s="162">
        <v>20319</v>
      </c>
      <c r="H112" s="163">
        <f t="shared" si="16"/>
        <v>0.18866268866268876</v>
      </c>
      <c r="I112" s="163">
        <f t="shared" si="17"/>
        <v>3.9591208448618527E-2</v>
      </c>
    </row>
    <row r="113" spans="2:9" x14ac:dyDescent="0.25">
      <c r="B113" s="165" t="s">
        <v>113</v>
      </c>
      <c r="C113" s="166">
        <v>6174</v>
      </c>
      <c r="D113" s="166">
        <v>10334</v>
      </c>
      <c r="E113" s="166">
        <v>11424</v>
      </c>
      <c r="F113" s="166">
        <v>10129</v>
      </c>
      <c r="G113" s="166">
        <v>9512</v>
      </c>
      <c r="H113" s="167">
        <f t="shared" si="16"/>
        <v>-6.0914206733142517E-2</v>
      </c>
      <c r="I113" s="167">
        <f t="shared" si="17"/>
        <v>1.853396204356806E-2</v>
      </c>
    </row>
    <row r="114" spans="2:9" x14ac:dyDescent="0.25">
      <c r="B114" s="165" t="s">
        <v>116</v>
      </c>
      <c r="C114" s="166">
        <v>895</v>
      </c>
      <c r="D114" s="166">
        <v>940</v>
      </c>
      <c r="E114" s="166">
        <v>1248</v>
      </c>
      <c r="F114" s="166">
        <v>928</v>
      </c>
      <c r="G114" s="166">
        <v>1224</v>
      </c>
      <c r="H114" s="167">
        <f t="shared" si="16"/>
        <v>0.31896551724137923</v>
      </c>
      <c r="I114" s="167">
        <f t="shared" si="17"/>
        <v>2.3849421300806673E-3</v>
      </c>
    </row>
    <row r="115" spans="2:9" x14ac:dyDescent="0.25">
      <c r="B115" s="165" t="s">
        <v>119</v>
      </c>
      <c r="C115" s="166">
        <v>790</v>
      </c>
      <c r="D115" s="166">
        <v>1062</v>
      </c>
      <c r="E115" s="166">
        <v>920</v>
      </c>
      <c r="F115" s="166">
        <v>1168</v>
      </c>
      <c r="G115" s="166">
        <v>1380</v>
      </c>
      <c r="H115" s="167">
        <f t="shared" si="16"/>
        <v>0.18150684931506844</v>
      </c>
      <c r="I115" s="167">
        <f t="shared" si="17"/>
        <v>2.6889053427380069E-3</v>
      </c>
    </row>
    <row r="116" spans="2:9" x14ac:dyDescent="0.25">
      <c r="B116" s="165" t="s">
        <v>126</v>
      </c>
      <c r="C116" s="166">
        <v>631</v>
      </c>
      <c r="D116" s="166">
        <v>648</v>
      </c>
      <c r="E116" s="166">
        <v>769</v>
      </c>
      <c r="F116" s="166">
        <v>565</v>
      </c>
      <c r="G116" s="166">
        <v>538</v>
      </c>
      <c r="H116" s="167">
        <f t="shared" si="16"/>
        <v>-4.7787610619469012E-2</v>
      </c>
      <c r="I116" s="167">
        <f t="shared" si="17"/>
        <v>1.0482833872413389E-3</v>
      </c>
    </row>
    <row r="117" spans="2:9" x14ac:dyDescent="0.25">
      <c r="B117" s="165" t="s">
        <v>122</v>
      </c>
      <c r="C117" s="166">
        <v>679</v>
      </c>
      <c r="D117" s="166">
        <v>400</v>
      </c>
      <c r="E117" s="166">
        <v>553</v>
      </c>
      <c r="F117" s="166">
        <v>436</v>
      </c>
      <c r="G117" s="166">
        <v>406</v>
      </c>
      <c r="H117" s="167">
        <f t="shared" si="16"/>
        <v>-6.8807339449541316E-2</v>
      </c>
      <c r="I117" s="167">
        <f t="shared" si="17"/>
        <v>7.9108374576205133E-4</v>
      </c>
    </row>
    <row r="118" spans="2:9" x14ac:dyDescent="0.25">
      <c r="B118" s="165" t="s">
        <v>131</v>
      </c>
      <c r="C118" s="166">
        <v>134</v>
      </c>
      <c r="D118" s="166">
        <v>164</v>
      </c>
      <c r="E118" s="166">
        <v>249</v>
      </c>
      <c r="F118" s="166">
        <v>155</v>
      </c>
      <c r="G118" s="166">
        <v>177</v>
      </c>
      <c r="H118" s="167">
        <f t="shared" si="16"/>
        <v>0.14193548387096766</v>
      </c>
      <c r="I118" s="167">
        <f t="shared" si="17"/>
        <v>3.4488133743813571E-4</v>
      </c>
    </row>
    <row r="119" spans="2:9" x14ac:dyDescent="0.25">
      <c r="B119" s="165" t="s">
        <v>134</v>
      </c>
      <c r="C119" s="166">
        <v>223</v>
      </c>
      <c r="D119" s="166">
        <v>149</v>
      </c>
      <c r="E119" s="166">
        <v>250</v>
      </c>
      <c r="F119" s="166">
        <v>220</v>
      </c>
      <c r="G119" s="166">
        <v>182</v>
      </c>
      <c r="H119" s="167">
        <f t="shared" si="16"/>
        <v>-0.17272727272727273</v>
      </c>
      <c r="I119" s="167">
        <f t="shared" si="17"/>
        <v>3.5462374810022991E-4</v>
      </c>
    </row>
    <row r="120" spans="2:9" x14ac:dyDescent="0.25">
      <c r="B120" s="170" t="s">
        <v>148</v>
      </c>
      <c r="C120" s="171">
        <f>C112-SUM(C113:C119)</f>
        <v>2848</v>
      </c>
      <c r="D120" s="171">
        <f>D112-SUM(D113:D119)</f>
        <v>3247</v>
      </c>
      <c r="E120" s="171">
        <f>E112-SUM(E113:E119)</f>
        <v>3688</v>
      </c>
      <c r="F120" s="171">
        <f>F112-SUM(F113:F119)</f>
        <v>3493</v>
      </c>
      <c r="G120" s="171">
        <f>G112-SUM(G113:G119)</f>
        <v>6900</v>
      </c>
      <c r="H120" s="172">
        <f t="shared" si="16"/>
        <v>0.975379330088749</v>
      </c>
      <c r="I120" s="172">
        <f t="shared" si="17"/>
        <v>1.3444526713690036E-2</v>
      </c>
    </row>
    <row r="121" spans="2:9" x14ac:dyDescent="0.25">
      <c r="B121" s="157" t="s">
        <v>54</v>
      </c>
      <c r="C121" s="176"/>
      <c r="D121" s="176"/>
      <c r="E121" s="176"/>
      <c r="F121" s="176"/>
      <c r="G121" s="176"/>
      <c r="H121" s="177"/>
      <c r="I121" s="177"/>
    </row>
    <row r="122" spans="2:9" x14ac:dyDescent="0.25">
      <c r="B122" s="158" t="s">
        <v>71</v>
      </c>
      <c r="C122" s="178">
        <v>19039</v>
      </c>
      <c r="D122" s="178">
        <v>24713</v>
      </c>
      <c r="E122" s="178">
        <v>21639</v>
      </c>
      <c r="F122" s="178">
        <v>25345</v>
      </c>
      <c r="G122" s="178">
        <v>26933</v>
      </c>
      <c r="H122" s="179">
        <f t="shared" ref="H122:H134" si="18">IFERROR(G122/F122-1,"-")</f>
        <v>6.2655356086013025E-2</v>
      </c>
      <c r="I122" s="179">
        <f t="shared" ref="I122:I134" si="19">G122/G$10</f>
        <v>5.2478469272436774E-2</v>
      </c>
    </row>
    <row r="123" spans="2:9" x14ac:dyDescent="0.25">
      <c r="B123" s="161" t="s">
        <v>100</v>
      </c>
      <c r="C123" s="162">
        <v>10127</v>
      </c>
      <c r="D123" s="162">
        <v>11037</v>
      </c>
      <c r="E123" s="162">
        <v>10903</v>
      </c>
      <c r="F123" s="162">
        <v>13443</v>
      </c>
      <c r="G123" s="162">
        <v>13750</v>
      </c>
      <c r="H123" s="163">
        <f t="shared" si="18"/>
        <v>2.283716432343974E-2</v>
      </c>
      <c r="I123" s="163">
        <f t="shared" si="19"/>
        <v>2.6791629320759128E-2</v>
      </c>
    </row>
    <row r="124" spans="2:9" x14ac:dyDescent="0.25">
      <c r="B124" s="165" t="s">
        <v>106</v>
      </c>
      <c r="C124" s="166">
        <v>5476</v>
      </c>
      <c r="D124" s="166">
        <v>5871</v>
      </c>
      <c r="E124" s="166">
        <v>5317</v>
      </c>
      <c r="F124" s="166">
        <v>7289</v>
      </c>
      <c r="G124" s="166">
        <v>7559</v>
      </c>
      <c r="H124" s="167">
        <f t="shared" si="18"/>
        <v>3.7042118260392387E-2</v>
      </c>
      <c r="I124" s="167">
        <f t="shared" si="19"/>
        <v>1.4728576438954056E-2</v>
      </c>
    </row>
    <row r="125" spans="2:9" x14ac:dyDescent="0.25">
      <c r="B125" s="165" t="s">
        <v>103</v>
      </c>
      <c r="C125" s="166">
        <v>4651</v>
      </c>
      <c r="D125" s="166">
        <v>5166</v>
      </c>
      <c r="E125" s="166">
        <v>5586</v>
      </c>
      <c r="F125" s="166">
        <v>6154</v>
      </c>
      <c r="G125" s="166">
        <v>6191</v>
      </c>
      <c r="H125" s="167">
        <f t="shared" si="18"/>
        <v>6.0123496912576346E-3</v>
      </c>
      <c r="I125" s="167">
        <f t="shared" si="19"/>
        <v>1.2063052881805075E-2</v>
      </c>
    </row>
    <row r="126" spans="2:9" x14ac:dyDescent="0.25">
      <c r="B126" s="161" t="s">
        <v>110</v>
      </c>
      <c r="C126" s="162">
        <v>8912</v>
      </c>
      <c r="D126" s="162">
        <v>13676</v>
      </c>
      <c r="E126" s="162">
        <v>10736</v>
      </c>
      <c r="F126" s="162">
        <v>11902</v>
      </c>
      <c r="G126" s="162">
        <v>13183</v>
      </c>
      <c r="H126" s="163">
        <f t="shared" si="18"/>
        <v>0.10762896992102178</v>
      </c>
      <c r="I126" s="163">
        <f t="shared" si="19"/>
        <v>2.5686839951677642E-2</v>
      </c>
    </row>
    <row r="127" spans="2:9" x14ac:dyDescent="0.25">
      <c r="B127" s="165" t="s">
        <v>113</v>
      </c>
      <c r="C127" s="166">
        <v>736</v>
      </c>
      <c r="D127" s="166">
        <v>1377</v>
      </c>
      <c r="E127" s="166">
        <v>1218</v>
      </c>
      <c r="F127" s="166">
        <v>1253</v>
      </c>
      <c r="G127" s="166">
        <v>1179</v>
      </c>
      <c r="H127" s="167">
        <f t="shared" si="18"/>
        <v>-5.9058260175578581E-2</v>
      </c>
      <c r="I127" s="167">
        <f t="shared" si="19"/>
        <v>2.297260434121819E-3</v>
      </c>
    </row>
    <row r="128" spans="2:9" x14ac:dyDescent="0.25">
      <c r="B128" s="165" t="s">
        <v>116</v>
      </c>
      <c r="C128" s="166">
        <v>1499</v>
      </c>
      <c r="D128" s="166">
        <v>2104</v>
      </c>
      <c r="E128" s="166">
        <v>1962</v>
      </c>
      <c r="F128" s="166">
        <v>1950</v>
      </c>
      <c r="G128" s="166">
        <v>2723</v>
      </c>
      <c r="H128" s="167">
        <f t="shared" si="18"/>
        <v>0.39641025641025651</v>
      </c>
      <c r="I128" s="167">
        <f t="shared" si="19"/>
        <v>5.3057168465765166E-3</v>
      </c>
    </row>
    <row r="129" spans="2:9" x14ac:dyDescent="0.25">
      <c r="B129" s="165" t="s">
        <v>119</v>
      </c>
      <c r="C129" s="166">
        <v>772</v>
      </c>
      <c r="D129" s="166">
        <v>1043</v>
      </c>
      <c r="E129" s="166">
        <v>765</v>
      </c>
      <c r="F129" s="166">
        <v>903</v>
      </c>
      <c r="G129" s="166">
        <v>1002</v>
      </c>
      <c r="H129" s="167">
        <f t="shared" si="18"/>
        <v>0.10963455149501655</v>
      </c>
      <c r="I129" s="167">
        <f t="shared" si="19"/>
        <v>1.9523790966836834E-3</v>
      </c>
    </row>
    <row r="130" spans="2:9" x14ac:dyDescent="0.25">
      <c r="B130" s="165" t="s">
        <v>126</v>
      </c>
      <c r="C130" s="166">
        <v>270</v>
      </c>
      <c r="D130" s="166">
        <v>311</v>
      </c>
      <c r="E130" s="166">
        <v>320</v>
      </c>
      <c r="F130" s="166">
        <v>252</v>
      </c>
      <c r="G130" s="166">
        <v>308</v>
      </c>
      <c r="H130" s="167">
        <f t="shared" si="18"/>
        <v>0.22222222222222232</v>
      </c>
      <c r="I130" s="167">
        <f t="shared" si="19"/>
        <v>6.0013249678500448E-4</v>
      </c>
    </row>
    <row r="131" spans="2:9" x14ac:dyDescent="0.25">
      <c r="B131" s="165" t="s">
        <v>122</v>
      </c>
      <c r="C131" s="166">
        <v>206</v>
      </c>
      <c r="D131" s="166">
        <v>295</v>
      </c>
      <c r="E131" s="166">
        <v>245</v>
      </c>
      <c r="F131" s="166">
        <v>320</v>
      </c>
      <c r="G131" s="166">
        <v>316</v>
      </c>
      <c r="H131" s="167">
        <f t="shared" si="18"/>
        <v>-1.2499999999999956E-2</v>
      </c>
      <c r="I131" s="167">
        <f t="shared" si="19"/>
        <v>6.1572035384435523E-4</v>
      </c>
    </row>
    <row r="132" spans="2:9" x14ac:dyDescent="0.25">
      <c r="B132" s="165" t="s">
        <v>131</v>
      </c>
      <c r="C132" s="166">
        <v>185</v>
      </c>
      <c r="D132" s="166">
        <v>174</v>
      </c>
      <c r="E132" s="166">
        <v>200</v>
      </c>
      <c r="F132" s="166">
        <v>161</v>
      </c>
      <c r="G132" s="166">
        <v>157</v>
      </c>
      <c r="H132" s="167">
        <f t="shared" si="18"/>
        <v>-2.4844720496894457E-2</v>
      </c>
      <c r="I132" s="167">
        <f t="shared" si="19"/>
        <v>3.0591169478975879E-4</v>
      </c>
    </row>
    <row r="133" spans="2:9" x14ac:dyDescent="0.25">
      <c r="B133" s="165" t="s">
        <v>134</v>
      </c>
      <c r="C133" s="166">
        <v>330</v>
      </c>
      <c r="D133" s="166">
        <v>359</v>
      </c>
      <c r="E133" s="166">
        <v>370</v>
      </c>
      <c r="F133" s="166">
        <v>471</v>
      </c>
      <c r="G133" s="166">
        <v>387</v>
      </c>
      <c r="H133" s="167">
        <f t="shared" si="18"/>
        <v>-0.17834394904458595</v>
      </c>
      <c r="I133" s="167">
        <f t="shared" si="19"/>
        <v>7.5406258524609335E-4</v>
      </c>
    </row>
    <row r="134" spans="2:9" x14ac:dyDescent="0.25">
      <c r="B134" s="170" t="s">
        <v>148</v>
      </c>
      <c r="C134" s="171">
        <f>C126-SUM(C127:C133)</f>
        <v>4914</v>
      </c>
      <c r="D134" s="171">
        <f>D126-SUM(D127:D133)</f>
        <v>8013</v>
      </c>
      <c r="E134" s="171">
        <f>E126-SUM(E127:E133)</f>
        <v>5656</v>
      </c>
      <c r="F134" s="171">
        <f>F126-SUM(F127:F133)</f>
        <v>6592</v>
      </c>
      <c r="G134" s="171">
        <f>G126-SUM(G127:G133)</f>
        <v>7111</v>
      </c>
      <c r="H134" s="172">
        <f t="shared" si="18"/>
        <v>7.8731796116504826E-2</v>
      </c>
      <c r="I134" s="172">
        <f t="shared" si="19"/>
        <v>1.3855656443630411E-2</v>
      </c>
    </row>
    <row r="135" spans="2:9" x14ac:dyDescent="0.25">
      <c r="B135" s="157" t="s">
        <v>55</v>
      </c>
      <c r="C135" s="176"/>
      <c r="D135" s="176"/>
      <c r="E135" s="176"/>
      <c r="F135" s="176"/>
      <c r="G135" s="176"/>
      <c r="H135" s="177"/>
      <c r="I135" s="177"/>
    </row>
    <row r="136" spans="2:9" x14ac:dyDescent="0.25">
      <c r="B136" s="158" t="s">
        <v>71</v>
      </c>
      <c r="C136" s="178">
        <v>22793</v>
      </c>
      <c r="D136" s="178">
        <v>26785</v>
      </c>
      <c r="E136" s="178">
        <v>28220</v>
      </c>
      <c r="F136" s="178">
        <v>27164</v>
      </c>
      <c r="G136" s="178">
        <v>28492</v>
      </c>
      <c r="H136" s="179">
        <f t="shared" ref="H136:H148" si="20">IFERROR(G136/F136-1,"-")</f>
        <v>4.8888234427919341E-2</v>
      </c>
      <c r="I136" s="179">
        <f t="shared" ref="I136:I148" si="21">G136/G$10</f>
        <v>5.5516152916877753E-2</v>
      </c>
    </row>
    <row r="137" spans="2:9" x14ac:dyDescent="0.25">
      <c r="B137" s="161" t="s">
        <v>100</v>
      </c>
      <c r="C137" s="162">
        <v>2108</v>
      </c>
      <c r="D137" s="162">
        <v>1913</v>
      </c>
      <c r="E137" s="162">
        <v>2012</v>
      </c>
      <c r="F137" s="162">
        <v>1535</v>
      </c>
      <c r="G137" s="162">
        <v>2172</v>
      </c>
      <c r="H137" s="163">
        <f t="shared" si="20"/>
        <v>0.41498371335504891</v>
      </c>
      <c r="I137" s="163">
        <f t="shared" si="21"/>
        <v>4.2321031916137328E-3</v>
      </c>
    </row>
    <row r="138" spans="2:9" x14ac:dyDescent="0.25">
      <c r="B138" s="165" t="s">
        <v>106</v>
      </c>
      <c r="C138" s="166">
        <v>1361</v>
      </c>
      <c r="D138" s="166">
        <v>1032</v>
      </c>
      <c r="E138" s="166">
        <v>957</v>
      </c>
      <c r="F138" s="166">
        <v>458</v>
      </c>
      <c r="G138" s="166">
        <v>978</v>
      </c>
      <c r="H138" s="167">
        <f t="shared" si="20"/>
        <v>1.1353711790393013</v>
      </c>
      <c r="I138" s="167">
        <f t="shared" si="21"/>
        <v>1.905615525505631E-3</v>
      </c>
    </row>
    <row r="139" spans="2:9" x14ac:dyDescent="0.25">
      <c r="B139" s="165" t="s">
        <v>103</v>
      </c>
      <c r="C139" s="166">
        <v>747</v>
      </c>
      <c r="D139" s="166">
        <v>881</v>
      </c>
      <c r="E139" s="166">
        <v>1055</v>
      </c>
      <c r="F139" s="166">
        <v>1077</v>
      </c>
      <c r="G139" s="166">
        <v>1194</v>
      </c>
      <c r="H139" s="167">
        <f t="shared" si="20"/>
        <v>0.10863509749303613</v>
      </c>
      <c r="I139" s="167">
        <f t="shared" si="21"/>
        <v>2.3264876661081017E-3</v>
      </c>
    </row>
    <row r="140" spans="2:9" x14ac:dyDescent="0.25">
      <c r="B140" s="161" t="s">
        <v>110</v>
      </c>
      <c r="C140" s="162">
        <v>20685</v>
      </c>
      <c r="D140" s="162">
        <v>24872</v>
      </c>
      <c r="E140" s="162">
        <v>26208</v>
      </c>
      <c r="F140" s="162">
        <v>25629</v>
      </c>
      <c r="G140" s="162">
        <v>26320</v>
      </c>
      <c r="H140" s="163">
        <f t="shared" si="20"/>
        <v>2.6961645011510438E-2</v>
      </c>
      <c r="I140" s="163">
        <f t="shared" si="21"/>
        <v>5.1284049725264021E-2</v>
      </c>
    </row>
    <row r="141" spans="2:9" x14ac:dyDescent="0.25">
      <c r="B141" s="165" t="s">
        <v>113</v>
      </c>
      <c r="C141" s="166">
        <v>6882</v>
      </c>
      <c r="D141" s="166">
        <v>9569</v>
      </c>
      <c r="E141" s="166">
        <v>9971</v>
      </c>
      <c r="F141" s="166">
        <v>10775</v>
      </c>
      <c r="G141" s="166">
        <v>10273</v>
      </c>
      <c r="H141" s="167">
        <f t="shared" si="20"/>
        <v>-4.65893271461717E-2</v>
      </c>
      <c r="I141" s="167">
        <f t="shared" si="21"/>
        <v>2.0016756946338803E-2</v>
      </c>
    </row>
    <row r="142" spans="2:9" x14ac:dyDescent="0.25">
      <c r="B142" s="165" t="s">
        <v>116</v>
      </c>
      <c r="C142" s="166">
        <v>1985</v>
      </c>
      <c r="D142" s="166">
        <v>2131</v>
      </c>
      <c r="E142" s="166">
        <v>2342</v>
      </c>
      <c r="F142" s="166">
        <v>2175</v>
      </c>
      <c r="G142" s="166">
        <v>2470</v>
      </c>
      <c r="H142" s="167">
        <f t="shared" si="20"/>
        <v>0.13563218390804588</v>
      </c>
      <c r="I142" s="167">
        <f t="shared" si="21"/>
        <v>4.8127508670745486E-3</v>
      </c>
    </row>
    <row r="143" spans="2:9" x14ac:dyDescent="0.25">
      <c r="B143" s="165" t="s">
        <v>119</v>
      </c>
      <c r="C143" s="166">
        <v>2156</v>
      </c>
      <c r="D143" s="166">
        <v>2160</v>
      </c>
      <c r="E143" s="166">
        <v>2089</v>
      </c>
      <c r="F143" s="166">
        <v>1603</v>
      </c>
      <c r="G143" s="166">
        <v>1985</v>
      </c>
      <c r="H143" s="167">
        <f t="shared" si="20"/>
        <v>0.2383031815346226</v>
      </c>
      <c r="I143" s="167">
        <f t="shared" si="21"/>
        <v>3.8677370328514087E-3</v>
      </c>
    </row>
    <row r="144" spans="2:9" x14ac:dyDescent="0.25">
      <c r="B144" s="165" t="s">
        <v>126</v>
      </c>
      <c r="C144" s="166">
        <v>972</v>
      </c>
      <c r="D144" s="166">
        <v>719</v>
      </c>
      <c r="E144" s="166">
        <v>855</v>
      </c>
      <c r="F144" s="166">
        <v>591</v>
      </c>
      <c r="G144" s="166">
        <v>561</v>
      </c>
      <c r="H144" s="167">
        <f t="shared" si="20"/>
        <v>-5.0761421319796995E-2</v>
      </c>
      <c r="I144" s="167">
        <f t="shared" si="21"/>
        <v>1.0930984762869723E-3</v>
      </c>
    </row>
    <row r="145" spans="2:9" x14ac:dyDescent="0.25">
      <c r="B145" s="165" t="s">
        <v>122</v>
      </c>
      <c r="C145" s="166">
        <v>624</v>
      </c>
      <c r="D145" s="166">
        <v>523</v>
      </c>
      <c r="E145" s="166">
        <v>595</v>
      </c>
      <c r="F145" s="166">
        <v>571</v>
      </c>
      <c r="G145" s="166">
        <v>611</v>
      </c>
      <c r="H145" s="167">
        <f t="shared" si="20"/>
        <v>7.0052539404553471E-2</v>
      </c>
      <c r="I145" s="167">
        <f t="shared" si="21"/>
        <v>1.1905225829079147E-3</v>
      </c>
    </row>
    <row r="146" spans="2:9" x14ac:dyDescent="0.25">
      <c r="B146" s="165" t="s">
        <v>131</v>
      </c>
      <c r="C146" s="166">
        <v>611</v>
      </c>
      <c r="D146" s="166">
        <v>685</v>
      </c>
      <c r="E146" s="166">
        <v>741</v>
      </c>
      <c r="F146" s="166">
        <v>728</v>
      </c>
      <c r="G146" s="166">
        <v>584</v>
      </c>
      <c r="H146" s="167">
        <f t="shared" si="20"/>
        <v>-0.19780219780219777</v>
      </c>
      <c r="I146" s="167">
        <f t="shared" si="21"/>
        <v>1.137913565332606E-3</v>
      </c>
    </row>
    <row r="147" spans="2:9" x14ac:dyDescent="0.25">
      <c r="B147" s="165" t="s">
        <v>134</v>
      </c>
      <c r="C147" s="166">
        <v>434</v>
      </c>
      <c r="D147" s="166">
        <v>704</v>
      </c>
      <c r="E147" s="166">
        <v>710</v>
      </c>
      <c r="F147" s="166">
        <v>580</v>
      </c>
      <c r="G147" s="166">
        <v>563</v>
      </c>
      <c r="H147" s="167">
        <f t="shared" si="20"/>
        <v>-2.931034482758621E-2</v>
      </c>
      <c r="I147" s="167">
        <f t="shared" si="21"/>
        <v>1.0969954405518102E-3</v>
      </c>
    </row>
    <row r="148" spans="2:9" x14ac:dyDescent="0.25">
      <c r="B148" s="170" t="s">
        <v>148</v>
      </c>
      <c r="C148" s="171">
        <f>C140-SUM(C141:C147)</f>
        <v>7021</v>
      </c>
      <c r="D148" s="171">
        <f>D140-SUM(D141:D147)</f>
        <v>8381</v>
      </c>
      <c r="E148" s="171">
        <f>E140-SUM(E141:E147)</f>
        <v>8905</v>
      </c>
      <c r="F148" s="171">
        <f>F140-SUM(F141:F147)</f>
        <v>8606</v>
      </c>
      <c r="G148" s="171">
        <f>G140-SUM(G141:G147)</f>
        <v>9273</v>
      </c>
      <c r="H148" s="172">
        <f t="shared" si="20"/>
        <v>7.7504066930048854E-2</v>
      </c>
      <c r="I148" s="172">
        <f t="shared" si="21"/>
        <v>1.8068274813919958E-2</v>
      </c>
    </row>
    <row r="149" spans="2:9" x14ac:dyDescent="0.25">
      <c r="B149" s="157" t="s">
        <v>56</v>
      </c>
      <c r="C149" s="176"/>
      <c r="D149" s="176"/>
      <c r="E149" s="176"/>
      <c r="F149" s="176"/>
      <c r="G149" s="176"/>
      <c r="H149" s="177"/>
      <c r="I149" s="177"/>
    </row>
    <row r="150" spans="2:9" x14ac:dyDescent="0.25">
      <c r="B150" s="158" t="s">
        <v>71</v>
      </c>
      <c r="C150" s="178">
        <v>10129</v>
      </c>
      <c r="D150" s="178">
        <v>12010</v>
      </c>
      <c r="E150" s="178">
        <v>12675</v>
      </c>
      <c r="F150" s="178">
        <v>11732</v>
      </c>
      <c r="G150" s="178">
        <v>9493</v>
      </c>
      <c r="H150" s="179">
        <f t="shared" ref="H150:H162" si="22">IFERROR(G150/F150-1,"-")</f>
        <v>-0.19084555063075348</v>
      </c>
      <c r="I150" s="179">
        <f t="shared" ref="I150:I162" si="23">G150/G$10</f>
        <v>1.8496940883052104E-2</v>
      </c>
    </row>
    <row r="151" spans="2:9" x14ac:dyDescent="0.25">
      <c r="B151" s="161" t="s">
        <v>100</v>
      </c>
      <c r="C151" s="162">
        <v>3984</v>
      </c>
      <c r="D151" s="162">
        <v>4831</v>
      </c>
      <c r="E151" s="162">
        <v>4436</v>
      </c>
      <c r="F151" s="162">
        <v>3782</v>
      </c>
      <c r="G151" s="162">
        <v>2512</v>
      </c>
      <c r="H151" s="163">
        <f t="shared" si="22"/>
        <v>-0.33580116340560551</v>
      </c>
      <c r="I151" s="163">
        <f t="shared" si="23"/>
        <v>4.8945871166361406E-3</v>
      </c>
    </row>
    <row r="152" spans="2:9" x14ac:dyDescent="0.25">
      <c r="B152" s="165" t="s">
        <v>106</v>
      </c>
      <c r="C152" s="166">
        <v>3159</v>
      </c>
      <c r="D152" s="166">
        <v>3383</v>
      </c>
      <c r="E152" s="166">
        <v>3365</v>
      </c>
      <c r="F152" s="166">
        <v>2617</v>
      </c>
      <c r="G152" s="166">
        <v>1199</v>
      </c>
      <c r="H152" s="167">
        <f t="shared" si="22"/>
        <v>-0.54184180359189904</v>
      </c>
      <c r="I152" s="167">
        <f t="shared" si="23"/>
        <v>2.336230076770196E-3</v>
      </c>
    </row>
    <row r="153" spans="2:9" x14ac:dyDescent="0.25">
      <c r="B153" s="165" t="s">
        <v>103</v>
      </c>
      <c r="C153" s="166">
        <v>825</v>
      </c>
      <c r="D153" s="166">
        <v>1448</v>
      </c>
      <c r="E153" s="166">
        <v>1071</v>
      </c>
      <c r="F153" s="166">
        <v>1165</v>
      </c>
      <c r="G153" s="166">
        <v>1313</v>
      </c>
      <c r="H153" s="167">
        <f t="shared" si="22"/>
        <v>0.1270386266094421</v>
      </c>
      <c r="I153" s="167">
        <f t="shared" si="23"/>
        <v>2.5583570398659446E-3</v>
      </c>
    </row>
    <row r="154" spans="2:9" x14ac:dyDescent="0.25">
      <c r="B154" s="161" t="s">
        <v>110</v>
      </c>
      <c r="C154" s="162">
        <v>6145</v>
      </c>
      <c r="D154" s="162">
        <v>7179</v>
      </c>
      <c r="E154" s="162">
        <v>8239</v>
      </c>
      <c r="F154" s="162">
        <v>7950</v>
      </c>
      <c r="G154" s="162">
        <v>6981</v>
      </c>
      <c r="H154" s="163">
        <f t="shared" si="22"/>
        <v>-0.12188679245283018</v>
      </c>
      <c r="I154" s="163">
        <f t="shared" si="23"/>
        <v>1.3602353766415961E-2</v>
      </c>
    </row>
    <row r="155" spans="2:9" x14ac:dyDescent="0.25">
      <c r="B155" s="165" t="s">
        <v>113</v>
      </c>
      <c r="C155" s="166">
        <v>1605</v>
      </c>
      <c r="D155" s="166">
        <v>2615</v>
      </c>
      <c r="E155" s="166">
        <v>2396</v>
      </c>
      <c r="F155" s="166">
        <v>1949</v>
      </c>
      <c r="G155" s="166">
        <v>1846</v>
      </c>
      <c r="H155" s="167">
        <f t="shared" si="22"/>
        <v>-5.2847614161108281E-2</v>
      </c>
      <c r="I155" s="167">
        <f t="shared" si="23"/>
        <v>3.5968980164451892E-3</v>
      </c>
    </row>
    <row r="156" spans="2:9" x14ac:dyDescent="0.25">
      <c r="B156" s="165" t="s">
        <v>116</v>
      </c>
      <c r="C156" s="166">
        <v>2110</v>
      </c>
      <c r="D156" s="166">
        <v>1634</v>
      </c>
      <c r="E156" s="166">
        <v>1778</v>
      </c>
      <c r="F156" s="166">
        <v>1737</v>
      </c>
      <c r="G156" s="166">
        <v>1706</v>
      </c>
      <c r="H156" s="167">
        <f t="shared" si="22"/>
        <v>-1.784686240644795E-2</v>
      </c>
      <c r="I156" s="167">
        <f t="shared" si="23"/>
        <v>3.3241105179065509E-3</v>
      </c>
    </row>
    <row r="157" spans="2:9" x14ac:dyDescent="0.25">
      <c r="B157" s="165" t="s">
        <v>119</v>
      </c>
      <c r="C157" s="166">
        <v>556</v>
      </c>
      <c r="D157" s="166">
        <v>961</v>
      </c>
      <c r="E157" s="166">
        <v>1151</v>
      </c>
      <c r="F157" s="166">
        <v>1499</v>
      </c>
      <c r="G157" s="166">
        <v>1049</v>
      </c>
      <c r="H157" s="167">
        <f t="shared" si="22"/>
        <v>-0.30020013342228147</v>
      </c>
      <c r="I157" s="167">
        <f t="shared" si="23"/>
        <v>2.0439577569073691E-3</v>
      </c>
    </row>
    <row r="158" spans="2:9" x14ac:dyDescent="0.25">
      <c r="B158" s="165" t="s">
        <v>126</v>
      </c>
      <c r="C158" s="166">
        <v>152</v>
      </c>
      <c r="D158" s="166">
        <v>231</v>
      </c>
      <c r="E158" s="166">
        <v>302</v>
      </c>
      <c r="F158" s="166">
        <v>264</v>
      </c>
      <c r="G158" s="166">
        <v>299</v>
      </c>
      <c r="H158" s="167">
        <f t="shared" si="22"/>
        <v>0.13257575757575757</v>
      </c>
      <c r="I158" s="167">
        <f t="shared" si="23"/>
        <v>5.8259615759323491E-4</v>
      </c>
    </row>
    <row r="159" spans="2:9" x14ac:dyDescent="0.25">
      <c r="B159" s="165" t="s">
        <v>122</v>
      </c>
      <c r="C159" s="166">
        <v>308</v>
      </c>
      <c r="D159" s="166">
        <v>226</v>
      </c>
      <c r="E159" s="166">
        <v>266</v>
      </c>
      <c r="F159" s="166">
        <v>303</v>
      </c>
      <c r="G159" s="166">
        <v>243</v>
      </c>
      <c r="H159" s="167">
        <f t="shared" si="22"/>
        <v>-0.19801980198019797</v>
      </c>
      <c r="I159" s="167">
        <f t="shared" si="23"/>
        <v>4.7348115817777951E-4</v>
      </c>
    </row>
    <row r="160" spans="2:9" x14ac:dyDescent="0.25">
      <c r="B160" s="165" t="s">
        <v>131</v>
      </c>
      <c r="C160" s="166">
        <v>63</v>
      </c>
      <c r="D160" s="166">
        <v>84</v>
      </c>
      <c r="E160" s="166">
        <v>145</v>
      </c>
      <c r="F160" s="166">
        <v>109</v>
      </c>
      <c r="G160" s="166">
        <v>58</v>
      </c>
      <c r="H160" s="167">
        <f t="shared" si="22"/>
        <v>-0.4678899082568807</v>
      </c>
      <c r="I160" s="167">
        <f t="shared" si="23"/>
        <v>1.1301196368029305E-4</v>
      </c>
    </row>
    <row r="161" spans="2:9" x14ac:dyDescent="0.25">
      <c r="B161" s="165" t="s">
        <v>134</v>
      </c>
      <c r="C161" s="166">
        <v>159</v>
      </c>
      <c r="D161" s="166">
        <v>110</v>
      </c>
      <c r="E161" s="166">
        <v>211</v>
      </c>
      <c r="F161" s="166">
        <v>178</v>
      </c>
      <c r="G161" s="166">
        <v>123</v>
      </c>
      <c r="H161" s="167">
        <f t="shared" si="22"/>
        <v>-0.3089887640449438</v>
      </c>
      <c r="I161" s="167">
        <f t="shared" si="23"/>
        <v>2.3966330228751803E-4</v>
      </c>
    </row>
    <row r="162" spans="2:9" x14ac:dyDescent="0.25">
      <c r="B162" s="170" t="s">
        <v>148</v>
      </c>
      <c r="C162" s="171">
        <f>C154-SUM(C155:C161)</f>
        <v>1192</v>
      </c>
      <c r="D162" s="171">
        <f>D154-SUM(D155:D161)</f>
        <v>1318</v>
      </c>
      <c r="E162" s="171">
        <f>E154-SUM(E155:E161)</f>
        <v>1990</v>
      </c>
      <c r="F162" s="171">
        <f>F154-SUM(F155:F161)</f>
        <v>1911</v>
      </c>
      <c r="G162" s="171">
        <f>G154-SUM(G155:G161)</f>
        <v>1657</v>
      </c>
      <c r="H162" s="172">
        <f t="shared" si="22"/>
        <v>-0.13291470434327579</v>
      </c>
      <c r="I162" s="172">
        <f t="shared" si="23"/>
        <v>3.2286348934180273E-3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78D1-75E0-4301-B207-5808F30D1471}">
  <sheetPr>
    <tabColor rgb="FFFFC000"/>
    <pageSetUpPr fitToPage="1"/>
  </sheetPr>
  <dimension ref="A1:X163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83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O4" s="283" t="s">
        <v>275</v>
      </c>
      <c r="P4" s="283"/>
      <c r="Q4" s="283"/>
      <c r="R4" s="283"/>
      <c r="S4" s="283"/>
      <c r="T4" s="283"/>
      <c r="U4" s="283"/>
      <c r="V4" s="283"/>
      <c r="W4" s="283"/>
      <c r="X4" s="283"/>
    </row>
    <row r="5" spans="1:24" ht="6" customHeight="1" x14ac:dyDescent="0.25"/>
    <row r="6" spans="1:24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</row>
    <row r="7" spans="1:24" s="148" customFormat="1" ht="72" customHeight="1" x14ac:dyDescent="0.25">
      <c r="B7" s="149"/>
      <c r="C7" s="174" t="s">
        <v>276</v>
      </c>
      <c r="D7" s="174" t="s">
        <v>267</v>
      </c>
      <c r="E7" s="174" t="s">
        <v>268</v>
      </c>
      <c r="F7" s="174" t="s">
        <v>269</v>
      </c>
      <c r="G7" s="174" t="s">
        <v>270</v>
      </c>
      <c r="H7" s="174" t="s">
        <v>271</v>
      </c>
      <c r="I7" s="174" t="s">
        <v>272</v>
      </c>
      <c r="J7" s="175" t="str">
        <f>CONCATENATE("var. ",RIGHT(I7,2),"/",RIGHT(H7,2))</f>
        <v>var. 25/24</v>
      </c>
      <c r="K7" s="174" t="str">
        <f>CONCATENATE("dif. ",RIGHT(I7,2),"/",RIGHT(H7,2))</f>
        <v>dif. 25/24</v>
      </c>
      <c r="L7" s="175" t="str">
        <f>CONCATENATE("Cuota s/ total lugares de residencia ",RIGHT(I7,4))</f>
        <v>Cuota s/ total lugares de residencia 2025</v>
      </c>
      <c r="O7" s="149"/>
      <c r="P7" s="174" t="s">
        <v>267</v>
      </c>
      <c r="Q7" s="174" t="s">
        <v>268</v>
      </c>
      <c r="R7" s="174" t="s">
        <v>269</v>
      </c>
      <c r="S7" s="174" t="s">
        <v>270</v>
      </c>
      <c r="T7" s="174" t="s">
        <v>271</v>
      </c>
      <c r="U7" s="174" t="s">
        <v>272</v>
      </c>
      <c r="V7" s="175" t="str">
        <f>CONCATENATE("var. ",RIGHT(U7,2),"/",RIGHT(T7,2))</f>
        <v>var. 25/24</v>
      </c>
      <c r="W7" s="174" t="str">
        <f>CONCATENATE("dif. ",RIGHT(U7,2),"/",RIGHT(T7,2))</f>
        <v>dif. 25/24</v>
      </c>
      <c r="X7" s="175" t="str">
        <f>CONCATENATE("Cuota s/ total lugares de residencia ",RIGHT(U7,4))</f>
        <v>Cuota s/ total lugares de residencia 2025</v>
      </c>
    </row>
    <row r="8" spans="1:24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6"/>
      <c r="J8" s="156"/>
      <c r="K8" s="156"/>
      <c r="L8" s="155"/>
      <c r="O8" s="157" t="s">
        <v>47</v>
      </c>
      <c r="P8" s="155"/>
      <c r="Q8" s="155"/>
      <c r="R8" s="155"/>
      <c r="S8" s="155"/>
      <c r="T8" s="155"/>
      <c r="U8" s="156"/>
      <c r="V8" s="156"/>
      <c r="W8" s="156"/>
      <c r="X8" s="155"/>
    </row>
    <row r="9" spans="1:24" x14ac:dyDescent="0.25">
      <c r="A9" s="1"/>
      <c r="B9" s="158" t="s">
        <v>71</v>
      </c>
      <c r="C9" s="178">
        <v>4924849</v>
      </c>
      <c r="D9" s="178">
        <v>1663755</v>
      </c>
      <c r="E9" s="178">
        <v>2347681</v>
      </c>
      <c r="F9" s="178">
        <v>4832844</v>
      </c>
      <c r="G9" s="178">
        <v>5281667</v>
      </c>
      <c r="H9" s="178">
        <v>5579982</v>
      </c>
      <c r="I9" s="178">
        <v>5548336</v>
      </c>
      <c r="J9" s="179">
        <f>IFERROR(I9/H9-1,"-")</f>
        <v>-5.6713444595341E-3</v>
      </c>
      <c r="K9" s="178">
        <f t="shared" ref="K9:K21" si="0">I9-H9</f>
        <v>-31646</v>
      </c>
      <c r="L9" s="179">
        <f t="shared" ref="L9:L21" si="1">I9/I$9</f>
        <v>1</v>
      </c>
      <c r="O9" s="158" t="s">
        <v>71</v>
      </c>
      <c r="P9" s="178">
        <v>632838</v>
      </c>
      <c r="Q9" s="178">
        <v>1026759</v>
      </c>
      <c r="R9" s="178">
        <v>2106493</v>
      </c>
      <c r="S9" s="178">
        <v>2273648</v>
      </c>
      <c r="T9" s="178">
        <v>2326149</v>
      </c>
      <c r="U9" s="178">
        <v>2219445</v>
      </c>
      <c r="V9" s="179">
        <f>IFERROR(U9/T9-1,"-")</f>
        <v>-4.5871524137103825E-2</v>
      </c>
      <c r="W9" s="178">
        <f>U9-T9</f>
        <v>-106704</v>
      </c>
      <c r="X9" s="179">
        <f t="shared" ref="X9:X21" si="2">U9/U$9</f>
        <v>1</v>
      </c>
    </row>
    <row r="10" spans="1:24" x14ac:dyDescent="0.25">
      <c r="A10" s="1" t="s">
        <v>99</v>
      </c>
      <c r="B10" s="161" t="s">
        <v>100</v>
      </c>
      <c r="C10" s="162">
        <v>1056713</v>
      </c>
      <c r="D10" s="162">
        <v>467554</v>
      </c>
      <c r="E10" s="162">
        <v>802516</v>
      </c>
      <c r="F10" s="162">
        <v>1024864</v>
      </c>
      <c r="G10" s="162">
        <v>1053374</v>
      </c>
      <c r="H10" s="162">
        <v>1068186</v>
      </c>
      <c r="I10" s="162">
        <v>1077039</v>
      </c>
      <c r="J10" s="180">
        <f>IFERROR(I10/H10-1,"-")</f>
        <v>8.2878824474388324E-3</v>
      </c>
      <c r="K10" s="161">
        <f t="shared" si="0"/>
        <v>8853</v>
      </c>
      <c r="L10" s="163">
        <f t="shared" si="1"/>
        <v>0.19411928188920066</v>
      </c>
      <c r="O10" s="161" t="s">
        <v>100</v>
      </c>
      <c r="P10" s="162">
        <v>110781</v>
      </c>
      <c r="Q10" s="162">
        <v>268061</v>
      </c>
      <c r="R10" s="162">
        <v>228635</v>
      </c>
      <c r="S10" s="162">
        <v>201621</v>
      </c>
      <c r="T10" s="162">
        <v>181846</v>
      </c>
      <c r="U10" s="162">
        <v>163207</v>
      </c>
      <c r="V10" s="180">
        <f>IFERROR(U10/T10-1,"-")</f>
        <v>-0.10249881768089486</v>
      </c>
      <c r="W10" s="161">
        <f t="shared" ref="W10:W20" si="3">U10-T10</f>
        <v>-18639</v>
      </c>
      <c r="X10" s="163">
        <f t="shared" si="2"/>
        <v>7.3535050429273982E-2</v>
      </c>
    </row>
    <row r="11" spans="1:24" x14ac:dyDescent="0.25">
      <c r="A11" s="164" t="s">
        <v>106</v>
      </c>
      <c r="B11" s="165" t="s">
        <v>106</v>
      </c>
      <c r="C11" s="166">
        <v>416975</v>
      </c>
      <c r="D11" s="166">
        <v>210583</v>
      </c>
      <c r="E11" s="166">
        <v>417269</v>
      </c>
      <c r="F11" s="166">
        <v>425397</v>
      </c>
      <c r="G11" s="166">
        <v>433319</v>
      </c>
      <c r="H11" s="166">
        <v>424259</v>
      </c>
      <c r="I11" s="166">
        <v>426179</v>
      </c>
      <c r="J11" s="181">
        <f>IFERROR(I11/H11-1,"-")</f>
        <v>4.5255374665003067E-3</v>
      </c>
      <c r="K11" s="165">
        <f t="shared" si="0"/>
        <v>1920</v>
      </c>
      <c r="L11" s="167">
        <f t="shared" si="1"/>
        <v>7.6812038780636208E-2</v>
      </c>
      <c r="O11" s="165" t="s">
        <v>106</v>
      </c>
      <c r="P11" s="166">
        <v>62232</v>
      </c>
      <c r="Q11" s="166">
        <v>133987</v>
      </c>
      <c r="R11" s="166">
        <v>92436</v>
      </c>
      <c r="S11" s="166">
        <v>81067</v>
      </c>
      <c r="T11" s="166">
        <v>66314</v>
      </c>
      <c r="U11" s="166">
        <v>71532</v>
      </c>
      <c r="V11" s="181">
        <f>IFERROR(U11/T11-1,"-")</f>
        <v>7.8686250263896085E-2</v>
      </c>
      <c r="W11" s="165">
        <f t="shared" si="3"/>
        <v>5218</v>
      </c>
      <c r="X11" s="167">
        <f t="shared" si="2"/>
        <v>3.2229679041381964E-2</v>
      </c>
    </row>
    <row r="12" spans="1:24" x14ac:dyDescent="0.25">
      <c r="A12" s="164" t="s">
        <v>103</v>
      </c>
      <c r="B12" s="165" t="s">
        <v>103</v>
      </c>
      <c r="C12" s="166">
        <v>639738</v>
      </c>
      <c r="D12" s="166">
        <v>256971</v>
      </c>
      <c r="E12" s="166">
        <v>385247</v>
      </c>
      <c r="F12" s="166">
        <v>599467</v>
      </c>
      <c r="G12" s="166">
        <v>620055</v>
      </c>
      <c r="H12" s="166">
        <v>643927</v>
      </c>
      <c r="I12" s="166">
        <v>650860</v>
      </c>
      <c r="J12" s="181">
        <f>IFERROR(I12/H12-1,"-")</f>
        <v>1.076674840471048E-2</v>
      </c>
      <c r="K12" s="165">
        <f t="shared" si="0"/>
        <v>6933</v>
      </c>
      <c r="L12" s="167">
        <f t="shared" si="1"/>
        <v>0.11730724310856444</v>
      </c>
      <c r="O12" s="165" t="s">
        <v>103</v>
      </c>
      <c r="P12" s="166">
        <v>48549</v>
      </c>
      <c r="Q12" s="166">
        <v>134074</v>
      </c>
      <c r="R12" s="166">
        <v>136199</v>
      </c>
      <c r="S12" s="166">
        <v>120554</v>
      </c>
      <c r="T12" s="166">
        <v>115532</v>
      </c>
      <c r="U12" s="166">
        <v>91675</v>
      </c>
      <c r="V12" s="181">
        <f>IFERROR(U12/T12-1,"-")</f>
        <v>-0.20649690129141707</v>
      </c>
      <c r="W12" s="165">
        <f t="shared" si="3"/>
        <v>-23857</v>
      </c>
      <c r="X12" s="167">
        <f t="shared" si="2"/>
        <v>4.1305371387892018E-2</v>
      </c>
    </row>
    <row r="13" spans="1:24" x14ac:dyDescent="0.25">
      <c r="A13" s="1"/>
      <c r="B13" s="161" t="s">
        <v>110</v>
      </c>
      <c r="C13" s="162">
        <v>3868136</v>
      </c>
      <c r="D13" s="162">
        <v>1196201</v>
      </c>
      <c r="E13" s="162">
        <v>1545165</v>
      </c>
      <c r="F13" s="162">
        <v>3807980</v>
      </c>
      <c r="G13" s="162">
        <v>4228293</v>
      </c>
      <c r="H13" s="162">
        <v>4511796</v>
      </c>
      <c r="I13" s="162">
        <v>4471297</v>
      </c>
      <c r="J13" s="180">
        <f>IFERROR(I13/H13-1,"-")</f>
        <v>-8.9762480395833011E-3</v>
      </c>
      <c r="K13" s="161">
        <f t="shared" si="0"/>
        <v>-40499</v>
      </c>
      <c r="L13" s="163">
        <f t="shared" si="1"/>
        <v>0.80588071811079931</v>
      </c>
      <c r="O13" s="161" t="s">
        <v>110</v>
      </c>
      <c r="P13" s="162">
        <v>522057</v>
      </c>
      <c r="Q13" s="162">
        <v>758698</v>
      </c>
      <c r="R13" s="162">
        <v>1877858</v>
      </c>
      <c r="S13" s="162">
        <v>2072027</v>
      </c>
      <c r="T13" s="162">
        <v>2144303</v>
      </c>
      <c r="U13" s="162">
        <v>2056238</v>
      </c>
      <c r="V13" s="180">
        <f>IFERROR(U13/T13-1,"-")</f>
        <v>-4.10692891816129E-2</v>
      </c>
      <c r="W13" s="161">
        <f t="shared" si="3"/>
        <v>-88065</v>
      </c>
      <c r="X13" s="163">
        <f t="shared" si="2"/>
        <v>0.926464949570726</v>
      </c>
    </row>
    <row r="14" spans="1:24" s="58" customFormat="1" x14ac:dyDescent="0.25">
      <c r="B14" s="165" t="s">
        <v>113</v>
      </c>
      <c r="C14" s="166">
        <v>1755890</v>
      </c>
      <c r="D14" s="166">
        <v>472688</v>
      </c>
      <c r="E14" s="166">
        <v>448402</v>
      </c>
      <c r="F14" s="166">
        <v>1743899</v>
      </c>
      <c r="G14" s="166">
        <v>1976052</v>
      </c>
      <c r="H14" s="166">
        <v>2113224</v>
      </c>
      <c r="I14" s="166">
        <v>2095622</v>
      </c>
      <c r="J14" s="181">
        <f t="shared" ref="J14:J21" si="4">IFERROR(I14/H14-1,"-")</f>
        <v>-8.3294530064016437E-3</v>
      </c>
      <c r="K14" s="165">
        <f t="shared" si="0"/>
        <v>-17602</v>
      </c>
      <c r="L14" s="167">
        <f t="shared" si="1"/>
        <v>0.37770279233269216</v>
      </c>
      <c r="O14" s="165" t="s">
        <v>113</v>
      </c>
      <c r="P14" s="166">
        <v>229462</v>
      </c>
      <c r="Q14" s="166">
        <v>247545</v>
      </c>
      <c r="R14" s="166">
        <v>944628</v>
      </c>
      <c r="S14" s="166">
        <v>1068720</v>
      </c>
      <c r="T14" s="166">
        <v>1117483</v>
      </c>
      <c r="U14" s="166">
        <v>1082886</v>
      </c>
      <c r="V14" s="181">
        <f t="shared" ref="V14:V21" si="5">IFERROR(U14/T14-1,"-")</f>
        <v>-3.0959755092471175E-2</v>
      </c>
      <c r="W14" s="165">
        <f t="shared" si="3"/>
        <v>-34597</v>
      </c>
      <c r="X14" s="167">
        <f t="shared" si="2"/>
        <v>0.4879084636023871</v>
      </c>
    </row>
    <row r="15" spans="1:24" s="58" customFormat="1" x14ac:dyDescent="0.25">
      <c r="B15" s="165" t="s">
        <v>116</v>
      </c>
      <c r="C15" s="166">
        <v>504382</v>
      </c>
      <c r="D15" s="166">
        <v>150375</v>
      </c>
      <c r="E15" s="166">
        <v>224169</v>
      </c>
      <c r="F15" s="166">
        <v>395500</v>
      </c>
      <c r="G15" s="166">
        <v>442794</v>
      </c>
      <c r="H15" s="166">
        <v>457911</v>
      </c>
      <c r="I15" s="166">
        <v>453520</v>
      </c>
      <c r="J15" s="181">
        <f t="shared" si="4"/>
        <v>-9.589199647966562E-3</v>
      </c>
      <c r="K15" s="165">
        <f t="shared" si="0"/>
        <v>-4391</v>
      </c>
      <c r="L15" s="167">
        <f t="shared" si="1"/>
        <v>8.1739822534179621E-2</v>
      </c>
      <c r="O15" s="165" t="s">
        <v>116</v>
      </c>
      <c r="P15" s="166">
        <v>67400</v>
      </c>
      <c r="Q15" s="166">
        <v>126526</v>
      </c>
      <c r="R15" s="166">
        <v>208876</v>
      </c>
      <c r="S15" s="166">
        <v>224759</v>
      </c>
      <c r="T15" s="166">
        <v>224805</v>
      </c>
      <c r="U15" s="166">
        <v>210757</v>
      </c>
      <c r="V15" s="181">
        <f t="shared" si="5"/>
        <v>-6.2489713307088413E-2</v>
      </c>
      <c r="W15" s="165">
        <f t="shared" si="3"/>
        <v>-14048</v>
      </c>
      <c r="X15" s="167">
        <f t="shared" si="2"/>
        <v>9.4959325416939827E-2</v>
      </c>
    </row>
    <row r="16" spans="1:24" x14ac:dyDescent="0.25">
      <c r="A16" s="1"/>
      <c r="B16" s="165" t="s">
        <v>119</v>
      </c>
      <c r="C16" s="166">
        <v>169952</v>
      </c>
      <c r="D16" s="166">
        <v>61568</v>
      </c>
      <c r="E16" s="166">
        <v>129489</v>
      </c>
      <c r="F16" s="166">
        <v>199586</v>
      </c>
      <c r="G16" s="166">
        <v>218554</v>
      </c>
      <c r="H16" s="166">
        <v>235111</v>
      </c>
      <c r="I16" s="166">
        <v>226835</v>
      </c>
      <c r="J16" s="181">
        <f t="shared" si="4"/>
        <v>-3.5200394707180838E-2</v>
      </c>
      <c r="K16" s="165">
        <f t="shared" si="0"/>
        <v>-8276</v>
      </c>
      <c r="L16" s="167">
        <f t="shared" si="1"/>
        <v>4.0883428833437631E-2</v>
      </c>
      <c r="O16" s="165" t="s">
        <v>119</v>
      </c>
      <c r="P16" s="166">
        <v>24093</v>
      </c>
      <c r="Q16" s="166">
        <v>51313</v>
      </c>
      <c r="R16" s="166">
        <v>75465</v>
      </c>
      <c r="S16" s="166">
        <v>79822</v>
      </c>
      <c r="T16" s="166">
        <v>70740</v>
      </c>
      <c r="U16" s="166">
        <v>61447</v>
      </c>
      <c r="V16" s="181">
        <f t="shared" si="5"/>
        <v>-0.13136839129205546</v>
      </c>
      <c r="W16" s="165">
        <f t="shared" si="3"/>
        <v>-9293</v>
      </c>
      <c r="X16" s="167">
        <f t="shared" si="2"/>
        <v>2.7685750266395429E-2</v>
      </c>
    </row>
    <row r="17" spans="1:24" x14ac:dyDescent="0.25">
      <c r="A17" s="1"/>
      <c r="B17" s="165" t="s">
        <v>126</v>
      </c>
      <c r="C17" s="166">
        <v>140154</v>
      </c>
      <c r="D17" s="166">
        <v>41678</v>
      </c>
      <c r="E17" s="166">
        <v>93338</v>
      </c>
      <c r="F17" s="166">
        <v>173382</v>
      </c>
      <c r="G17" s="166">
        <v>167833</v>
      </c>
      <c r="H17" s="166">
        <v>177387</v>
      </c>
      <c r="I17" s="166">
        <v>163984</v>
      </c>
      <c r="J17" s="181">
        <f t="shared" si="4"/>
        <v>-7.5557960842677296E-2</v>
      </c>
      <c r="K17" s="165">
        <f t="shared" si="0"/>
        <v>-13403</v>
      </c>
      <c r="L17" s="167">
        <f t="shared" si="1"/>
        <v>2.9555527999746232E-2</v>
      </c>
      <c r="O17" s="165" t="s">
        <v>126</v>
      </c>
      <c r="P17" s="166">
        <v>19991</v>
      </c>
      <c r="Q17" s="166">
        <v>48411</v>
      </c>
      <c r="R17" s="166">
        <v>93749</v>
      </c>
      <c r="S17" s="166">
        <v>87661</v>
      </c>
      <c r="T17" s="166">
        <v>87037</v>
      </c>
      <c r="U17" s="166">
        <v>82206</v>
      </c>
      <c r="V17" s="181">
        <f t="shared" si="5"/>
        <v>-5.5505130002182934E-2</v>
      </c>
      <c r="W17" s="165">
        <f t="shared" si="3"/>
        <v>-4831</v>
      </c>
      <c r="X17" s="167">
        <f t="shared" si="2"/>
        <v>3.7038989477099007E-2</v>
      </c>
    </row>
    <row r="18" spans="1:24" x14ac:dyDescent="0.25">
      <c r="A18" s="1"/>
      <c r="B18" s="165" t="s">
        <v>122</v>
      </c>
      <c r="C18" s="166">
        <v>136969</v>
      </c>
      <c r="D18" s="166">
        <v>58913</v>
      </c>
      <c r="E18" s="166">
        <v>94304</v>
      </c>
      <c r="F18" s="166">
        <v>150351</v>
      </c>
      <c r="G18" s="166">
        <v>154430</v>
      </c>
      <c r="H18" s="166">
        <v>161175</v>
      </c>
      <c r="I18" s="166">
        <v>151605</v>
      </c>
      <c r="J18" s="181">
        <f t="shared" si="4"/>
        <v>-5.937645416472781E-2</v>
      </c>
      <c r="K18" s="165">
        <f t="shared" si="0"/>
        <v>-9570</v>
      </c>
      <c r="L18" s="167">
        <f t="shared" si="1"/>
        <v>2.7324408615483995E-2</v>
      </c>
      <c r="O18" s="165" t="s">
        <v>122</v>
      </c>
      <c r="P18" s="166">
        <v>34233</v>
      </c>
      <c r="Q18" s="166">
        <v>64599</v>
      </c>
      <c r="R18" s="166">
        <v>103351</v>
      </c>
      <c r="S18" s="166">
        <v>98836</v>
      </c>
      <c r="T18" s="166">
        <v>100609</v>
      </c>
      <c r="U18" s="166">
        <v>95020</v>
      </c>
      <c r="V18" s="181">
        <f t="shared" si="5"/>
        <v>-5.5551690206641524E-2</v>
      </c>
      <c r="W18" s="165">
        <f t="shared" si="3"/>
        <v>-5589</v>
      </c>
      <c r="X18" s="167">
        <f t="shared" si="2"/>
        <v>4.2812504928033811E-2</v>
      </c>
    </row>
    <row r="19" spans="1:24" x14ac:dyDescent="0.25">
      <c r="A19" s="1"/>
      <c r="B19" s="165" t="s">
        <v>131</v>
      </c>
      <c r="C19" s="166">
        <v>76537</v>
      </c>
      <c r="D19" s="166">
        <v>31182</v>
      </c>
      <c r="E19" s="166">
        <v>25435</v>
      </c>
      <c r="F19" s="166">
        <v>64413</v>
      </c>
      <c r="G19" s="166">
        <v>68822</v>
      </c>
      <c r="H19" s="166">
        <v>65431</v>
      </c>
      <c r="I19" s="166">
        <v>64402</v>
      </c>
      <c r="J19" s="181">
        <f t="shared" si="4"/>
        <v>-1.5726490501444257E-2</v>
      </c>
      <c r="K19" s="165">
        <f t="shared" si="0"/>
        <v>-1029</v>
      </c>
      <c r="L19" s="167">
        <f t="shared" si="1"/>
        <v>1.1607444105764322E-2</v>
      </c>
      <c r="O19" s="165" t="s">
        <v>131</v>
      </c>
      <c r="P19" s="166">
        <v>14222</v>
      </c>
      <c r="Q19" s="166">
        <v>8857</v>
      </c>
      <c r="R19" s="166">
        <v>27617</v>
      </c>
      <c r="S19" s="166">
        <v>29450</v>
      </c>
      <c r="T19" s="166">
        <v>29087</v>
      </c>
      <c r="U19" s="166">
        <v>27548</v>
      </c>
      <c r="V19" s="181">
        <f t="shared" si="5"/>
        <v>-5.2910234812802992E-2</v>
      </c>
      <c r="W19" s="165">
        <f t="shared" si="3"/>
        <v>-1539</v>
      </c>
      <c r="X19" s="167">
        <f t="shared" si="2"/>
        <v>1.2412112037018263E-2</v>
      </c>
    </row>
    <row r="20" spans="1:24" x14ac:dyDescent="0.25">
      <c r="A20" s="164" t="s">
        <v>147</v>
      </c>
      <c r="B20" s="165" t="s">
        <v>134</v>
      </c>
      <c r="C20" s="166">
        <v>110098</v>
      </c>
      <c r="D20" s="166">
        <v>47431</v>
      </c>
      <c r="E20" s="166">
        <v>22379</v>
      </c>
      <c r="F20" s="166">
        <v>58944</v>
      </c>
      <c r="G20" s="166">
        <v>72711</v>
      </c>
      <c r="H20" s="166">
        <v>71945</v>
      </c>
      <c r="I20" s="166">
        <v>61469</v>
      </c>
      <c r="J20" s="181">
        <f t="shared" si="4"/>
        <v>-0.14561123080130656</v>
      </c>
      <c r="K20" s="165">
        <f t="shared" si="0"/>
        <v>-10476</v>
      </c>
      <c r="L20" s="167">
        <f t="shared" si="1"/>
        <v>1.1078817144455563E-2</v>
      </c>
      <c r="O20" s="165" t="s">
        <v>134</v>
      </c>
      <c r="P20" s="166">
        <v>16687</v>
      </c>
      <c r="Q20" s="166">
        <v>7112</v>
      </c>
      <c r="R20" s="166">
        <v>24469</v>
      </c>
      <c r="S20" s="166">
        <v>31583</v>
      </c>
      <c r="T20" s="166">
        <v>28981</v>
      </c>
      <c r="U20" s="166">
        <v>25039</v>
      </c>
      <c r="V20" s="181">
        <f t="shared" si="5"/>
        <v>-0.1360201511335013</v>
      </c>
      <c r="W20" s="165">
        <f t="shared" si="3"/>
        <v>-3942</v>
      </c>
      <c r="X20" s="167">
        <f t="shared" si="2"/>
        <v>1.1281649241139113E-2</v>
      </c>
    </row>
    <row r="21" spans="1:24" x14ac:dyDescent="0.25">
      <c r="A21" s="169" t="s">
        <v>148</v>
      </c>
      <c r="B21" s="170" t="s">
        <v>148</v>
      </c>
      <c r="C21" s="171">
        <f t="shared" ref="C21" si="6">C13-SUM(C14:C20)</f>
        <v>974154</v>
      </c>
      <c r="D21" s="171">
        <f t="shared" ref="D21:I21" si="7">D13-SUM(D14:D20)</f>
        <v>332366</v>
      </c>
      <c r="E21" s="171">
        <f t="shared" si="7"/>
        <v>507649</v>
      </c>
      <c r="F21" s="171">
        <f t="shared" si="7"/>
        <v>1021905</v>
      </c>
      <c r="G21" s="171">
        <f t="shared" si="7"/>
        <v>1127097</v>
      </c>
      <c r="H21" s="171">
        <f t="shared" si="7"/>
        <v>1229612</v>
      </c>
      <c r="I21" s="171">
        <f t="shared" si="7"/>
        <v>1253860</v>
      </c>
      <c r="J21" s="182">
        <f t="shared" si="4"/>
        <v>1.9720041769273555E-2</v>
      </c>
      <c r="K21" s="170">
        <f t="shared" si="0"/>
        <v>24248</v>
      </c>
      <c r="L21" s="172">
        <f t="shared" si="1"/>
        <v>0.22598847654503981</v>
      </c>
      <c r="O21" s="170" t="s">
        <v>148</v>
      </c>
      <c r="P21" s="171">
        <f t="shared" ref="P21:U21" si="8">P13-SUM(P14:P20)</f>
        <v>115969</v>
      </c>
      <c r="Q21" s="171">
        <f t="shared" si="8"/>
        <v>204335</v>
      </c>
      <c r="R21" s="171">
        <f t="shared" si="8"/>
        <v>399703</v>
      </c>
      <c r="S21" s="171">
        <f t="shared" si="8"/>
        <v>451196</v>
      </c>
      <c r="T21" s="171">
        <f t="shared" si="8"/>
        <v>485561</v>
      </c>
      <c r="U21" s="171">
        <f t="shared" si="8"/>
        <v>471335</v>
      </c>
      <c r="V21" s="182">
        <f t="shared" si="5"/>
        <v>-2.9298069655511849E-2</v>
      </c>
      <c r="W21" s="170">
        <f>U21-T21</f>
        <v>-14226</v>
      </c>
      <c r="X21" s="172">
        <f t="shared" si="2"/>
        <v>0.21236615460171349</v>
      </c>
    </row>
    <row r="22" spans="1:24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6"/>
      <c r="K22" s="156"/>
      <c r="L22" s="155"/>
    </row>
    <row r="23" spans="1:24" x14ac:dyDescent="0.25">
      <c r="A23" s="1"/>
      <c r="B23" s="158" t="s">
        <v>71</v>
      </c>
      <c r="C23" s="178">
        <v>1799528</v>
      </c>
      <c r="D23" s="178">
        <v>553767</v>
      </c>
      <c r="E23" s="178">
        <v>886032</v>
      </c>
      <c r="F23" s="178">
        <v>1785371</v>
      </c>
      <c r="G23" s="178">
        <v>1925435</v>
      </c>
      <c r="H23" s="178">
        <v>1977808</v>
      </c>
      <c r="I23" s="178">
        <v>1894928</v>
      </c>
      <c r="J23" s="179">
        <f>IFERROR(I23/H23-1,"-")</f>
        <v>-4.1904977631802454E-2</v>
      </c>
      <c r="K23" s="178">
        <f>I23-H23</f>
        <v>-82880</v>
      </c>
      <c r="L23" s="179">
        <f>I23/$I23</f>
        <v>1</v>
      </c>
    </row>
    <row r="24" spans="1:24" x14ac:dyDescent="0.25">
      <c r="A24" s="1" t="s">
        <v>99</v>
      </c>
      <c r="B24" s="161" t="s">
        <v>100</v>
      </c>
      <c r="C24" s="162">
        <v>225369</v>
      </c>
      <c r="D24" s="162">
        <v>104224</v>
      </c>
      <c r="E24" s="162">
        <v>248670</v>
      </c>
      <c r="F24" s="162">
        <v>209426</v>
      </c>
      <c r="G24" s="162">
        <v>184222</v>
      </c>
      <c r="H24" s="162">
        <v>164129</v>
      </c>
      <c r="I24" s="162">
        <v>149658</v>
      </c>
      <c r="J24" s="180">
        <f>IFERROR(I24/H24-1,"-")</f>
        <v>-8.8168452863296554E-2</v>
      </c>
      <c r="K24" s="161">
        <f t="shared" ref="K24:K34" si="9">I24-H24</f>
        <v>-14471</v>
      </c>
      <c r="L24" s="163">
        <f>I24/$I23</f>
        <v>7.8978198643959038E-2</v>
      </c>
    </row>
    <row r="25" spans="1:24" x14ac:dyDescent="0.25">
      <c r="A25" s="164" t="s">
        <v>106</v>
      </c>
      <c r="B25" s="165" t="s">
        <v>12</v>
      </c>
      <c r="C25" s="166">
        <v>113805</v>
      </c>
      <c r="D25" s="166">
        <v>59308</v>
      </c>
      <c r="E25" s="166">
        <v>127227</v>
      </c>
      <c r="F25" s="166">
        <v>87285</v>
      </c>
      <c r="G25" s="166">
        <v>76041</v>
      </c>
      <c r="H25" s="166">
        <v>61158</v>
      </c>
      <c r="I25" s="166">
        <v>67824</v>
      </c>
      <c r="J25" s="181">
        <f>IFERROR(I25/H25-1,"-")</f>
        <v>0.10899637005788287</v>
      </c>
      <c r="K25" s="165">
        <f t="shared" si="9"/>
        <v>6666</v>
      </c>
      <c r="L25" s="167">
        <f>I25/$I23</f>
        <v>3.5792388945648596E-2</v>
      </c>
    </row>
    <row r="26" spans="1:24" x14ac:dyDescent="0.25">
      <c r="A26" s="164" t="s">
        <v>103</v>
      </c>
      <c r="B26" s="165" t="s">
        <v>103</v>
      </c>
      <c r="C26" s="166">
        <v>111564</v>
      </c>
      <c r="D26" s="166">
        <v>44916</v>
      </c>
      <c r="E26" s="166">
        <v>121443</v>
      </c>
      <c r="F26" s="166">
        <v>122141</v>
      </c>
      <c r="G26" s="166">
        <v>108181</v>
      </c>
      <c r="H26" s="166">
        <v>102971</v>
      </c>
      <c r="I26" s="166">
        <v>81834</v>
      </c>
      <c r="J26" s="181">
        <f>IFERROR(I26/H26-1,"-")</f>
        <v>-0.20527138708956894</v>
      </c>
      <c r="K26" s="165">
        <f t="shared" si="9"/>
        <v>-21137</v>
      </c>
      <c r="L26" s="167">
        <f>I26/$I23</f>
        <v>4.3185809698310436E-2</v>
      </c>
    </row>
    <row r="27" spans="1:24" x14ac:dyDescent="0.25">
      <c r="A27" s="1"/>
      <c r="B27" s="161" t="s">
        <v>110</v>
      </c>
      <c r="C27" s="162">
        <v>1574159</v>
      </c>
      <c r="D27" s="162">
        <v>449543</v>
      </c>
      <c r="E27" s="162">
        <v>637362</v>
      </c>
      <c r="F27" s="162">
        <v>1575945</v>
      </c>
      <c r="G27" s="162">
        <v>1741213</v>
      </c>
      <c r="H27" s="162">
        <v>1813679</v>
      </c>
      <c r="I27" s="162">
        <v>1745270</v>
      </c>
      <c r="J27" s="180">
        <f>IFERROR(I27/H27-1,"-")</f>
        <v>-3.7718361407944823E-2</v>
      </c>
      <c r="K27" s="161">
        <f t="shared" si="9"/>
        <v>-68409</v>
      </c>
      <c r="L27" s="163">
        <f>I27/$I23</f>
        <v>0.92102180135604095</v>
      </c>
    </row>
    <row r="28" spans="1:24" s="58" customFormat="1" x14ac:dyDescent="0.25">
      <c r="B28" s="165" t="s">
        <v>113</v>
      </c>
      <c r="C28" s="166">
        <v>773712</v>
      </c>
      <c r="D28" s="166">
        <v>197220</v>
      </c>
      <c r="E28" s="166">
        <v>209063</v>
      </c>
      <c r="F28" s="166">
        <v>793035</v>
      </c>
      <c r="G28" s="166">
        <v>900777</v>
      </c>
      <c r="H28" s="166">
        <v>947879</v>
      </c>
      <c r="I28" s="166">
        <v>922178</v>
      </c>
      <c r="J28" s="181">
        <f t="shared" ref="J28:J35" si="10">IFERROR(I28/H28-1,"-")</f>
        <v>-2.7114220274950696E-2</v>
      </c>
      <c r="K28" s="165">
        <f t="shared" si="9"/>
        <v>-25701</v>
      </c>
      <c r="L28" s="167">
        <f>I28/$I23</f>
        <v>0.48665595737674466</v>
      </c>
    </row>
    <row r="29" spans="1:24" s="58" customFormat="1" x14ac:dyDescent="0.25">
      <c r="B29" s="165" t="s">
        <v>116</v>
      </c>
      <c r="C29" s="166">
        <v>205570</v>
      </c>
      <c r="D29" s="166">
        <v>56525</v>
      </c>
      <c r="E29" s="166">
        <v>104521</v>
      </c>
      <c r="F29" s="166">
        <v>172719</v>
      </c>
      <c r="G29" s="166">
        <v>185849</v>
      </c>
      <c r="H29" s="166">
        <v>186837</v>
      </c>
      <c r="I29" s="166">
        <v>175022</v>
      </c>
      <c r="J29" s="181">
        <f t="shared" si="10"/>
        <v>-6.323693915016837E-2</v>
      </c>
      <c r="K29" s="165">
        <f t="shared" si="9"/>
        <v>-11815</v>
      </c>
      <c r="L29" s="167">
        <f>I29/$I23</f>
        <v>9.2363403781040757E-2</v>
      </c>
    </row>
    <row r="30" spans="1:24" x14ac:dyDescent="0.25">
      <c r="A30" s="1"/>
      <c r="B30" s="165" t="s">
        <v>119</v>
      </c>
      <c r="C30" s="166">
        <v>53652</v>
      </c>
      <c r="D30" s="166">
        <v>21075</v>
      </c>
      <c r="E30" s="166">
        <v>43165</v>
      </c>
      <c r="F30" s="166">
        <v>63880</v>
      </c>
      <c r="G30" s="166">
        <v>66435</v>
      </c>
      <c r="H30" s="166">
        <v>59808</v>
      </c>
      <c r="I30" s="166">
        <v>52992</v>
      </c>
      <c r="J30" s="181">
        <f t="shared" si="10"/>
        <v>-0.1139646869983949</v>
      </c>
      <c r="K30" s="165">
        <f t="shared" si="9"/>
        <v>-6816</v>
      </c>
      <c r="L30" s="167">
        <f>I30/$I23</f>
        <v>2.7965178624201024E-2</v>
      </c>
    </row>
    <row r="31" spans="1:24" x14ac:dyDescent="0.25">
      <c r="A31" s="1"/>
      <c r="B31" s="165" t="s">
        <v>126</v>
      </c>
      <c r="C31" s="166">
        <v>62584</v>
      </c>
      <c r="D31" s="166">
        <v>17194</v>
      </c>
      <c r="E31" s="166">
        <v>41605</v>
      </c>
      <c r="F31" s="166">
        <v>77416</v>
      </c>
      <c r="G31" s="166">
        <v>71952</v>
      </c>
      <c r="H31" s="166">
        <v>72640</v>
      </c>
      <c r="I31" s="166">
        <v>67643</v>
      </c>
      <c r="J31" s="181">
        <f t="shared" si="10"/>
        <v>-6.8791299559471386E-2</v>
      </c>
      <c r="K31" s="165">
        <f t="shared" si="9"/>
        <v>-4997</v>
      </c>
      <c r="L31" s="167">
        <f>I31/$I23</f>
        <v>3.5696870804589935E-2</v>
      </c>
    </row>
    <row r="32" spans="1:24" x14ac:dyDescent="0.25">
      <c r="A32" s="1"/>
      <c r="B32" s="165" t="s">
        <v>122</v>
      </c>
      <c r="C32" s="166">
        <v>72038</v>
      </c>
      <c r="D32" s="166">
        <v>28679</v>
      </c>
      <c r="E32" s="166">
        <v>52336</v>
      </c>
      <c r="F32" s="166">
        <v>85446</v>
      </c>
      <c r="G32" s="166">
        <v>82435</v>
      </c>
      <c r="H32" s="166">
        <v>83954</v>
      </c>
      <c r="I32" s="166">
        <v>79865</v>
      </c>
      <c r="J32" s="181">
        <f t="shared" si="10"/>
        <v>-4.8705243347547444E-2</v>
      </c>
      <c r="K32" s="165">
        <f t="shared" si="9"/>
        <v>-4089</v>
      </c>
      <c r="L32" s="167">
        <f>I32/$I23</f>
        <v>4.2146720086462391E-2</v>
      </c>
    </row>
    <row r="33" spans="1:12" x14ac:dyDescent="0.25">
      <c r="A33" s="1"/>
      <c r="B33" s="165" t="s">
        <v>131</v>
      </c>
      <c r="C33" s="166">
        <v>31688</v>
      </c>
      <c r="D33" s="166">
        <v>12563</v>
      </c>
      <c r="E33" s="166">
        <v>7603</v>
      </c>
      <c r="F33" s="166">
        <v>23344</v>
      </c>
      <c r="G33" s="166">
        <v>24875</v>
      </c>
      <c r="H33" s="166">
        <v>24770</v>
      </c>
      <c r="I33" s="166">
        <v>23604</v>
      </c>
      <c r="J33" s="181">
        <f t="shared" si="10"/>
        <v>-4.707307226483648E-2</v>
      </c>
      <c r="K33" s="165">
        <f t="shared" si="9"/>
        <v>-1166</v>
      </c>
      <c r="L33" s="167">
        <f>I33/$I23</f>
        <v>1.2456409953306933E-2</v>
      </c>
    </row>
    <row r="34" spans="1:12" x14ac:dyDescent="0.25">
      <c r="A34" s="164" t="s">
        <v>147</v>
      </c>
      <c r="B34" s="165" t="s">
        <v>134</v>
      </c>
      <c r="C34" s="166">
        <v>36614</v>
      </c>
      <c r="D34" s="166">
        <v>14740</v>
      </c>
      <c r="E34" s="166">
        <v>5483</v>
      </c>
      <c r="F34" s="166">
        <v>20284</v>
      </c>
      <c r="G34" s="166">
        <v>26202</v>
      </c>
      <c r="H34" s="166">
        <v>24379</v>
      </c>
      <c r="I34" s="166">
        <v>21175</v>
      </c>
      <c r="J34" s="181">
        <f t="shared" si="10"/>
        <v>-0.13142458673448465</v>
      </c>
      <c r="K34" s="165">
        <f t="shared" si="9"/>
        <v>-3204</v>
      </c>
      <c r="L34" s="167">
        <f>I34/$I23</f>
        <v>1.1174567054790472E-2</v>
      </c>
    </row>
    <row r="35" spans="1:12" x14ac:dyDescent="0.25">
      <c r="A35" s="169" t="s">
        <v>148</v>
      </c>
      <c r="B35" s="170" t="s">
        <v>148</v>
      </c>
      <c r="C35" s="171">
        <f t="shared" ref="C35:I35" si="11">C27-SUM(C28:C34)</f>
        <v>338301</v>
      </c>
      <c r="D35" s="171">
        <f t="shared" si="11"/>
        <v>101547</v>
      </c>
      <c r="E35" s="171">
        <f t="shared" si="11"/>
        <v>173586</v>
      </c>
      <c r="F35" s="171">
        <f t="shared" si="11"/>
        <v>339821</v>
      </c>
      <c r="G35" s="171">
        <f t="shared" si="11"/>
        <v>382688</v>
      </c>
      <c r="H35" s="171">
        <f t="shared" si="11"/>
        <v>413412</v>
      </c>
      <c r="I35" s="171">
        <f t="shared" si="11"/>
        <v>402791</v>
      </c>
      <c r="J35" s="182">
        <f t="shared" si="10"/>
        <v>-2.5691078149642443E-2</v>
      </c>
      <c r="K35" s="170">
        <f>I35-H35</f>
        <v>-10621</v>
      </c>
      <c r="L35" s="172">
        <f>I35/$I23</f>
        <v>0.2125626936749048</v>
      </c>
    </row>
    <row r="36" spans="1:12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6"/>
      <c r="K36" s="156"/>
      <c r="L36" s="155"/>
    </row>
    <row r="37" spans="1:12" x14ac:dyDescent="0.25">
      <c r="A37" s="1"/>
      <c r="B37" s="158" t="s">
        <v>71</v>
      </c>
      <c r="C37" s="178">
        <v>1327537</v>
      </c>
      <c r="D37" s="178">
        <v>383303</v>
      </c>
      <c r="E37" s="178">
        <v>494807</v>
      </c>
      <c r="F37" s="178">
        <v>1265143</v>
      </c>
      <c r="G37" s="178">
        <v>1346478</v>
      </c>
      <c r="H37" s="178">
        <v>1414199</v>
      </c>
      <c r="I37" s="178">
        <v>1450547</v>
      </c>
      <c r="J37" s="179">
        <f>IFERROR(I37/H37-1,"-")</f>
        <v>2.5702181941862579E-2</v>
      </c>
      <c r="K37" s="178">
        <f>I37-H37</f>
        <v>36348</v>
      </c>
      <c r="L37" s="179">
        <f>I37/$I37</f>
        <v>1</v>
      </c>
    </row>
    <row r="38" spans="1:12" x14ac:dyDescent="0.25">
      <c r="A38" s="1" t="s">
        <v>99</v>
      </c>
      <c r="B38" s="161" t="s">
        <v>100</v>
      </c>
      <c r="C38" s="162">
        <v>129369</v>
      </c>
      <c r="D38" s="162">
        <v>48639</v>
      </c>
      <c r="E38" s="162">
        <v>83727</v>
      </c>
      <c r="F38" s="162">
        <v>125247</v>
      </c>
      <c r="G38" s="162">
        <v>120690</v>
      </c>
      <c r="H38" s="162">
        <v>115725</v>
      </c>
      <c r="I38" s="162">
        <v>119765</v>
      </c>
      <c r="J38" s="180">
        <f>IFERROR(I38/H38-1,"-")</f>
        <v>3.4910347807301845E-2</v>
      </c>
      <c r="K38" s="161">
        <f t="shared" ref="K38:K48" si="12">I38-H38</f>
        <v>4040</v>
      </c>
      <c r="L38" s="163">
        <f>I38/$I37</f>
        <v>8.2565404637009343E-2</v>
      </c>
    </row>
    <row r="39" spans="1:12" x14ac:dyDescent="0.25">
      <c r="A39" s="164" t="s">
        <v>106</v>
      </c>
      <c r="B39" s="165" t="s">
        <v>106</v>
      </c>
      <c r="C39" s="166">
        <v>51589</v>
      </c>
      <c r="D39" s="166">
        <v>23761</v>
      </c>
      <c r="E39" s="166">
        <v>43623</v>
      </c>
      <c r="F39" s="166">
        <v>48440</v>
      </c>
      <c r="G39" s="166">
        <v>52862</v>
      </c>
      <c r="H39" s="166">
        <v>50590</v>
      </c>
      <c r="I39" s="166">
        <v>51921</v>
      </c>
      <c r="J39" s="181">
        <f>IFERROR(I39/H39-1,"-")</f>
        <v>2.6309547341371919E-2</v>
      </c>
      <c r="K39" s="165">
        <f t="shared" si="12"/>
        <v>1331</v>
      </c>
      <c r="L39" s="167">
        <f>I39/$I37</f>
        <v>3.579408319757995E-2</v>
      </c>
    </row>
    <row r="40" spans="1:12" x14ac:dyDescent="0.25">
      <c r="A40" s="164" t="s">
        <v>103</v>
      </c>
      <c r="B40" s="165" t="s">
        <v>103</v>
      </c>
      <c r="C40" s="166">
        <v>77780</v>
      </c>
      <c r="D40" s="166">
        <v>24878</v>
      </c>
      <c r="E40" s="166">
        <v>40104</v>
      </c>
      <c r="F40" s="166">
        <v>76807</v>
      </c>
      <c r="G40" s="166">
        <v>67828</v>
      </c>
      <c r="H40" s="166">
        <v>65135</v>
      </c>
      <c r="I40" s="166">
        <v>67844</v>
      </c>
      <c r="J40" s="181">
        <f>IFERROR(I40/H40-1,"-")</f>
        <v>4.1590542718968226E-2</v>
      </c>
      <c r="K40" s="165">
        <f t="shared" si="12"/>
        <v>2709</v>
      </c>
      <c r="L40" s="167">
        <f>I40/$I37</f>
        <v>4.67713214394294E-2</v>
      </c>
    </row>
    <row r="41" spans="1:12" x14ac:dyDescent="0.25">
      <c r="A41" s="1"/>
      <c r="B41" s="161" t="s">
        <v>110</v>
      </c>
      <c r="C41" s="162">
        <v>1198168</v>
      </c>
      <c r="D41" s="162">
        <v>334664</v>
      </c>
      <c r="E41" s="162">
        <v>411080</v>
      </c>
      <c r="F41" s="162">
        <v>1139896</v>
      </c>
      <c r="G41" s="162">
        <v>1225788</v>
      </c>
      <c r="H41" s="162">
        <v>1298474</v>
      </c>
      <c r="I41" s="162">
        <v>1330782</v>
      </c>
      <c r="J41" s="180">
        <f>IFERROR(I41/H41-1,"-")</f>
        <v>2.4881514762713719E-2</v>
      </c>
      <c r="K41" s="161">
        <f t="shared" si="12"/>
        <v>32308</v>
      </c>
      <c r="L41" s="163">
        <f>I41/$I37</f>
        <v>0.91743459536299066</v>
      </c>
    </row>
    <row r="42" spans="1:12" s="58" customFormat="1" x14ac:dyDescent="0.25">
      <c r="B42" s="165" t="s">
        <v>113</v>
      </c>
      <c r="C42" s="166">
        <v>653469</v>
      </c>
      <c r="D42" s="166">
        <v>152430</v>
      </c>
      <c r="E42" s="166">
        <v>143107</v>
      </c>
      <c r="F42" s="166">
        <v>589013</v>
      </c>
      <c r="G42" s="166">
        <v>647220</v>
      </c>
      <c r="H42" s="166">
        <v>696169</v>
      </c>
      <c r="I42" s="166">
        <v>700440</v>
      </c>
      <c r="J42" s="181">
        <f t="shared" ref="J42:J49" si="13">IFERROR(I42/H42-1,"-")</f>
        <v>6.1350045750385718E-3</v>
      </c>
      <c r="K42" s="165">
        <f t="shared" si="12"/>
        <v>4271</v>
      </c>
      <c r="L42" s="167">
        <f>I42/$I37</f>
        <v>0.48287990668347869</v>
      </c>
    </row>
    <row r="43" spans="1:12" s="58" customFormat="1" x14ac:dyDescent="0.25">
      <c r="B43" s="165" t="s">
        <v>116</v>
      </c>
      <c r="C43" s="166">
        <v>53591</v>
      </c>
      <c r="D43" s="166">
        <v>16111</v>
      </c>
      <c r="E43" s="166">
        <v>22014</v>
      </c>
      <c r="F43" s="166">
        <v>40094</v>
      </c>
      <c r="G43" s="166">
        <v>46114</v>
      </c>
      <c r="H43" s="166">
        <v>45371</v>
      </c>
      <c r="I43" s="166">
        <v>51229</v>
      </c>
      <c r="J43" s="181">
        <f t="shared" si="13"/>
        <v>0.12911331026426565</v>
      </c>
      <c r="K43" s="165">
        <f t="shared" si="12"/>
        <v>5858</v>
      </c>
      <c r="L43" s="167">
        <f>I43/$I37</f>
        <v>3.5317021785574686E-2</v>
      </c>
    </row>
    <row r="44" spans="1:12" x14ac:dyDescent="0.25">
      <c r="A44" s="1"/>
      <c r="B44" s="165" t="s">
        <v>119</v>
      </c>
      <c r="C44" s="166">
        <v>24734</v>
      </c>
      <c r="D44" s="166">
        <v>9804</v>
      </c>
      <c r="E44" s="166">
        <v>20113</v>
      </c>
      <c r="F44" s="166">
        <v>27607</v>
      </c>
      <c r="G44" s="166">
        <v>29230</v>
      </c>
      <c r="H44" s="166">
        <v>29531</v>
      </c>
      <c r="I44" s="166">
        <v>32919</v>
      </c>
      <c r="J44" s="181">
        <f t="shared" si="13"/>
        <v>0.11472689715891771</v>
      </c>
      <c r="K44" s="165">
        <f t="shared" si="12"/>
        <v>3388</v>
      </c>
      <c r="L44" s="167">
        <f>I44/$I37</f>
        <v>2.269419743034869E-2</v>
      </c>
    </row>
    <row r="45" spans="1:12" x14ac:dyDescent="0.25">
      <c r="A45" s="1"/>
      <c r="B45" s="165" t="s">
        <v>126</v>
      </c>
      <c r="C45" s="166">
        <v>54686</v>
      </c>
      <c r="D45" s="166">
        <v>14305</v>
      </c>
      <c r="E45" s="166">
        <v>30710</v>
      </c>
      <c r="F45" s="166">
        <v>58189</v>
      </c>
      <c r="G45" s="166">
        <v>56377</v>
      </c>
      <c r="H45" s="166">
        <v>58857</v>
      </c>
      <c r="I45" s="166">
        <v>54317</v>
      </c>
      <c r="J45" s="181">
        <f t="shared" si="13"/>
        <v>-7.7136109553664012E-2</v>
      </c>
      <c r="K45" s="165">
        <f t="shared" si="12"/>
        <v>-4540</v>
      </c>
      <c r="L45" s="167">
        <f>I45/$I37</f>
        <v>3.7445873866892972E-2</v>
      </c>
    </row>
    <row r="46" spans="1:12" x14ac:dyDescent="0.25">
      <c r="A46" s="1"/>
      <c r="B46" s="165" t="s">
        <v>122</v>
      </c>
      <c r="C46" s="166">
        <v>42015</v>
      </c>
      <c r="D46" s="166">
        <v>15530</v>
      </c>
      <c r="E46" s="166">
        <v>22921</v>
      </c>
      <c r="F46" s="166">
        <v>39629</v>
      </c>
      <c r="G46" s="166">
        <v>45101</v>
      </c>
      <c r="H46" s="166">
        <v>45571</v>
      </c>
      <c r="I46" s="166">
        <v>42059</v>
      </c>
      <c r="J46" s="181">
        <f t="shared" si="13"/>
        <v>-7.7066555484847865E-2</v>
      </c>
      <c r="K46" s="165">
        <f t="shared" si="12"/>
        <v>-3512</v>
      </c>
      <c r="L46" s="167">
        <f>I46/$I37</f>
        <v>2.8995268681400878E-2</v>
      </c>
    </row>
    <row r="47" spans="1:12" x14ac:dyDescent="0.25">
      <c r="A47" s="1"/>
      <c r="B47" s="165" t="s">
        <v>131</v>
      </c>
      <c r="C47" s="166">
        <v>27828</v>
      </c>
      <c r="D47" s="166">
        <v>10520</v>
      </c>
      <c r="E47" s="166">
        <v>10564</v>
      </c>
      <c r="F47" s="166">
        <v>23280</v>
      </c>
      <c r="G47" s="166">
        <v>23847</v>
      </c>
      <c r="H47" s="166">
        <v>22838</v>
      </c>
      <c r="I47" s="166">
        <v>23380</v>
      </c>
      <c r="J47" s="181">
        <f t="shared" si="13"/>
        <v>2.3732375864786714E-2</v>
      </c>
      <c r="K47" s="165">
        <f t="shared" si="12"/>
        <v>542</v>
      </c>
      <c r="L47" s="167">
        <f>I47/$I37</f>
        <v>1.6118057532779013E-2</v>
      </c>
    </row>
    <row r="48" spans="1:12" x14ac:dyDescent="0.25">
      <c r="A48" s="164" t="s">
        <v>147</v>
      </c>
      <c r="B48" s="165" t="s">
        <v>134</v>
      </c>
      <c r="C48" s="166">
        <v>44401</v>
      </c>
      <c r="D48" s="166">
        <v>18744</v>
      </c>
      <c r="E48" s="166">
        <v>10661</v>
      </c>
      <c r="F48" s="166">
        <v>23652</v>
      </c>
      <c r="G48" s="166">
        <v>27257</v>
      </c>
      <c r="H48" s="166">
        <v>25911</v>
      </c>
      <c r="I48" s="166">
        <v>21706</v>
      </c>
      <c r="J48" s="181">
        <f t="shared" si="13"/>
        <v>-0.16228628767704834</v>
      </c>
      <c r="K48" s="165">
        <f t="shared" si="12"/>
        <v>-4205</v>
      </c>
      <c r="L48" s="167">
        <f>I48/$I37</f>
        <v>1.4964010128592869E-2</v>
      </c>
    </row>
    <row r="49" spans="1:12" x14ac:dyDescent="0.25">
      <c r="A49" s="169" t="s">
        <v>148</v>
      </c>
      <c r="B49" s="170" t="s">
        <v>148</v>
      </c>
      <c r="C49" s="171">
        <f t="shared" ref="C49:I49" si="14">C41-SUM(C42:C48)</f>
        <v>297444</v>
      </c>
      <c r="D49" s="171">
        <f t="shared" si="14"/>
        <v>97220</v>
      </c>
      <c r="E49" s="171">
        <f t="shared" si="14"/>
        <v>150990</v>
      </c>
      <c r="F49" s="171">
        <f t="shared" si="14"/>
        <v>338432</v>
      </c>
      <c r="G49" s="171">
        <f t="shared" si="14"/>
        <v>350642</v>
      </c>
      <c r="H49" s="171">
        <f t="shared" si="14"/>
        <v>374226</v>
      </c>
      <c r="I49" s="171">
        <f t="shared" si="14"/>
        <v>404732</v>
      </c>
      <c r="J49" s="182">
        <f t="shared" si="13"/>
        <v>8.151758563007383E-2</v>
      </c>
      <c r="K49" s="170">
        <f>I49-H49</f>
        <v>30506</v>
      </c>
      <c r="L49" s="172">
        <f>I49/$I37</f>
        <v>0.27902025925392282</v>
      </c>
    </row>
    <row r="50" spans="1:12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6"/>
      <c r="K50" s="156"/>
      <c r="L50" s="155"/>
    </row>
    <row r="51" spans="1:12" x14ac:dyDescent="0.25">
      <c r="A51" s="1"/>
      <c r="B51" s="158" t="s">
        <v>71</v>
      </c>
      <c r="C51" s="178">
        <v>45810</v>
      </c>
      <c r="D51" s="178">
        <v>13251</v>
      </c>
      <c r="E51" s="178">
        <v>20284</v>
      </c>
      <c r="F51" s="178">
        <v>38233</v>
      </c>
      <c r="G51" s="178">
        <v>51611</v>
      </c>
      <c r="H51" s="178">
        <v>45550</v>
      </c>
      <c r="I51" s="178">
        <v>45028</v>
      </c>
      <c r="J51" s="179">
        <f>IFERROR(I51/H51-1,"-")</f>
        <v>-1.1459934138309591E-2</v>
      </c>
      <c r="K51" s="178">
        <f>I51-H51</f>
        <v>-522</v>
      </c>
      <c r="L51" s="179">
        <f>I51/$I51</f>
        <v>1</v>
      </c>
    </row>
    <row r="52" spans="1:12" x14ac:dyDescent="0.25">
      <c r="A52" s="1" t="s">
        <v>99</v>
      </c>
      <c r="B52" s="161" t="s">
        <v>100</v>
      </c>
      <c r="C52" s="162">
        <v>10543</v>
      </c>
      <c r="D52" s="162">
        <v>2362</v>
      </c>
      <c r="E52" s="162">
        <v>4977</v>
      </c>
      <c r="F52" s="162">
        <v>6805</v>
      </c>
      <c r="G52" s="162">
        <v>20361</v>
      </c>
      <c r="H52" s="162">
        <v>12056</v>
      </c>
      <c r="I52" s="162">
        <v>10127</v>
      </c>
      <c r="J52" s="180">
        <f>IFERROR(I52/H52-1,"-")</f>
        <v>-0.16000331785003319</v>
      </c>
      <c r="K52" s="161">
        <f t="shared" ref="K52:K62" si="15">I52-H52</f>
        <v>-1929</v>
      </c>
      <c r="L52" s="163">
        <f>I52/$I51</f>
        <v>0.22490450386426225</v>
      </c>
    </row>
    <row r="53" spans="1:12" x14ac:dyDescent="0.25">
      <c r="A53" s="164" t="s">
        <v>106</v>
      </c>
      <c r="B53" s="165" t="s">
        <v>106</v>
      </c>
      <c r="C53" s="166">
        <v>5954</v>
      </c>
      <c r="D53" s="166">
        <v>1669</v>
      </c>
      <c r="E53" s="166">
        <v>2436</v>
      </c>
      <c r="F53" s="166">
        <v>3518</v>
      </c>
      <c r="G53" s="166">
        <v>14887</v>
      </c>
      <c r="H53" s="166">
        <v>7780</v>
      </c>
      <c r="I53" s="166">
        <v>5937</v>
      </c>
      <c r="J53" s="181">
        <f>IFERROR(I53/H53-1,"-")</f>
        <v>-0.23688946015424162</v>
      </c>
      <c r="K53" s="165">
        <f t="shared" si="15"/>
        <v>-1843</v>
      </c>
      <c r="L53" s="167">
        <f>I53/$I51</f>
        <v>0.131851292529093</v>
      </c>
    </row>
    <row r="54" spans="1:12" x14ac:dyDescent="0.25">
      <c r="A54" s="164" t="s">
        <v>103</v>
      </c>
      <c r="B54" s="165" t="s">
        <v>103</v>
      </c>
      <c r="C54" s="166">
        <v>4589</v>
      </c>
      <c r="D54" s="166">
        <v>693</v>
      </c>
      <c r="E54" s="166">
        <v>2541</v>
      </c>
      <c r="F54" s="166">
        <v>3287</v>
      </c>
      <c r="G54" s="166">
        <v>5474</v>
      </c>
      <c r="H54" s="166">
        <v>4276</v>
      </c>
      <c r="I54" s="166">
        <v>4190</v>
      </c>
      <c r="J54" s="181">
        <f>IFERROR(I54/H54-1,"-")</f>
        <v>-2.0112254443405031E-2</v>
      </c>
      <c r="K54" s="165">
        <f t="shared" si="15"/>
        <v>-86</v>
      </c>
      <c r="L54" s="167">
        <f>I54/$I51</f>
        <v>9.3053211335169222E-2</v>
      </c>
    </row>
    <row r="55" spans="1:12" x14ac:dyDescent="0.25">
      <c r="A55" s="1"/>
      <c r="B55" s="161" t="s">
        <v>110</v>
      </c>
      <c r="C55" s="162">
        <v>35267</v>
      </c>
      <c r="D55" s="162">
        <v>10889</v>
      </c>
      <c r="E55" s="162">
        <v>15307</v>
      </c>
      <c r="F55" s="162">
        <v>31428</v>
      </c>
      <c r="G55" s="162">
        <v>31250</v>
      </c>
      <c r="H55" s="162">
        <v>33494</v>
      </c>
      <c r="I55" s="162">
        <v>34901</v>
      </c>
      <c r="J55" s="180">
        <f>IFERROR(I55/H55-1,"-")</f>
        <v>4.2007523735594354E-2</v>
      </c>
      <c r="K55" s="161">
        <f t="shared" si="15"/>
        <v>1407</v>
      </c>
      <c r="L55" s="163">
        <f>I55/$I51</f>
        <v>0.7750954961357378</v>
      </c>
    </row>
    <row r="56" spans="1:12" s="58" customFormat="1" x14ac:dyDescent="0.25">
      <c r="B56" s="165" t="s">
        <v>113</v>
      </c>
      <c r="C56" s="166">
        <v>10451</v>
      </c>
      <c r="D56" s="166">
        <v>3218</v>
      </c>
      <c r="E56" s="166">
        <v>3039</v>
      </c>
      <c r="F56" s="166">
        <v>10480</v>
      </c>
      <c r="G56" s="166">
        <v>9481</v>
      </c>
      <c r="H56" s="166">
        <v>11205</v>
      </c>
      <c r="I56" s="166">
        <v>11898</v>
      </c>
      <c r="J56" s="181">
        <f t="shared" ref="J56:J63" si="16">IFERROR(I56/H56-1,"-")</f>
        <v>6.184738955823299E-2</v>
      </c>
      <c r="K56" s="165">
        <f t="shared" si="15"/>
        <v>693</v>
      </c>
      <c r="L56" s="167">
        <f>I56/$I51</f>
        <v>0.26423558674602471</v>
      </c>
    </row>
    <row r="57" spans="1:12" s="58" customFormat="1" x14ac:dyDescent="0.25">
      <c r="B57" s="165" t="s">
        <v>116</v>
      </c>
      <c r="C57" s="166">
        <v>10142</v>
      </c>
      <c r="D57" s="166">
        <v>3153</v>
      </c>
      <c r="E57" s="166">
        <v>5197</v>
      </c>
      <c r="F57" s="166">
        <v>7015</v>
      </c>
      <c r="G57" s="166">
        <v>6255</v>
      </c>
      <c r="H57" s="166">
        <v>6432</v>
      </c>
      <c r="I57" s="166">
        <v>7119</v>
      </c>
      <c r="J57" s="181">
        <f t="shared" si="16"/>
        <v>0.10680970149253732</v>
      </c>
      <c r="K57" s="165">
        <f t="shared" si="15"/>
        <v>687</v>
      </c>
      <c r="L57" s="167">
        <f>I57/$I51</f>
        <v>0.1581016256551479</v>
      </c>
    </row>
    <row r="58" spans="1:12" x14ac:dyDescent="0.25">
      <c r="A58" s="1"/>
      <c r="B58" s="165" t="s">
        <v>119</v>
      </c>
      <c r="C58" s="166">
        <v>2191</v>
      </c>
      <c r="D58" s="166">
        <v>531</v>
      </c>
      <c r="E58" s="166">
        <v>1648</v>
      </c>
      <c r="F58" s="166">
        <v>2748</v>
      </c>
      <c r="G58" s="166">
        <v>2961</v>
      </c>
      <c r="H58" s="166">
        <v>2512</v>
      </c>
      <c r="I58" s="166">
        <v>2797</v>
      </c>
      <c r="J58" s="181">
        <f t="shared" si="16"/>
        <v>0.11345541401273884</v>
      </c>
      <c r="K58" s="165">
        <f t="shared" si="15"/>
        <v>285</v>
      </c>
      <c r="L58" s="167">
        <f>I58/$I51</f>
        <v>6.2116905036865948E-2</v>
      </c>
    </row>
    <row r="59" spans="1:12" x14ac:dyDescent="0.25">
      <c r="A59" s="1"/>
      <c r="B59" s="165" t="s">
        <v>126</v>
      </c>
      <c r="C59" s="166">
        <v>733</v>
      </c>
      <c r="D59" s="166">
        <v>275</v>
      </c>
      <c r="E59" s="166">
        <v>377</v>
      </c>
      <c r="F59" s="166">
        <v>875</v>
      </c>
      <c r="G59" s="166">
        <v>834</v>
      </c>
      <c r="H59" s="166">
        <v>1072</v>
      </c>
      <c r="I59" s="166">
        <v>1142</v>
      </c>
      <c r="J59" s="181">
        <f t="shared" si="16"/>
        <v>6.5298507462686617E-2</v>
      </c>
      <c r="K59" s="165">
        <f t="shared" si="15"/>
        <v>70</v>
      </c>
      <c r="L59" s="167">
        <f>I59/$I51</f>
        <v>2.5361996979657103E-2</v>
      </c>
    </row>
    <row r="60" spans="1:12" x14ac:dyDescent="0.25">
      <c r="A60" s="1"/>
      <c r="B60" s="165" t="s">
        <v>122</v>
      </c>
      <c r="C60" s="166">
        <v>710</v>
      </c>
      <c r="D60" s="166">
        <v>231</v>
      </c>
      <c r="E60" s="166">
        <v>480</v>
      </c>
      <c r="F60" s="166">
        <v>665</v>
      </c>
      <c r="G60" s="166">
        <v>718</v>
      </c>
      <c r="H60" s="166">
        <v>761</v>
      </c>
      <c r="I60" s="166">
        <v>932</v>
      </c>
      <c r="J60" s="181">
        <f t="shared" si="16"/>
        <v>0.22470433639947429</v>
      </c>
      <c r="K60" s="165">
        <f t="shared" si="15"/>
        <v>171</v>
      </c>
      <c r="L60" s="167">
        <f>I60/$I51</f>
        <v>2.069823221106867E-2</v>
      </c>
    </row>
    <row r="61" spans="1:12" x14ac:dyDescent="0.25">
      <c r="A61" s="1"/>
      <c r="B61" s="165" t="s">
        <v>131</v>
      </c>
      <c r="C61" s="166">
        <v>289</v>
      </c>
      <c r="D61" s="166">
        <v>136</v>
      </c>
      <c r="E61" s="166">
        <v>98</v>
      </c>
      <c r="F61" s="166">
        <v>141</v>
      </c>
      <c r="G61" s="166">
        <v>243</v>
      </c>
      <c r="H61" s="166">
        <v>149</v>
      </c>
      <c r="I61" s="166">
        <v>210</v>
      </c>
      <c r="J61" s="181">
        <f t="shared" si="16"/>
        <v>0.40939597315436238</v>
      </c>
      <c r="K61" s="165">
        <f t="shared" si="15"/>
        <v>61</v>
      </c>
      <c r="L61" s="167">
        <f>I61/$I51</f>
        <v>4.6637647685884341E-3</v>
      </c>
    </row>
    <row r="62" spans="1:12" x14ac:dyDescent="0.25">
      <c r="A62" s="164" t="s">
        <v>147</v>
      </c>
      <c r="B62" s="165" t="s">
        <v>134</v>
      </c>
      <c r="C62" s="166">
        <v>617</v>
      </c>
      <c r="D62" s="166">
        <v>246</v>
      </c>
      <c r="E62" s="166">
        <v>91</v>
      </c>
      <c r="F62" s="166">
        <v>157</v>
      </c>
      <c r="G62" s="166">
        <v>195</v>
      </c>
      <c r="H62" s="166">
        <v>168</v>
      </c>
      <c r="I62" s="166">
        <v>489</v>
      </c>
      <c r="J62" s="181">
        <f t="shared" si="16"/>
        <v>1.9107142857142856</v>
      </c>
      <c r="K62" s="165">
        <f t="shared" si="15"/>
        <v>321</v>
      </c>
      <c r="L62" s="167">
        <f>I62/$I51</f>
        <v>1.0859909389713067E-2</v>
      </c>
    </row>
    <row r="63" spans="1:12" x14ac:dyDescent="0.25">
      <c r="A63" s="169" t="s">
        <v>148</v>
      </c>
      <c r="B63" s="170" t="s">
        <v>148</v>
      </c>
      <c r="C63" s="171">
        <f t="shared" ref="C63:I63" si="17">C55-SUM(C56:C62)</f>
        <v>10134</v>
      </c>
      <c r="D63" s="171">
        <f t="shared" si="17"/>
        <v>3099</v>
      </c>
      <c r="E63" s="171">
        <f t="shared" si="17"/>
        <v>4377</v>
      </c>
      <c r="F63" s="171">
        <f t="shared" si="17"/>
        <v>9347</v>
      </c>
      <c r="G63" s="171">
        <f t="shared" si="17"/>
        <v>10563</v>
      </c>
      <c r="H63" s="171">
        <f t="shared" si="17"/>
        <v>11195</v>
      </c>
      <c r="I63" s="171">
        <f t="shared" si="17"/>
        <v>10314</v>
      </c>
      <c r="J63" s="182">
        <f t="shared" si="16"/>
        <v>-7.8695846359982169E-2</v>
      </c>
      <c r="K63" s="170">
        <f>I63-H63</f>
        <v>-881</v>
      </c>
      <c r="L63" s="172">
        <f>I63/$I51</f>
        <v>0.22905747534867194</v>
      </c>
    </row>
    <row r="64" spans="1:12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6"/>
      <c r="K64" s="156"/>
      <c r="L64" s="155"/>
    </row>
    <row r="65" spans="1:12" x14ac:dyDescent="0.25">
      <c r="A65" s="1"/>
      <c r="B65" s="158" t="s">
        <v>71</v>
      </c>
      <c r="C65" s="178">
        <v>139160</v>
      </c>
      <c r="D65" s="178">
        <v>55197</v>
      </c>
      <c r="E65" s="178">
        <v>71245</v>
      </c>
      <c r="F65" s="178">
        <v>164270</v>
      </c>
      <c r="G65" s="178">
        <v>177179</v>
      </c>
      <c r="H65" s="178">
        <v>234780</v>
      </c>
      <c r="I65" s="178">
        <v>191694</v>
      </c>
      <c r="J65" s="179">
        <f>IFERROR(I65/H65-1,"-")</f>
        <v>-0.18351648351648353</v>
      </c>
      <c r="K65" s="178">
        <f>I65-H65</f>
        <v>-43086</v>
      </c>
      <c r="L65" s="179">
        <f>I65/$I65</f>
        <v>1</v>
      </c>
    </row>
    <row r="66" spans="1:12" x14ac:dyDescent="0.25">
      <c r="A66" s="1" t="s">
        <v>99</v>
      </c>
      <c r="B66" s="161" t="s">
        <v>100</v>
      </c>
      <c r="C66" s="162">
        <v>42184</v>
      </c>
      <c r="D66" s="162">
        <v>22903</v>
      </c>
      <c r="E66" s="162">
        <v>26573</v>
      </c>
      <c r="F66" s="162">
        <v>32862</v>
      </c>
      <c r="G66" s="162">
        <v>44592</v>
      </c>
      <c r="H66" s="162">
        <v>62052</v>
      </c>
      <c r="I66" s="162">
        <v>43592</v>
      </c>
      <c r="J66" s="180">
        <f>IFERROR(I66/H66-1,"-")</f>
        <v>-0.29749242570747114</v>
      </c>
      <c r="K66" s="161">
        <f t="shared" ref="K66:K76" si="18">I66-H66</f>
        <v>-18460</v>
      </c>
      <c r="L66" s="163">
        <f>I66/$I65</f>
        <v>0.22740409193819316</v>
      </c>
    </row>
    <row r="67" spans="1:12" x14ac:dyDescent="0.25">
      <c r="A67" s="164" t="s">
        <v>106</v>
      </c>
      <c r="B67" s="165" t="s">
        <v>106</v>
      </c>
      <c r="C67" s="166">
        <v>22767</v>
      </c>
      <c r="D67" s="166">
        <v>8180</v>
      </c>
      <c r="E67" s="166">
        <v>21826</v>
      </c>
      <c r="F67" s="166">
        <v>23626</v>
      </c>
      <c r="G67" s="166">
        <v>29910</v>
      </c>
      <c r="H67" s="166">
        <v>37748</v>
      </c>
      <c r="I67" s="166">
        <v>16545</v>
      </c>
      <c r="J67" s="181">
        <f>IFERROR(I67/H67-1,"-")</f>
        <v>-0.56169863304016099</v>
      </c>
      <c r="K67" s="165">
        <f t="shared" si="18"/>
        <v>-21203</v>
      </c>
      <c r="L67" s="167">
        <f>I67/$I65</f>
        <v>8.6309430655106573E-2</v>
      </c>
    </row>
    <row r="68" spans="1:12" x14ac:dyDescent="0.25">
      <c r="A68" s="164" t="s">
        <v>103</v>
      </c>
      <c r="B68" s="165" t="s">
        <v>103</v>
      </c>
      <c r="C68" s="166">
        <v>19417</v>
      </c>
      <c r="D68" s="166">
        <v>14723</v>
      </c>
      <c r="E68" s="166">
        <v>4747</v>
      </c>
      <c r="F68" s="166">
        <v>9236</v>
      </c>
      <c r="G68" s="166">
        <v>14682</v>
      </c>
      <c r="H68" s="166">
        <v>24304</v>
      </c>
      <c r="I68" s="166">
        <v>27047</v>
      </c>
      <c r="J68" s="181">
        <f>IFERROR(I68/H68-1,"-")</f>
        <v>0.11286208031599743</v>
      </c>
      <c r="K68" s="165">
        <f t="shared" si="18"/>
        <v>2743</v>
      </c>
      <c r="L68" s="167">
        <f>I68/$I65</f>
        <v>0.14109466128308659</v>
      </c>
    </row>
    <row r="69" spans="1:12" x14ac:dyDescent="0.25">
      <c r="A69" s="1"/>
      <c r="B69" s="161" t="s">
        <v>110</v>
      </c>
      <c r="C69" s="162">
        <v>96976</v>
      </c>
      <c r="D69" s="162">
        <v>32294</v>
      </c>
      <c r="E69" s="162">
        <v>44672</v>
      </c>
      <c r="F69" s="162">
        <v>131408</v>
      </c>
      <c r="G69" s="162">
        <v>132587</v>
      </c>
      <c r="H69" s="162">
        <v>172728</v>
      </c>
      <c r="I69" s="162">
        <v>148102</v>
      </c>
      <c r="J69" s="180">
        <f>IFERROR(I69/H69-1,"-")</f>
        <v>-0.14257097864851098</v>
      </c>
      <c r="K69" s="161">
        <f t="shared" si="18"/>
        <v>-24626</v>
      </c>
      <c r="L69" s="163">
        <f>I69/$I65</f>
        <v>0.77259590806180689</v>
      </c>
    </row>
    <row r="70" spans="1:12" s="58" customFormat="1" x14ac:dyDescent="0.25">
      <c r="B70" s="165" t="s">
        <v>113</v>
      </c>
      <c r="C70" s="166">
        <v>41886</v>
      </c>
      <c r="D70" s="166">
        <v>14437</v>
      </c>
      <c r="E70" s="166">
        <v>12269</v>
      </c>
      <c r="F70" s="166">
        <v>56760</v>
      </c>
      <c r="G70" s="166">
        <v>50937</v>
      </c>
      <c r="H70" s="166">
        <v>74234</v>
      </c>
      <c r="I70" s="166">
        <v>74121</v>
      </c>
      <c r="J70" s="181">
        <f t="shared" ref="J70:J77" si="19">IFERROR(I70/H70-1,"-")</f>
        <v>-1.522213540965045E-3</v>
      </c>
      <c r="K70" s="165">
        <f t="shared" si="18"/>
        <v>-113</v>
      </c>
      <c r="L70" s="167">
        <f>I70/$I65</f>
        <v>0.38666311934645842</v>
      </c>
    </row>
    <row r="71" spans="1:12" s="58" customFormat="1" x14ac:dyDescent="0.25">
      <c r="B71" s="165" t="s">
        <v>116</v>
      </c>
      <c r="C71" s="166">
        <v>11748</v>
      </c>
      <c r="D71" s="166">
        <v>3402</v>
      </c>
      <c r="E71" s="166">
        <v>3758</v>
      </c>
      <c r="F71" s="166">
        <v>7893</v>
      </c>
      <c r="G71" s="166">
        <v>11764</v>
      </c>
      <c r="H71" s="166">
        <v>10979</v>
      </c>
      <c r="I71" s="166">
        <v>10869</v>
      </c>
      <c r="J71" s="181">
        <f t="shared" si="19"/>
        <v>-1.0019127425084262E-2</v>
      </c>
      <c r="K71" s="165">
        <f t="shared" si="18"/>
        <v>-110</v>
      </c>
      <c r="L71" s="167">
        <f>I71/$I65</f>
        <v>5.6699740210961219E-2</v>
      </c>
    </row>
    <row r="72" spans="1:12" x14ac:dyDescent="0.25">
      <c r="A72" s="1"/>
      <c r="B72" s="165" t="s">
        <v>119</v>
      </c>
      <c r="C72" s="166">
        <v>10984</v>
      </c>
      <c r="D72" s="166">
        <v>3652</v>
      </c>
      <c r="E72" s="166">
        <v>6316</v>
      </c>
      <c r="F72" s="166">
        <v>18292</v>
      </c>
      <c r="G72" s="166">
        <v>15014</v>
      </c>
      <c r="H72" s="166">
        <v>19275</v>
      </c>
      <c r="I72" s="166">
        <v>9989</v>
      </c>
      <c r="J72" s="181">
        <f t="shared" si="19"/>
        <v>-0.48176394293125813</v>
      </c>
      <c r="K72" s="165">
        <f t="shared" si="18"/>
        <v>-9286</v>
      </c>
      <c r="L72" s="167">
        <f>I72/$I65</f>
        <v>5.2109090529698372E-2</v>
      </c>
    </row>
    <row r="73" spans="1:12" x14ac:dyDescent="0.25">
      <c r="A73" s="1"/>
      <c r="B73" s="165" t="s">
        <v>126</v>
      </c>
      <c r="C73" s="166">
        <v>1818</v>
      </c>
      <c r="D73" s="166">
        <v>479</v>
      </c>
      <c r="E73" s="166">
        <v>3888</v>
      </c>
      <c r="F73" s="166">
        <v>3841</v>
      </c>
      <c r="G73" s="166">
        <v>4002</v>
      </c>
      <c r="H73" s="166">
        <v>6545</v>
      </c>
      <c r="I73" s="166">
        <v>5786</v>
      </c>
      <c r="J73" s="181">
        <f t="shared" si="19"/>
        <v>-0.11596638655462188</v>
      </c>
      <c r="K73" s="165">
        <f t="shared" si="18"/>
        <v>-759</v>
      </c>
      <c r="L73" s="167">
        <f>I73/$I65</f>
        <v>3.0183521654303214E-2</v>
      </c>
    </row>
    <row r="74" spans="1:12" x14ac:dyDescent="0.25">
      <c r="A74" s="1"/>
      <c r="B74" s="165" t="s">
        <v>122</v>
      </c>
      <c r="C74" s="166">
        <v>2536</v>
      </c>
      <c r="D74" s="166">
        <v>1263</v>
      </c>
      <c r="E74" s="166">
        <v>2003</v>
      </c>
      <c r="F74" s="166">
        <v>3259</v>
      </c>
      <c r="G74" s="166">
        <v>2269</v>
      </c>
      <c r="H74" s="166">
        <v>4239</v>
      </c>
      <c r="I74" s="166">
        <v>3160</v>
      </c>
      <c r="J74" s="181">
        <f t="shared" si="19"/>
        <v>-0.2545411653691908</v>
      </c>
      <c r="K74" s="165">
        <f t="shared" si="18"/>
        <v>-1079</v>
      </c>
      <c r="L74" s="167">
        <f>I74/$I65</f>
        <v>1.6484605673625675E-2</v>
      </c>
    </row>
    <row r="75" spans="1:12" x14ac:dyDescent="0.25">
      <c r="A75" s="1"/>
      <c r="B75" s="165" t="s">
        <v>131</v>
      </c>
      <c r="C75" s="166">
        <v>2206</v>
      </c>
      <c r="D75" s="166">
        <v>765</v>
      </c>
      <c r="E75" s="166">
        <v>1848</v>
      </c>
      <c r="F75" s="166">
        <v>3131</v>
      </c>
      <c r="G75" s="166">
        <v>3796</v>
      </c>
      <c r="H75" s="166">
        <v>3211</v>
      </c>
      <c r="I75" s="166">
        <v>2204</v>
      </c>
      <c r="J75" s="181">
        <f t="shared" si="19"/>
        <v>-0.31360946745562135</v>
      </c>
      <c r="K75" s="165">
        <f t="shared" si="18"/>
        <v>-1007</v>
      </c>
      <c r="L75" s="167">
        <f>I75/$I65</f>
        <v>1.1497490792617401E-2</v>
      </c>
    </row>
    <row r="76" spans="1:12" x14ac:dyDescent="0.25">
      <c r="A76" s="164" t="s">
        <v>147</v>
      </c>
      <c r="B76" s="165" t="s">
        <v>134</v>
      </c>
      <c r="C76" s="166">
        <v>2361</v>
      </c>
      <c r="D76" s="166">
        <v>990</v>
      </c>
      <c r="E76" s="166">
        <v>363</v>
      </c>
      <c r="F76" s="166">
        <v>1012</v>
      </c>
      <c r="G76" s="166">
        <v>1155</v>
      </c>
      <c r="H76" s="166">
        <v>3205</v>
      </c>
      <c r="I76" s="166">
        <v>3381</v>
      </c>
      <c r="J76" s="181">
        <f t="shared" si="19"/>
        <v>5.4914196567862783E-2</v>
      </c>
      <c r="K76" s="165">
        <f t="shared" si="18"/>
        <v>176</v>
      </c>
      <c r="L76" s="167">
        <f>I76/$I65</f>
        <v>1.7637484741306456E-2</v>
      </c>
    </row>
    <row r="77" spans="1:12" x14ac:dyDescent="0.25">
      <c r="A77" s="169" t="s">
        <v>148</v>
      </c>
      <c r="B77" s="170" t="s">
        <v>148</v>
      </c>
      <c r="C77" s="171">
        <f t="shared" ref="C77:I77" si="20">C69-SUM(C70:C76)</f>
        <v>23437</v>
      </c>
      <c r="D77" s="171">
        <f t="shared" si="20"/>
        <v>7306</v>
      </c>
      <c r="E77" s="171">
        <f t="shared" si="20"/>
        <v>14227</v>
      </c>
      <c r="F77" s="171">
        <f t="shared" si="20"/>
        <v>37220</v>
      </c>
      <c r="G77" s="171">
        <f t="shared" si="20"/>
        <v>43650</v>
      </c>
      <c r="H77" s="171">
        <f t="shared" si="20"/>
        <v>51040</v>
      </c>
      <c r="I77" s="171">
        <f t="shared" si="20"/>
        <v>38592</v>
      </c>
      <c r="J77" s="182">
        <f t="shared" si="19"/>
        <v>-0.24388714733542316</v>
      </c>
      <c r="K77" s="170">
        <f>I77-H77</f>
        <v>-12448</v>
      </c>
      <c r="L77" s="172">
        <f>I77/$I65</f>
        <v>0.20132085511283609</v>
      </c>
    </row>
    <row r="78" spans="1:12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6"/>
      <c r="K78" s="156"/>
      <c r="L78" s="155"/>
    </row>
    <row r="79" spans="1:12" x14ac:dyDescent="0.25">
      <c r="A79" s="1"/>
      <c r="B79" s="158" t="s">
        <v>71</v>
      </c>
      <c r="C79" s="178">
        <v>806433</v>
      </c>
      <c r="D79" s="178">
        <v>226570</v>
      </c>
      <c r="E79" s="178">
        <v>355287</v>
      </c>
      <c r="F79" s="178">
        <v>720575</v>
      </c>
      <c r="G79" s="178">
        <v>813714</v>
      </c>
      <c r="H79" s="178">
        <v>930653</v>
      </c>
      <c r="I79" s="178">
        <v>952676</v>
      </c>
      <c r="J79" s="179">
        <f>IFERROR(I79/H79-1,"-")</f>
        <v>2.3664029450289226E-2</v>
      </c>
      <c r="K79" s="178">
        <f>I79-H79</f>
        <v>22023</v>
      </c>
      <c r="L79" s="179">
        <f>I79/$I79</f>
        <v>1</v>
      </c>
    </row>
    <row r="80" spans="1:12" x14ac:dyDescent="0.25">
      <c r="A80" s="1" t="s">
        <v>99</v>
      </c>
      <c r="B80" s="161" t="s">
        <v>100</v>
      </c>
      <c r="C80" s="162">
        <v>359704</v>
      </c>
      <c r="D80" s="162">
        <v>97883</v>
      </c>
      <c r="E80" s="162">
        <v>181937</v>
      </c>
      <c r="F80" s="162">
        <v>344530</v>
      </c>
      <c r="G80" s="162">
        <v>347137</v>
      </c>
      <c r="H80" s="162">
        <v>385380</v>
      </c>
      <c r="I80" s="162">
        <v>401432</v>
      </c>
      <c r="J80" s="180">
        <f>IFERROR(I80/H80-1,"-")</f>
        <v>4.1652395038663137E-2</v>
      </c>
      <c r="K80" s="161">
        <f t="shared" ref="K80:K90" si="21">I80-H80</f>
        <v>16052</v>
      </c>
      <c r="L80" s="163">
        <f>I80/$I79</f>
        <v>0.42137305862643754</v>
      </c>
    </row>
    <row r="81" spans="1:12" x14ac:dyDescent="0.25">
      <c r="A81" s="164" t="s">
        <v>106</v>
      </c>
      <c r="B81" s="165" t="s">
        <v>106</v>
      </c>
      <c r="C81" s="166">
        <v>72375</v>
      </c>
      <c r="D81" s="166">
        <v>25782</v>
      </c>
      <c r="E81" s="166">
        <v>67081</v>
      </c>
      <c r="F81" s="166">
        <v>97691</v>
      </c>
      <c r="G81" s="166">
        <v>93289</v>
      </c>
      <c r="H81" s="166">
        <v>106751</v>
      </c>
      <c r="I81" s="166">
        <v>104455</v>
      </c>
      <c r="J81" s="181">
        <f>IFERROR(I81/H81-1,"-")</f>
        <v>-2.1507995241262345E-2</v>
      </c>
      <c r="K81" s="165">
        <f t="shared" si="21"/>
        <v>-2296</v>
      </c>
      <c r="L81" s="167">
        <f>I81/$I79</f>
        <v>0.10964378235622604</v>
      </c>
    </row>
    <row r="82" spans="1:12" x14ac:dyDescent="0.25">
      <c r="A82" s="164" t="s">
        <v>103</v>
      </c>
      <c r="B82" s="165" t="s">
        <v>103</v>
      </c>
      <c r="C82" s="166">
        <v>287329</v>
      </c>
      <c r="D82" s="166">
        <v>72101</v>
      </c>
      <c r="E82" s="166">
        <v>114856</v>
      </c>
      <c r="F82" s="166">
        <v>246839</v>
      </c>
      <c r="G82" s="166">
        <v>253848</v>
      </c>
      <c r="H82" s="166">
        <v>278629</v>
      </c>
      <c r="I82" s="166">
        <v>296977</v>
      </c>
      <c r="J82" s="181">
        <f>IFERROR(I82/H82-1,"-")</f>
        <v>6.5851006176672167E-2</v>
      </c>
      <c r="K82" s="165">
        <f t="shared" si="21"/>
        <v>18348</v>
      </c>
      <c r="L82" s="167">
        <f>I82/$I79</f>
        <v>0.31172927627021146</v>
      </c>
    </row>
    <row r="83" spans="1:12" x14ac:dyDescent="0.25">
      <c r="A83" s="1"/>
      <c r="B83" s="161" t="s">
        <v>110</v>
      </c>
      <c r="C83" s="162">
        <v>446729</v>
      </c>
      <c r="D83" s="162">
        <v>128687</v>
      </c>
      <c r="E83" s="162">
        <v>173350</v>
      </c>
      <c r="F83" s="162">
        <v>376045</v>
      </c>
      <c r="G83" s="162">
        <v>466577</v>
      </c>
      <c r="H83" s="162">
        <v>545273</v>
      </c>
      <c r="I83" s="162">
        <v>551244</v>
      </c>
      <c r="J83" s="180">
        <f>IFERROR(I83/H83-1,"-")</f>
        <v>1.0950478017433429E-2</v>
      </c>
      <c r="K83" s="161">
        <f t="shared" si="21"/>
        <v>5971</v>
      </c>
      <c r="L83" s="163">
        <f>I83/$I79</f>
        <v>0.57862694137356252</v>
      </c>
    </row>
    <row r="84" spans="1:12" s="58" customFormat="1" x14ac:dyDescent="0.25">
      <c r="B84" s="165" t="s">
        <v>113</v>
      </c>
      <c r="C84" s="166">
        <v>76312</v>
      </c>
      <c r="D84" s="166">
        <v>21407</v>
      </c>
      <c r="E84" s="166">
        <v>16831</v>
      </c>
      <c r="F84" s="166">
        <v>72242</v>
      </c>
      <c r="G84" s="166">
        <v>95918</v>
      </c>
      <c r="H84" s="166">
        <v>112291</v>
      </c>
      <c r="I84" s="166">
        <v>117784</v>
      </c>
      <c r="J84" s="181">
        <f t="shared" ref="J84:J91" si="22">IFERROR(I84/H84-1,"-")</f>
        <v>4.8917544593956697E-2</v>
      </c>
      <c r="K84" s="165">
        <f t="shared" si="21"/>
        <v>5493</v>
      </c>
      <c r="L84" s="167">
        <f>I84/$I79</f>
        <v>0.1236348979086279</v>
      </c>
    </row>
    <row r="85" spans="1:12" s="58" customFormat="1" x14ac:dyDescent="0.25">
      <c r="B85" s="165" t="s">
        <v>116</v>
      </c>
      <c r="C85" s="166">
        <v>165058</v>
      </c>
      <c r="D85" s="166">
        <v>42850</v>
      </c>
      <c r="E85" s="166">
        <v>53608</v>
      </c>
      <c r="F85" s="166">
        <v>116860</v>
      </c>
      <c r="G85" s="166">
        <v>132043</v>
      </c>
      <c r="H85" s="166">
        <v>146632</v>
      </c>
      <c r="I85" s="166">
        <v>143822</v>
      </c>
      <c r="J85" s="181">
        <f t="shared" si="22"/>
        <v>-1.9163620492116284E-2</v>
      </c>
      <c r="K85" s="165">
        <f t="shared" si="21"/>
        <v>-2810</v>
      </c>
      <c r="L85" s="167">
        <f>I85/$I79</f>
        <v>0.15096633063077058</v>
      </c>
    </row>
    <row r="86" spans="1:12" x14ac:dyDescent="0.25">
      <c r="A86" s="1"/>
      <c r="B86" s="165" t="s">
        <v>119</v>
      </c>
      <c r="C86" s="166">
        <v>25849</v>
      </c>
      <c r="D86" s="166">
        <v>8502</v>
      </c>
      <c r="E86" s="166">
        <v>20022</v>
      </c>
      <c r="F86" s="166">
        <v>31153</v>
      </c>
      <c r="G86" s="166">
        <v>42906</v>
      </c>
      <c r="H86" s="166">
        <v>58924</v>
      </c>
      <c r="I86" s="166">
        <v>58062</v>
      </c>
      <c r="J86" s="181">
        <f t="shared" si="22"/>
        <v>-1.4629013644694822E-2</v>
      </c>
      <c r="K86" s="165">
        <f t="shared" si="21"/>
        <v>-862</v>
      </c>
      <c r="L86" s="167">
        <f>I86/$I79</f>
        <v>6.0946218861396742E-2</v>
      </c>
    </row>
    <row r="87" spans="1:12" x14ac:dyDescent="0.25">
      <c r="A87" s="1"/>
      <c r="B87" s="165" t="s">
        <v>126</v>
      </c>
      <c r="C87" s="166">
        <v>9475</v>
      </c>
      <c r="D87" s="166">
        <v>2063</v>
      </c>
      <c r="E87" s="166">
        <v>6003</v>
      </c>
      <c r="F87" s="166">
        <v>10961</v>
      </c>
      <c r="G87" s="166">
        <v>13252</v>
      </c>
      <c r="H87" s="166">
        <v>18799</v>
      </c>
      <c r="I87" s="166">
        <v>16343</v>
      </c>
      <c r="J87" s="181">
        <f t="shared" si="22"/>
        <v>-0.13064524708761105</v>
      </c>
      <c r="K87" s="165">
        <f t="shared" si="21"/>
        <v>-2456</v>
      </c>
      <c r="L87" s="167">
        <f>I87/$I79</f>
        <v>1.7154835431983172E-2</v>
      </c>
    </row>
    <row r="88" spans="1:12" x14ac:dyDescent="0.25">
      <c r="A88" s="1"/>
      <c r="B88" s="165" t="s">
        <v>122</v>
      </c>
      <c r="C88" s="166">
        <v>6356</v>
      </c>
      <c r="D88" s="166">
        <v>2135</v>
      </c>
      <c r="E88" s="166">
        <v>5208</v>
      </c>
      <c r="F88" s="166">
        <v>6016</v>
      </c>
      <c r="G88" s="166">
        <v>7139</v>
      </c>
      <c r="H88" s="166">
        <v>9111</v>
      </c>
      <c r="I88" s="166">
        <v>9742</v>
      </c>
      <c r="J88" s="181">
        <f t="shared" si="22"/>
        <v>6.9256942157831292E-2</v>
      </c>
      <c r="K88" s="165">
        <f t="shared" si="21"/>
        <v>631</v>
      </c>
      <c r="L88" s="167">
        <f>I88/$I79</f>
        <v>1.022593200626446E-2</v>
      </c>
    </row>
    <row r="89" spans="1:12" x14ac:dyDescent="0.25">
      <c r="A89" s="1"/>
      <c r="B89" s="165" t="s">
        <v>131</v>
      </c>
      <c r="C89" s="166">
        <v>8896</v>
      </c>
      <c r="D89" s="166">
        <v>3376</v>
      </c>
      <c r="E89" s="166">
        <v>2579</v>
      </c>
      <c r="F89" s="166">
        <v>7789</v>
      </c>
      <c r="G89" s="166">
        <v>8637</v>
      </c>
      <c r="H89" s="166">
        <v>7642</v>
      </c>
      <c r="I89" s="166">
        <v>8250</v>
      </c>
      <c r="J89" s="181">
        <f t="shared" si="22"/>
        <v>7.956032452237638E-2</v>
      </c>
      <c r="K89" s="165">
        <f t="shared" si="21"/>
        <v>608</v>
      </c>
      <c r="L89" s="167">
        <f>I89/$I79</f>
        <v>8.6598171886349603E-3</v>
      </c>
    </row>
    <row r="90" spans="1:12" x14ac:dyDescent="0.25">
      <c r="A90" s="164" t="s">
        <v>147</v>
      </c>
      <c r="B90" s="165" t="s">
        <v>134</v>
      </c>
      <c r="C90" s="166">
        <v>13727</v>
      </c>
      <c r="D90" s="166">
        <v>5581</v>
      </c>
      <c r="E90" s="166">
        <v>2828</v>
      </c>
      <c r="F90" s="166">
        <v>7908</v>
      </c>
      <c r="G90" s="166">
        <v>10243</v>
      </c>
      <c r="H90" s="166">
        <v>10058</v>
      </c>
      <c r="I90" s="166">
        <v>8039</v>
      </c>
      <c r="J90" s="181">
        <f t="shared" si="22"/>
        <v>-0.20073573275004974</v>
      </c>
      <c r="K90" s="165">
        <f t="shared" si="21"/>
        <v>-2019</v>
      </c>
      <c r="L90" s="167">
        <f>I90/$I79</f>
        <v>8.438335803568054E-3</v>
      </c>
    </row>
    <row r="91" spans="1:12" x14ac:dyDescent="0.25">
      <c r="A91" s="169" t="s">
        <v>148</v>
      </c>
      <c r="B91" s="170" t="s">
        <v>148</v>
      </c>
      <c r="C91" s="171">
        <f t="shared" ref="C91:H91" si="23">C83-SUM(C84:C90)</f>
        <v>141056</v>
      </c>
      <c r="D91" s="171">
        <f t="shared" si="23"/>
        <v>42773</v>
      </c>
      <c r="E91" s="171">
        <f t="shared" si="23"/>
        <v>66271</v>
      </c>
      <c r="F91" s="171">
        <f t="shared" si="23"/>
        <v>123116</v>
      </c>
      <c r="G91" s="171">
        <f t="shared" si="23"/>
        <v>156439</v>
      </c>
      <c r="H91" s="171">
        <f t="shared" si="23"/>
        <v>181816</v>
      </c>
      <c r="I91" s="171">
        <f t="shared" ref="I91" si="24">I83-SUM(I84:I90)</f>
        <v>189202</v>
      </c>
      <c r="J91" s="182">
        <f t="shared" si="22"/>
        <v>4.0623487481849851E-2</v>
      </c>
      <c r="K91" s="170">
        <f>I91-H91</f>
        <v>7386</v>
      </c>
      <c r="L91" s="172">
        <f>I91/$I79</f>
        <v>0.19860057354231658</v>
      </c>
    </row>
    <row r="92" spans="1:12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6"/>
      <c r="K92" s="156"/>
      <c r="L92" s="155"/>
    </row>
    <row r="93" spans="1:12" x14ac:dyDescent="0.25">
      <c r="A93" s="1"/>
      <c r="B93" s="158" t="s">
        <v>71</v>
      </c>
      <c r="C93" s="178">
        <v>58393</v>
      </c>
      <c r="D93" s="178">
        <v>23723</v>
      </c>
      <c r="E93" s="178">
        <v>34780</v>
      </c>
      <c r="F93" s="178">
        <v>53822</v>
      </c>
      <c r="G93" s="178">
        <v>60906</v>
      </c>
      <c r="H93" s="178">
        <v>60178</v>
      </c>
      <c r="I93" s="178">
        <v>59478</v>
      </c>
      <c r="J93" s="179">
        <f>IFERROR(I93/H93-1,"-")</f>
        <v>-1.1632157931469989E-2</v>
      </c>
      <c r="K93" s="178">
        <f>I93-H93</f>
        <v>-700</v>
      </c>
      <c r="L93" s="179">
        <f>I93/$I93</f>
        <v>1</v>
      </c>
    </row>
    <row r="94" spans="1:12" x14ac:dyDescent="0.25">
      <c r="A94" s="1" t="s">
        <v>99</v>
      </c>
      <c r="B94" s="161" t="s">
        <v>100</v>
      </c>
      <c r="C94" s="162">
        <v>38149</v>
      </c>
      <c r="D94" s="162">
        <v>15260</v>
      </c>
      <c r="E94" s="162">
        <v>22124</v>
      </c>
      <c r="F94" s="162">
        <v>34543</v>
      </c>
      <c r="G94" s="162">
        <v>38696</v>
      </c>
      <c r="H94" s="162">
        <v>36730</v>
      </c>
      <c r="I94" s="162">
        <v>36670</v>
      </c>
      <c r="J94" s="180">
        <f>IFERROR(I94/H94-1,"-")</f>
        <v>-1.6335420637081377E-3</v>
      </c>
      <c r="K94" s="161">
        <f t="shared" ref="K94:K104" si="25">I94-H94</f>
        <v>-60</v>
      </c>
      <c r="L94" s="163">
        <f>I94/$I93</f>
        <v>0.61653048185883852</v>
      </c>
    </row>
    <row r="95" spans="1:12" x14ac:dyDescent="0.25">
      <c r="A95" s="164" t="s">
        <v>106</v>
      </c>
      <c r="B95" s="165" t="s">
        <v>106</v>
      </c>
      <c r="C95" s="166">
        <v>19575</v>
      </c>
      <c r="D95" s="166">
        <v>8252</v>
      </c>
      <c r="E95" s="166">
        <v>11116</v>
      </c>
      <c r="F95" s="166">
        <v>16275</v>
      </c>
      <c r="G95" s="166">
        <v>12241</v>
      </c>
      <c r="H95" s="166">
        <v>12042</v>
      </c>
      <c r="I95" s="166">
        <v>14077</v>
      </c>
      <c r="J95" s="181">
        <f>IFERROR(I95/H95-1,"-")</f>
        <v>0.1689918618169739</v>
      </c>
      <c r="K95" s="165">
        <f t="shared" si="25"/>
        <v>2035</v>
      </c>
      <c r="L95" s="167">
        <f>I95/$I93</f>
        <v>0.23667574565385521</v>
      </c>
    </row>
    <row r="96" spans="1:12" x14ac:dyDescent="0.25">
      <c r="A96" s="164" t="s">
        <v>103</v>
      </c>
      <c r="B96" s="165" t="s">
        <v>103</v>
      </c>
      <c r="C96" s="166">
        <v>18574</v>
      </c>
      <c r="D96" s="166">
        <v>7008</v>
      </c>
      <c r="E96" s="166">
        <v>11008</v>
      </c>
      <c r="F96" s="166">
        <v>18268</v>
      </c>
      <c r="G96" s="166">
        <v>26455</v>
      </c>
      <c r="H96" s="166">
        <v>24688</v>
      </c>
      <c r="I96" s="166">
        <v>22593</v>
      </c>
      <c r="J96" s="181">
        <f>IFERROR(I96/H96-1,"-")</f>
        <v>-8.4859040829552868E-2</v>
      </c>
      <c r="K96" s="165">
        <f t="shared" si="25"/>
        <v>-2095</v>
      </c>
      <c r="L96" s="167">
        <f>I96/$I93</f>
        <v>0.37985473620498333</v>
      </c>
    </row>
    <row r="97" spans="1:12" x14ac:dyDescent="0.25">
      <c r="A97" s="1"/>
      <c r="B97" s="161" t="s">
        <v>110</v>
      </c>
      <c r="C97" s="162">
        <v>20244</v>
      </c>
      <c r="D97" s="162">
        <v>8463</v>
      </c>
      <c r="E97" s="162">
        <v>12656</v>
      </c>
      <c r="F97" s="162">
        <v>19279</v>
      </c>
      <c r="G97" s="162">
        <v>22210</v>
      </c>
      <c r="H97" s="162">
        <v>23448</v>
      </c>
      <c r="I97" s="162">
        <v>22808</v>
      </c>
      <c r="J97" s="180">
        <f>IFERROR(I97/H97-1,"-")</f>
        <v>-2.7294438758103001E-2</v>
      </c>
      <c r="K97" s="161">
        <f t="shared" si="25"/>
        <v>-640</v>
      </c>
      <c r="L97" s="163">
        <f>I97/$I93</f>
        <v>0.38346951814116143</v>
      </c>
    </row>
    <row r="98" spans="1:12" s="58" customFormat="1" x14ac:dyDescent="0.25">
      <c r="B98" s="165" t="s">
        <v>113</v>
      </c>
      <c r="C98" s="166">
        <v>2572</v>
      </c>
      <c r="D98" s="166">
        <v>1373</v>
      </c>
      <c r="E98" s="166">
        <v>1001</v>
      </c>
      <c r="F98" s="166">
        <v>2638</v>
      </c>
      <c r="G98" s="166">
        <v>3128</v>
      </c>
      <c r="H98" s="166">
        <v>3308</v>
      </c>
      <c r="I98" s="166">
        <v>2774</v>
      </c>
      <c r="J98" s="181">
        <f t="shared" ref="J98:J105" si="26">IFERROR(I98/H98-1,"-")</f>
        <v>-0.16142684401451024</v>
      </c>
      <c r="K98" s="165">
        <f t="shared" si="25"/>
        <v>-534</v>
      </c>
      <c r="L98" s="167">
        <f>I98/$I93</f>
        <v>4.6639093446316282E-2</v>
      </c>
    </row>
    <row r="99" spans="1:12" s="58" customFormat="1" x14ac:dyDescent="0.25">
      <c r="B99" s="165" t="s">
        <v>116</v>
      </c>
      <c r="C99" s="166">
        <v>4530</v>
      </c>
      <c r="D99" s="166">
        <v>1673</v>
      </c>
      <c r="E99" s="166">
        <v>2803</v>
      </c>
      <c r="F99" s="166">
        <v>4064</v>
      </c>
      <c r="G99" s="166">
        <v>4429</v>
      </c>
      <c r="H99" s="166">
        <v>4895</v>
      </c>
      <c r="I99" s="166">
        <v>4616</v>
      </c>
      <c r="J99" s="181">
        <f t="shared" si="26"/>
        <v>-5.6996935648621072E-2</v>
      </c>
      <c r="K99" s="165">
        <f t="shared" si="25"/>
        <v>-279</v>
      </c>
      <c r="L99" s="167">
        <f>I99/$I93</f>
        <v>7.7608527522781537E-2</v>
      </c>
    </row>
    <row r="100" spans="1:12" x14ac:dyDescent="0.25">
      <c r="A100" s="1"/>
      <c r="B100" s="165" t="s">
        <v>119</v>
      </c>
      <c r="C100" s="166">
        <v>4017</v>
      </c>
      <c r="D100" s="166">
        <v>1976</v>
      </c>
      <c r="E100" s="166">
        <v>3669</v>
      </c>
      <c r="F100" s="166">
        <v>3550</v>
      </c>
      <c r="G100" s="166">
        <v>4014</v>
      </c>
      <c r="H100" s="166">
        <v>3859</v>
      </c>
      <c r="I100" s="166">
        <v>3841</v>
      </c>
      <c r="J100" s="181">
        <f t="shared" si="26"/>
        <v>-4.6644208344130966E-3</v>
      </c>
      <c r="K100" s="165">
        <f t="shared" si="25"/>
        <v>-18</v>
      </c>
      <c r="L100" s="167">
        <f>I100/$I93</f>
        <v>6.4578499613302393E-2</v>
      </c>
    </row>
    <row r="101" spans="1:12" x14ac:dyDescent="0.25">
      <c r="A101" s="1"/>
      <c r="B101" s="165" t="s">
        <v>126</v>
      </c>
      <c r="C101" s="166">
        <v>755</v>
      </c>
      <c r="D101" s="166">
        <v>335</v>
      </c>
      <c r="E101" s="166">
        <v>459</v>
      </c>
      <c r="F101" s="166">
        <v>1303</v>
      </c>
      <c r="G101" s="166">
        <v>1030</v>
      </c>
      <c r="H101" s="166">
        <v>1034</v>
      </c>
      <c r="I101" s="166">
        <v>957</v>
      </c>
      <c r="J101" s="181">
        <f t="shared" si="26"/>
        <v>-7.4468085106383031E-2</v>
      </c>
      <c r="K101" s="165">
        <f t="shared" si="25"/>
        <v>-77</v>
      </c>
      <c r="L101" s="167">
        <f>I101/$I93</f>
        <v>1.6089982850801977E-2</v>
      </c>
    </row>
    <row r="102" spans="1:12" x14ac:dyDescent="0.25">
      <c r="A102" s="1"/>
      <c r="B102" s="165" t="s">
        <v>122</v>
      </c>
      <c r="C102" s="166">
        <v>541</v>
      </c>
      <c r="D102" s="166">
        <v>338</v>
      </c>
      <c r="E102" s="166">
        <v>539</v>
      </c>
      <c r="F102" s="166">
        <v>726</v>
      </c>
      <c r="G102" s="166">
        <v>692</v>
      </c>
      <c r="H102" s="166">
        <v>954</v>
      </c>
      <c r="I102" s="166">
        <v>909</v>
      </c>
      <c r="J102" s="181">
        <f t="shared" si="26"/>
        <v>-4.7169811320754707E-2</v>
      </c>
      <c r="K102" s="165">
        <f t="shared" si="25"/>
        <v>-45</v>
      </c>
      <c r="L102" s="167">
        <f>I102/$I93</f>
        <v>1.5282961767376172E-2</v>
      </c>
    </row>
    <row r="103" spans="1:12" x14ac:dyDescent="0.25">
      <c r="A103" s="1"/>
      <c r="B103" s="165" t="s">
        <v>131</v>
      </c>
      <c r="C103" s="166">
        <v>174</v>
      </c>
      <c r="D103" s="166">
        <v>133</v>
      </c>
      <c r="E103" s="166">
        <v>106</v>
      </c>
      <c r="F103" s="166">
        <v>276</v>
      </c>
      <c r="G103" s="166">
        <v>157</v>
      </c>
      <c r="H103" s="166">
        <v>244</v>
      </c>
      <c r="I103" s="166">
        <v>189</v>
      </c>
      <c r="J103" s="181">
        <f t="shared" si="26"/>
        <v>-0.22540983606557374</v>
      </c>
      <c r="K103" s="165">
        <f t="shared" si="25"/>
        <v>-55</v>
      </c>
      <c r="L103" s="167">
        <f>I103/$I93</f>
        <v>3.1776455159891054E-3</v>
      </c>
    </row>
    <row r="104" spans="1:12" x14ac:dyDescent="0.25">
      <c r="A104" s="164" t="s">
        <v>147</v>
      </c>
      <c r="B104" s="165" t="s">
        <v>134</v>
      </c>
      <c r="C104" s="166">
        <v>284</v>
      </c>
      <c r="D104" s="166">
        <v>96</v>
      </c>
      <c r="E104" s="166">
        <v>102</v>
      </c>
      <c r="F104" s="166">
        <v>170</v>
      </c>
      <c r="G104" s="166">
        <v>287</v>
      </c>
      <c r="H104" s="166">
        <v>442</v>
      </c>
      <c r="I104" s="166">
        <v>250</v>
      </c>
      <c r="J104" s="181">
        <f t="shared" si="26"/>
        <v>-0.43438914027149322</v>
      </c>
      <c r="K104" s="165">
        <f t="shared" si="25"/>
        <v>-192</v>
      </c>
      <c r="L104" s="167">
        <f>I104/$I93</f>
        <v>4.203234809509398E-3</v>
      </c>
    </row>
    <row r="105" spans="1:12" x14ac:dyDescent="0.25">
      <c r="A105" s="169" t="s">
        <v>148</v>
      </c>
      <c r="B105" s="170" t="s">
        <v>148</v>
      </c>
      <c r="C105" s="171">
        <f t="shared" ref="C105" si="27">C97-SUM(C98:C104)</f>
        <v>7371</v>
      </c>
      <c r="D105" s="171">
        <f t="shared" ref="D105:I105" si="28">D97-SUM(D98:D104)</f>
        <v>2539</v>
      </c>
      <c r="E105" s="171">
        <f t="shared" si="28"/>
        <v>3977</v>
      </c>
      <c r="F105" s="171">
        <f t="shared" si="28"/>
        <v>6552</v>
      </c>
      <c r="G105" s="171">
        <f t="shared" si="28"/>
        <v>8473</v>
      </c>
      <c r="H105" s="171">
        <f t="shared" si="28"/>
        <v>8712</v>
      </c>
      <c r="I105" s="171">
        <f t="shared" si="28"/>
        <v>9272</v>
      </c>
      <c r="J105" s="182">
        <f t="shared" si="26"/>
        <v>6.4279155188246007E-2</v>
      </c>
      <c r="K105" s="170">
        <f>I105-H105</f>
        <v>560</v>
      </c>
      <c r="L105" s="172">
        <f>I105/$I93</f>
        <v>0.15588957261508457</v>
      </c>
    </row>
    <row r="106" spans="1:12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6"/>
      <c r="K106" s="156"/>
      <c r="L106" s="155"/>
    </row>
    <row r="107" spans="1:12" x14ac:dyDescent="0.25">
      <c r="A107" s="1"/>
      <c r="B107" s="158" t="s">
        <v>71</v>
      </c>
      <c r="C107" s="178">
        <v>146100</v>
      </c>
      <c r="D107" s="178">
        <v>79584</v>
      </c>
      <c r="E107" s="178">
        <v>108554</v>
      </c>
      <c r="F107" s="178">
        <v>202302</v>
      </c>
      <c r="G107" s="178">
        <v>255835</v>
      </c>
      <c r="H107" s="178">
        <v>243005</v>
      </c>
      <c r="I107" s="178">
        <v>254126</v>
      </c>
      <c r="J107" s="179">
        <f>IFERROR(I107/H107-1,"-")</f>
        <v>4.5764490442583572E-2</v>
      </c>
      <c r="K107" s="178">
        <f>I107-H107</f>
        <v>11121</v>
      </c>
      <c r="L107" s="179">
        <f>I107/$I107</f>
        <v>1</v>
      </c>
    </row>
    <row r="108" spans="1:12" x14ac:dyDescent="0.25">
      <c r="A108" s="1" t="s">
        <v>99</v>
      </c>
      <c r="B108" s="161" t="s">
        <v>100</v>
      </c>
      <c r="C108" s="162">
        <v>31233</v>
      </c>
      <c r="D108" s="162">
        <v>31230</v>
      </c>
      <c r="E108" s="162">
        <v>44464</v>
      </c>
      <c r="F108" s="162">
        <v>49222</v>
      </c>
      <c r="G108" s="162">
        <v>56357</v>
      </c>
      <c r="H108" s="162">
        <v>50393</v>
      </c>
      <c r="I108" s="162">
        <v>52622</v>
      </c>
      <c r="J108" s="180">
        <f>IFERROR(I108/H108-1,"-")</f>
        <v>4.4232333855892758E-2</v>
      </c>
      <c r="K108" s="161">
        <f t="shared" ref="K108:K118" si="29">I108-H108</f>
        <v>2229</v>
      </c>
      <c r="L108" s="163">
        <f>I108/$I107</f>
        <v>0.20707050833051321</v>
      </c>
    </row>
    <row r="109" spans="1:12" x14ac:dyDescent="0.25">
      <c r="A109" s="164" t="s">
        <v>106</v>
      </c>
      <c r="B109" s="165" t="s">
        <v>106</v>
      </c>
      <c r="C109" s="166">
        <v>11973</v>
      </c>
      <c r="D109" s="166">
        <v>4868</v>
      </c>
      <c r="E109" s="166">
        <v>24125</v>
      </c>
      <c r="F109" s="166">
        <v>16615</v>
      </c>
      <c r="G109" s="166">
        <v>19697</v>
      </c>
      <c r="H109" s="166">
        <v>16175</v>
      </c>
      <c r="I109" s="166">
        <v>20586</v>
      </c>
      <c r="J109" s="181">
        <f>IFERROR(I109/H109-1,"-")</f>
        <v>0.27270479134466763</v>
      </c>
      <c r="K109" s="165">
        <f t="shared" si="29"/>
        <v>4411</v>
      </c>
      <c r="L109" s="167">
        <f>I109/$I107</f>
        <v>8.1007059490174171E-2</v>
      </c>
    </row>
    <row r="110" spans="1:12" x14ac:dyDescent="0.25">
      <c r="A110" s="164" t="s">
        <v>103</v>
      </c>
      <c r="B110" s="165" t="s">
        <v>103</v>
      </c>
      <c r="C110" s="166">
        <v>19260</v>
      </c>
      <c r="D110" s="166">
        <v>26362</v>
      </c>
      <c r="E110" s="166">
        <v>20339</v>
      </c>
      <c r="F110" s="166">
        <v>32607</v>
      </c>
      <c r="G110" s="166">
        <v>36660</v>
      </c>
      <c r="H110" s="166">
        <v>34218</v>
      </c>
      <c r="I110" s="166">
        <v>32036</v>
      </c>
      <c r="J110" s="181">
        <f>IFERROR(I110/H110-1,"-")</f>
        <v>-6.3767607691858075E-2</v>
      </c>
      <c r="K110" s="165">
        <f t="shared" si="29"/>
        <v>-2182</v>
      </c>
      <c r="L110" s="167">
        <f>I110/$I107</f>
        <v>0.12606344884033904</v>
      </c>
    </row>
    <row r="111" spans="1:12" x14ac:dyDescent="0.25">
      <c r="A111" s="1"/>
      <c r="B111" s="161" t="s">
        <v>110</v>
      </c>
      <c r="C111" s="162">
        <v>114867</v>
      </c>
      <c r="D111" s="162">
        <v>48354</v>
      </c>
      <c r="E111" s="162">
        <v>64090</v>
      </c>
      <c r="F111" s="162">
        <v>153080</v>
      </c>
      <c r="G111" s="162">
        <v>199478</v>
      </c>
      <c r="H111" s="162">
        <v>192612</v>
      </c>
      <c r="I111" s="162">
        <v>201504</v>
      </c>
      <c r="J111" s="180">
        <f>IFERROR(I111/H111-1,"-")</f>
        <v>4.616534795339855E-2</v>
      </c>
      <c r="K111" s="161">
        <f t="shared" si="29"/>
        <v>8892</v>
      </c>
      <c r="L111" s="163">
        <f>I111/$I107</f>
        <v>0.79292949166948679</v>
      </c>
    </row>
    <row r="112" spans="1:12" s="58" customFormat="1" x14ac:dyDescent="0.25">
      <c r="B112" s="165" t="s">
        <v>113</v>
      </c>
      <c r="C112" s="166">
        <v>62499</v>
      </c>
      <c r="D112" s="166">
        <v>26751</v>
      </c>
      <c r="E112" s="166">
        <v>27639</v>
      </c>
      <c r="F112" s="166">
        <v>92419</v>
      </c>
      <c r="G112" s="166">
        <v>129631</v>
      </c>
      <c r="H112" s="166">
        <v>118675</v>
      </c>
      <c r="I112" s="166">
        <v>119894</v>
      </c>
      <c r="J112" s="181">
        <f t="shared" ref="J112:J119" si="30">IFERROR(I112/H112-1,"-")</f>
        <v>1.0271750579313288E-2</v>
      </c>
      <c r="K112" s="165">
        <f t="shared" si="29"/>
        <v>1219</v>
      </c>
      <c r="L112" s="167">
        <f>I112/$I107</f>
        <v>0.47178958469420679</v>
      </c>
    </row>
    <row r="113" spans="1:12" s="58" customFormat="1" x14ac:dyDescent="0.25">
      <c r="B113" s="165" t="s">
        <v>116</v>
      </c>
      <c r="C113" s="166">
        <v>10280</v>
      </c>
      <c r="D113" s="166">
        <v>3433</v>
      </c>
      <c r="E113" s="166">
        <v>7252</v>
      </c>
      <c r="F113" s="166">
        <v>7078</v>
      </c>
      <c r="G113" s="166">
        <v>9021</v>
      </c>
      <c r="H113" s="166">
        <v>8634</v>
      </c>
      <c r="I113" s="166">
        <v>10075</v>
      </c>
      <c r="J113" s="181">
        <f t="shared" si="30"/>
        <v>0.16689830901088709</v>
      </c>
      <c r="K113" s="165">
        <f t="shared" si="29"/>
        <v>1441</v>
      </c>
      <c r="L113" s="167">
        <f>I113/$I107</f>
        <v>3.9645687572306652E-2</v>
      </c>
    </row>
    <row r="114" spans="1:12" x14ac:dyDescent="0.25">
      <c r="A114" s="1"/>
      <c r="B114" s="165" t="s">
        <v>119</v>
      </c>
      <c r="C114" s="166">
        <v>11865</v>
      </c>
      <c r="D114" s="166">
        <v>2618</v>
      </c>
      <c r="E114" s="166">
        <v>6805</v>
      </c>
      <c r="F114" s="166">
        <v>9957</v>
      </c>
      <c r="G114" s="166">
        <v>13533</v>
      </c>
      <c r="H114" s="166">
        <v>14426</v>
      </c>
      <c r="I114" s="166">
        <v>15841</v>
      </c>
      <c r="J114" s="181">
        <f t="shared" si="30"/>
        <v>9.8086787744350534E-2</v>
      </c>
      <c r="K114" s="165">
        <f t="shared" si="29"/>
        <v>1415</v>
      </c>
      <c r="L114" s="167">
        <f>I114/$I107</f>
        <v>6.2335219536765227E-2</v>
      </c>
    </row>
    <row r="115" spans="1:12" x14ac:dyDescent="0.25">
      <c r="A115" s="1"/>
      <c r="B115" s="165" t="s">
        <v>126</v>
      </c>
      <c r="C115" s="166">
        <v>2538</v>
      </c>
      <c r="D115" s="166">
        <v>1307</v>
      </c>
      <c r="E115" s="166">
        <v>3663</v>
      </c>
      <c r="F115" s="166">
        <v>6446</v>
      </c>
      <c r="G115" s="166">
        <v>6578</v>
      </c>
      <c r="H115" s="166">
        <v>6559</v>
      </c>
      <c r="I115" s="166">
        <v>6478</v>
      </c>
      <c r="J115" s="181">
        <f t="shared" si="30"/>
        <v>-1.2349443512730596E-2</v>
      </c>
      <c r="K115" s="165">
        <f t="shared" si="29"/>
        <v>-81</v>
      </c>
      <c r="L115" s="167">
        <f>I115/$I107</f>
        <v>2.5491291721429526E-2</v>
      </c>
    </row>
    <row r="116" spans="1:12" x14ac:dyDescent="0.25">
      <c r="A116" s="1"/>
      <c r="B116" s="165" t="s">
        <v>122</v>
      </c>
      <c r="C116" s="166">
        <v>3881</v>
      </c>
      <c r="D116" s="166">
        <v>2888</v>
      </c>
      <c r="E116" s="166">
        <v>4378</v>
      </c>
      <c r="F116" s="166">
        <v>4936</v>
      </c>
      <c r="G116" s="166">
        <v>5433</v>
      </c>
      <c r="H116" s="166">
        <v>5255</v>
      </c>
      <c r="I116" s="166">
        <v>4942</v>
      </c>
      <c r="J116" s="181">
        <f t="shared" si="30"/>
        <v>-5.956232159847763E-2</v>
      </c>
      <c r="K116" s="165">
        <f t="shared" si="29"/>
        <v>-313</v>
      </c>
      <c r="L116" s="167">
        <f>I116/$I107</f>
        <v>1.9447045953582081E-2</v>
      </c>
    </row>
    <row r="117" spans="1:12" x14ac:dyDescent="0.25">
      <c r="A117" s="1"/>
      <c r="B117" s="165" t="s">
        <v>131</v>
      </c>
      <c r="C117" s="166">
        <v>835</v>
      </c>
      <c r="D117" s="166">
        <v>432</v>
      </c>
      <c r="E117" s="166">
        <v>369</v>
      </c>
      <c r="F117" s="166">
        <v>1303</v>
      </c>
      <c r="G117" s="166">
        <v>1474</v>
      </c>
      <c r="H117" s="166">
        <v>1240</v>
      </c>
      <c r="I117" s="166">
        <v>1383</v>
      </c>
      <c r="J117" s="181">
        <f t="shared" si="30"/>
        <v>0.11532258064516121</v>
      </c>
      <c r="K117" s="165">
        <f t="shared" si="29"/>
        <v>143</v>
      </c>
      <c r="L117" s="167">
        <f>I117/$I107</f>
        <v>5.4421822245657664E-3</v>
      </c>
    </row>
    <row r="118" spans="1:12" x14ac:dyDescent="0.25">
      <c r="A118" s="164" t="s">
        <v>147</v>
      </c>
      <c r="B118" s="165" t="s">
        <v>134</v>
      </c>
      <c r="C118" s="166">
        <v>1737</v>
      </c>
      <c r="D118" s="166">
        <v>1058</v>
      </c>
      <c r="E118" s="166">
        <v>521</v>
      </c>
      <c r="F118" s="166">
        <v>1015</v>
      </c>
      <c r="G118" s="166">
        <v>975</v>
      </c>
      <c r="H118" s="166">
        <v>1554</v>
      </c>
      <c r="I118" s="166">
        <v>1037</v>
      </c>
      <c r="J118" s="181">
        <f t="shared" si="30"/>
        <v>-0.33268983268983265</v>
      </c>
      <c r="K118" s="165">
        <f t="shared" si="29"/>
        <v>-517</v>
      </c>
      <c r="L118" s="167">
        <f>I118/$I107</f>
        <v>4.0806529044647146E-3</v>
      </c>
    </row>
    <row r="119" spans="1:12" x14ac:dyDescent="0.25">
      <c r="A119" s="169" t="s">
        <v>148</v>
      </c>
      <c r="B119" s="170" t="s">
        <v>148</v>
      </c>
      <c r="C119" s="171">
        <f t="shared" ref="C119:I119" si="31">C111-SUM(C112:C118)</f>
        <v>21232</v>
      </c>
      <c r="D119" s="171">
        <f t="shared" si="31"/>
        <v>9867</v>
      </c>
      <c r="E119" s="171">
        <f t="shared" si="31"/>
        <v>13463</v>
      </c>
      <c r="F119" s="171">
        <f t="shared" si="31"/>
        <v>29926</v>
      </c>
      <c r="G119" s="171">
        <f t="shared" si="31"/>
        <v>32833</v>
      </c>
      <c r="H119" s="171">
        <f t="shared" si="31"/>
        <v>36269</v>
      </c>
      <c r="I119" s="171">
        <f t="shared" si="31"/>
        <v>41854</v>
      </c>
      <c r="J119" s="182">
        <f t="shared" si="30"/>
        <v>0.1539882544321598</v>
      </c>
      <c r="K119" s="170">
        <f>I119-H119</f>
        <v>5585</v>
      </c>
      <c r="L119" s="172">
        <f>I119/$I107</f>
        <v>0.16469782706216601</v>
      </c>
    </row>
    <row r="120" spans="1:12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6"/>
      <c r="K120" s="156"/>
      <c r="L120" s="155"/>
    </row>
    <row r="121" spans="1:12" x14ac:dyDescent="0.25">
      <c r="A121" s="1"/>
      <c r="B121" s="158" t="s">
        <v>71</v>
      </c>
      <c r="C121" s="178">
        <v>221911</v>
      </c>
      <c r="D121" s="178">
        <v>92857</v>
      </c>
      <c r="E121" s="178">
        <v>164413</v>
      </c>
      <c r="F121" s="178">
        <v>230406</v>
      </c>
      <c r="G121" s="178">
        <v>241537</v>
      </c>
      <c r="H121" s="178">
        <v>252084</v>
      </c>
      <c r="I121" s="178">
        <v>284121</v>
      </c>
      <c r="J121" s="179">
        <f>IFERROR(I121/H121-1,"-")</f>
        <v>0.12708858951777979</v>
      </c>
      <c r="K121" s="178">
        <f>I121-H121</f>
        <v>32037</v>
      </c>
      <c r="L121" s="179">
        <f>I121/$I121</f>
        <v>1</v>
      </c>
    </row>
    <row r="122" spans="1:12" x14ac:dyDescent="0.25">
      <c r="A122" s="1" t="s">
        <v>99</v>
      </c>
      <c r="B122" s="161" t="s">
        <v>100</v>
      </c>
      <c r="C122" s="162">
        <v>120598</v>
      </c>
      <c r="D122" s="162">
        <v>53329</v>
      </c>
      <c r="E122" s="162">
        <v>104603</v>
      </c>
      <c r="F122" s="162">
        <v>135281</v>
      </c>
      <c r="G122" s="162">
        <v>147661</v>
      </c>
      <c r="H122" s="162">
        <v>156478</v>
      </c>
      <c r="I122" s="162">
        <v>178851</v>
      </c>
      <c r="J122" s="180">
        <f>IFERROR(I122/H122-1,"-")</f>
        <v>0.14297856567696421</v>
      </c>
      <c r="K122" s="161">
        <f t="shared" ref="K122:K132" si="32">I122-H122</f>
        <v>22373</v>
      </c>
      <c r="L122" s="163">
        <f>I122/$I121</f>
        <v>0.62948884454158616</v>
      </c>
    </row>
    <row r="123" spans="1:12" x14ac:dyDescent="0.25">
      <c r="A123" s="164" t="s">
        <v>106</v>
      </c>
      <c r="B123" s="165" t="s">
        <v>106</v>
      </c>
      <c r="C123" s="166">
        <v>61234</v>
      </c>
      <c r="D123" s="166">
        <v>24262</v>
      </c>
      <c r="E123" s="166">
        <v>53258</v>
      </c>
      <c r="F123" s="166">
        <v>70019</v>
      </c>
      <c r="G123" s="166">
        <v>67219</v>
      </c>
      <c r="H123" s="166">
        <v>75350</v>
      </c>
      <c r="I123" s="166">
        <v>93624</v>
      </c>
      <c r="J123" s="181">
        <f>IFERROR(I123/H123-1,"-")</f>
        <v>0.24252156602521557</v>
      </c>
      <c r="K123" s="165">
        <f t="shared" si="32"/>
        <v>18274</v>
      </c>
      <c r="L123" s="167">
        <f>I123/$I121</f>
        <v>0.32952157707455626</v>
      </c>
    </row>
    <row r="124" spans="1:12" x14ac:dyDescent="0.25">
      <c r="A124" s="164" t="s">
        <v>103</v>
      </c>
      <c r="B124" s="165" t="s">
        <v>103</v>
      </c>
      <c r="C124" s="166">
        <v>59364</v>
      </c>
      <c r="D124" s="166">
        <v>29067</v>
      </c>
      <c r="E124" s="166">
        <v>51345</v>
      </c>
      <c r="F124" s="166">
        <v>65262</v>
      </c>
      <c r="G124" s="166">
        <v>80442</v>
      </c>
      <c r="H124" s="166">
        <v>81128</v>
      </c>
      <c r="I124" s="166">
        <v>85227</v>
      </c>
      <c r="J124" s="181">
        <f>IFERROR(I124/H124-1,"-")</f>
        <v>5.0525096144364401E-2</v>
      </c>
      <c r="K124" s="165">
        <f t="shared" si="32"/>
        <v>4099</v>
      </c>
      <c r="L124" s="167">
        <f>I124/$I121</f>
        <v>0.2999672674670299</v>
      </c>
    </row>
    <row r="125" spans="1:12" x14ac:dyDescent="0.25">
      <c r="A125" s="1"/>
      <c r="B125" s="161" t="s">
        <v>110</v>
      </c>
      <c r="C125" s="162">
        <v>101313</v>
      </c>
      <c r="D125" s="162">
        <v>39528</v>
      </c>
      <c r="E125" s="162">
        <v>59810</v>
      </c>
      <c r="F125" s="162">
        <v>95125</v>
      </c>
      <c r="G125" s="162">
        <v>93876</v>
      </c>
      <c r="H125" s="162">
        <v>95606</v>
      </c>
      <c r="I125" s="162">
        <v>105270</v>
      </c>
      <c r="J125" s="180">
        <f>IFERROR(I125/H125-1,"-")</f>
        <v>0.10108152208020416</v>
      </c>
      <c r="K125" s="161">
        <f t="shared" si="32"/>
        <v>9664</v>
      </c>
      <c r="L125" s="163">
        <f>I125/$I121</f>
        <v>0.37051115545841384</v>
      </c>
    </row>
    <row r="126" spans="1:12" s="58" customFormat="1" x14ac:dyDescent="0.25">
      <c r="B126" s="165" t="s">
        <v>113</v>
      </c>
      <c r="C126" s="166">
        <v>10592</v>
      </c>
      <c r="D126" s="166">
        <v>3832</v>
      </c>
      <c r="E126" s="166">
        <v>3346</v>
      </c>
      <c r="F126" s="166">
        <v>10000</v>
      </c>
      <c r="G126" s="166">
        <v>11778</v>
      </c>
      <c r="H126" s="166">
        <v>10803</v>
      </c>
      <c r="I126" s="166">
        <v>10561</v>
      </c>
      <c r="J126" s="181">
        <f t="shared" ref="J126:J133" si="33">IFERROR(I126/H126-1,"-")</f>
        <v>-2.2401184856058465E-2</v>
      </c>
      <c r="K126" s="165">
        <f t="shared" si="32"/>
        <v>-242</v>
      </c>
      <c r="L126" s="167">
        <f>I126/$I121</f>
        <v>3.7170782870678334E-2</v>
      </c>
    </row>
    <row r="127" spans="1:12" s="58" customFormat="1" x14ac:dyDescent="0.25">
      <c r="B127" s="165" t="s">
        <v>116</v>
      </c>
      <c r="C127" s="166">
        <v>9776</v>
      </c>
      <c r="D127" s="166">
        <v>4054</v>
      </c>
      <c r="E127" s="166">
        <v>7333</v>
      </c>
      <c r="F127" s="166">
        <v>11457</v>
      </c>
      <c r="G127" s="166">
        <v>13520</v>
      </c>
      <c r="H127" s="166">
        <v>13379</v>
      </c>
      <c r="I127" s="166">
        <v>15685</v>
      </c>
      <c r="J127" s="181">
        <f t="shared" si="33"/>
        <v>0.17235966813663195</v>
      </c>
      <c r="K127" s="165">
        <f t="shared" si="32"/>
        <v>2306</v>
      </c>
      <c r="L127" s="167">
        <f>I127/$I121</f>
        <v>5.5205352649047412E-2</v>
      </c>
    </row>
    <row r="128" spans="1:12" x14ac:dyDescent="0.25">
      <c r="A128" s="1"/>
      <c r="B128" s="165" t="s">
        <v>119</v>
      </c>
      <c r="C128" s="166">
        <v>6791</v>
      </c>
      <c r="D128" s="166">
        <v>2813</v>
      </c>
      <c r="E128" s="166">
        <v>7160</v>
      </c>
      <c r="F128" s="166">
        <v>8604</v>
      </c>
      <c r="G128" s="166">
        <v>8885</v>
      </c>
      <c r="H128" s="166">
        <v>8688</v>
      </c>
      <c r="I128" s="166">
        <v>9610</v>
      </c>
      <c r="J128" s="181">
        <f t="shared" si="33"/>
        <v>0.10612338858195214</v>
      </c>
      <c r="K128" s="165">
        <f t="shared" si="32"/>
        <v>922</v>
      </c>
      <c r="L128" s="167">
        <f>I128/$I121</f>
        <v>3.3823617402444731E-2</v>
      </c>
    </row>
    <row r="129" spans="1:12" x14ac:dyDescent="0.25">
      <c r="A129" s="1"/>
      <c r="B129" s="165" t="s">
        <v>126</v>
      </c>
      <c r="C129" s="166">
        <v>1882</v>
      </c>
      <c r="D129" s="166">
        <v>733</v>
      </c>
      <c r="E129" s="166">
        <v>1336</v>
      </c>
      <c r="F129" s="166">
        <v>2604</v>
      </c>
      <c r="G129" s="166">
        <v>2670</v>
      </c>
      <c r="H129" s="166">
        <v>2392</v>
      </c>
      <c r="I129" s="166">
        <v>2808</v>
      </c>
      <c r="J129" s="181">
        <f t="shared" si="33"/>
        <v>0.17391304347826098</v>
      </c>
      <c r="K129" s="165">
        <f t="shared" si="32"/>
        <v>416</v>
      </c>
      <c r="L129" s="167">
        <f>I129/$I121</f>
        <v>9.8831131806519056E-3</v>
      </c>
    </row>
    <row r="130" spans="1:12" x14ac:dyDescent="0.25">
      <c r="A130" s="1"/>
      <c r="B130" s="165" t="s">
        <v>122</v>
      </c>
      <c r="C130" s="166">
        <v>1497</v>
      </c>
      <c r="D130" s="166">
        <v>763</v>
      </c>
      <c r="E130" s="166">
        <v>1362</v>
      </c>
      <c r="F130" s="166">
        <v>1856</v>
      </c>
      <c r="G130" s="166">
        <v>1953</v>
      </c>
      <c r="H130" s="166">
        <v>2120</v>
      </c>
      <c r="I130" s="166">
        <v>2572</v>
      </c>
      <c r="J130" s="181">
        <f t="shared" si="33"/>
        <v>0.21320754716981138</v>
      </c>
      <c r="K130" s="165">
        <f t="shared" si="32"/>
        <v>452</v>
      </c>
      <c r="L130" s="167">
        <f>I130/$I121</f>
        <v>9.0524811611954054E-3</v>
      </c>
    </row>
    <row r="131" spans="1:12" x14ac:dyDescent="0.25">
      <c r="A131" s="1"/>
      <c r="B131" s="165" t="s">
        <v>131</v>
      </c>
      <c r="C131" s="166">
        <v>1645</v>
      </c>
      <c r="D131" s="166">
        <v>694</v>
      </c>
      <c r="E131" s="166">
        <v>555</v>
      </c>
      <c r="F131" s="166">
        <v>1101</v>
      </c>
      <c r="G131" s="166">
        <v>1357</v>
      </c>
      <c r="H131" s="166">
        <v>1362</v>
      </c>
      <c r="I131" s="166">
        <v>1148</v>
      </c>
      <c r="J131" s="181">
        <f t="shared" si="33"/>
        <v>-0.15712187958883994</v>
      </c>
      <c r="K131" s="165">
        <f t="shared" si="32"/>
        <v>-214</v>
      </c>
      <c r="L131" s="167">
        <f>I131/$I121</f>
        <v>4.0405320268477162E-3</v>
      </c>
    </row>
    <row r="132" spans="1:12" x14ac:dyDescent="0.25">
      <c r="A132" s="164" t="s">
        <v>147</v>
      </c>
      <c r="B132" s="165" t="s">
        <v>134</v>
      </c>
      <c r="C132" s="166">
        <v>2700</v>
      </c>
      <c r="D132" s="166">
        <v>1110</v>
      </c>
      <c r="E132" s="166">
        <v>923</v>
      </c>
      <c r="F132" s="166">
        <v>1906</v>
      </c>
      <c r="G132" s="166">
        <v>2487</v>
      </c>
      <c r="H132" s="166">
        <v>2538</v>
      </c>
      <c r="I132" s="166">
        <v>2378</v>
      </c>
      <c r="J132" s="181">
        <f t="shared" si="33"/>
        <v>-6.3041765169424724E-2</v>
      </c>
      <c r="K132" s="165">
        <f t="shared" si="32"/>
        <v>-160</v>
      </c>
      <c r="L132" s="167">
        <f>I132/$I121</f>
        <v>8.3696734841845546E-3</v>
      </c>
    </row>
    <row r="133" spans="1:12" x14ac:dyDescent="0.25">
      <c r="A133" s="169" t="s">
        <v>148</v>
      </c>
      <c r="B133" s="170" t="s">
        <v>148</v>
      </c>
      <c r="C133" s="171">
        <f t="shared" ref="C133:I133" si="34">C125-SUM(C126:C132)</f>
        <v>66430</v>
      </c>
      <c r="D133" s="171">
        <f t="shared" si="34"/>
        <v>25529</v>
      </c>
      <c r="E133" s="171">
        <f t="shared" si="34"/>
        <v>37795</v>
      </c>
      <c r="F133" s="171">
        <f t="shared" si="34"/>
        <v>57597</v>
      </c>
      <c r="G133" s="171">
        <f t="shared" si="34"/>
        <v>51226</v>
      </c>
      <c r="H133" s="171">
        <f t="shared" si="34"/>
        <v>54324</v>
      </c>
      <c r="I133" s="171">
        <f t="shared" si="34"/>
        <v>60508</v>
      </c>
      <c r="J133" s="182">
        <f t="shared" si="33"/>
        <v>0.11383550548560484</v>
      </c>
      <c r="K133" s="170">
        <f>I133-H133</f>
        <v>6184</v>
      </c>
      <c r="L133" s="172">
        <f>I133/$I121</f>
        <v>0.21296560268336379</v>
      </c>
    </row>
    <row r="134" spans="1:12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6"/>
      <c r="K134" s="156"/>
      <c r="L134" s="155"/>
    </row>
    <row r="135" spans="1:12" x14ac:dyDescent="0.25">
      <c r="A135" s="1"/>
      <c r="B135" s="158" t="s">
        <v>71</v>
      </c>
      <c r="C135" s="178">
        <v>254169</v>
      </c>
      <c r="D135" s="178">
        <v>93275</v>
      </c>
      <c r="E135" s="178">
        <v>141329</v>
      </c>
      <c r="F135" s="178">
        <v>261644</v>
      </c>
      <c r="G135" s="178">
        <v>285810</v>
      </c>
      <c r="H135" s="178">
        <v>293795</v>
      </c>
      <c r="I135" s="178">
        <v>293036</v>
      </c>
      <c r="J135" s="179">
        <f>IFERROR(I135/H135-1,"-")</f>
        <v>-2.5834340271277956E-3</v>
      </c>
      <c r="K135" s="178">
        <f>I135-H135</f>
        <v>-759</v>
      </c>
      <c r="L135" s="179">
        <f>I135/$I135</f>
        <v>1</v>
      </c>
    </row>
    <row r="136" spans="1:12" x14ac:dyDescent="0.25">
      <c r="A136" s="1" t="s">
        <v>99</v>
      </c>
      <c r="B136" s="161" t="s">
        <v>100</v>
      </c>
      <c r="C136" s="162">
        <v>45781</v>
      </c>
      <c r="D136" s="162">
        <v>21987</v>
      </c>
      <c r="E136" s="162">
        <v>45389</v>
      </c>
      <c r="F136" s="162">
        <v>29396</v>
      </c>
      <c r="G136" s="162">
        <v>34007</v>
      </c>
      <c r="H136" s="162">
        <v>29467</v>
      </c>
      <c r="I136" s="162">
        <v>33272</v>
      </c>
      <c r="J136" s="180">
        <f>IFERROR(I136/H136-1,"-")</f>
        <v>0.12912749855770866</v>
      </c>
      <c r="K136" s="161">
        <f t="shared" ref="K136:K146" si="35">I136-H136</f>
        <v>3805</v>
      </c>
      <c r="L136" s="163">
        <f>I136/$I135</f>
        <v>0.11354236339562375</v>
      </c>
    </row>
    <row r="137" spans="1:12" x14ac:dyDescent="0.25">
      <c r="A137" s="164" t="s">
        <v>106</v>
      </c>
      <c r="B137" s="165" t="s">
        <v>106</v>
      </c>
      <c r="C137" s="166">
        <v>24957</v>
      </c>
      <c r="D137" s="166">
        <v>16261</v>
      </c>
      <c r="E137" s="166">
        <v>34297</v>
      </c>
      <c r="F137" s="166">
        <v>20018</v>
      </c>
      <c r="G137" s="166">
        <v>22544</v>
      </c>
      <c r="H137" s="166">
        <v>18421</v>
      </c>
      <c r="I137" s="166">
        <v>19632</v>
      </c>
      <c r="J137" s="181">
        <f>IFERROR(I137/H137-1,"-")</f>
        <v>6.5740187829108176E-2</v>
      </c>
      <c r="K137" s="165">
        <f t="shared" si="35"/>
        <v>1211</v>
      </c>
      <c r="L137" s="167">
        <f>I137/$I135</f>
        <v>6.6995181479408666E-2</v>
      </c>
    </row>
    <row r="138" spans="1:12" x14ac:dyDescent="0.25">
      <c r="A138" s="164" t="s">
        <v>103</v>
      </c>
      <c r="B138" s="165" t="s">
        <v>103</v>
      </c>
      <c r="C138" s="166">
        <v>20824</v>
      </c>
      <c r="D138" s="166">
        <v>5726</v>
      </c>
      <c r="E138" s="166">
        <v>11092</v>
      </c>
      <c r="F138" s="166">
        <v>9378</v>
      </c>
      <c r="G138" s="166">
        <v>11463</v>
      </c>
      <c r="H138" s="166">
        <v>11046</v>
      </c>
      <c r="I138" s="166">
        <v>13640</v>
      </c>
      <c r="J138" s="181">
        <f>IFERROR(I138/H138-1,"-")</f>
        <v>0.23483613977910567</v>
      </c>
      <c r="K138" s="165">
        <f t="shared" si="35"/>
        <v>2594</v>
      </c>
      <c r="L138" s="167">
        <f>I138/$I135</f>
        <v>4.6547181916215076E-2</v>
      </c>
    </row>
    <row r="139" spans="1:12" x14ac:dyDescent="0.25">
      <c r="A139" s="1"/>
      <c r="B139" s="161" t="s">
        <v>110</v>
      </c>
      <c r="C139" s="162">
        <v>208388</v>
      </c>
      <c r="D139" s="162">
        <v>71288</v>
      </c>
      <c r="E139" s="162">
        <v>95940</v>
      </c>
      <c r="F139" s="162">
        <v>232248</v>
      </c>
      <c r="G139" s="162">
        <v>251803</v>
      </c>
      <c r="H139" s="162">
        <v>264328</v>
      </c>
      <c r="I139" s="162">
        <v>259764</v>
      </c>
      <c r="J139" s="180">
        <f>IFERROR(I139/H139-1,"-")</f>
        <v>-1.7266426560939463E-2</v>
      </c>
      <c r="K139" s="161">
        <f t="shared" si="35"/>
        <v>-4564</v>
      </c>
      <c r="L139" s="163">
        <f>I139/$I135</f>
        <v>0.88645763660437626</v>
      </c>
    </row>
    <row r="140" spans="1:12" s="58" customFormat="1" x14ac:dyDescent="0.25">
      <c r="B140" s="165" t="s">
        <v>113</v>
      </c>
      <c r="C140" s="166">
        <v>102429</v>
      </c>
      <c r="D140" s="166">
        <v>27693</v>
      </c>
      <c r="E140" s="166">
        <v>26568</v>
      </c>
      <c r="F140" s="166">
        <v>98004</v>
      </c>
      <c r="G140" s="166">
        <v>107918</v>
      </c>
      <c r="H140" s="166">
        <v>118432</v>
      </c>
      <c r="I140" s="166">
        <v>118135</v>
      </c>
      <c r="J140" s="181">
        <f t="shared" ref="J140:J147" si="36">IFERROR(I140/H140-1,"-")</f>
        <v>-2.5077681707647015E-3</v>
      </c>
      <c r="K140" s="165">
        <f t="shared" si="35"/>
        <v>-297</v>
      </c>
      <c r="L140" s="167">
        <f>I140/$I135</f>
        <v>0.40314159352434514</v>
      </c>
    </row>
    <row r="141" spans="1:12" s="58" customFormat="1" x14ac:dyDescent="0.25">
      <c r="B141" s="165" t="s">
        <v>116</v>
      </c>
      <c r="C141" s="166">
        <v>15265</v>
      </c>
      <c r="D141" s="166">
        <v>5762</v>
      </c>
      <c r="E141" s="166">
        <v>9382</v>
      </c>
      <c r="F141" s="166">
        <v>16968</v>
      </c>
      <c r="G141" s="166">
        <v>21306</v>
      </c>
      <c r="H141" s="166">
        <v>21957</v>
      </c>
      <c r="I141" s="166">
        <v>22142</v>
      </c>
      <c r="J141" s="181">
        <f t="shared" si="36"/>
        <v>8.4255590472286368E-3</v>
      </c>
      <c r="K141" s="165">
        <f t="shared" si="35"/>
        <v>185</v>
      </c>
      <c r="L141" s="167">
        <f>I141/$I135</f>
        <v>7.5560681963990767E-2</v>
      </c>
    </row>
    <row r="142" spans="1:12" x14ac:dyDescent="0.25">
      <c r="A142" s="1"/>
      <c r="B142" s="165" t="s">
        <v>119</v>
      </c>
      <c r="C142" s="166">
        <v>19891</v>
      </c>
      <c r="D142" s="166">
        <v>6546</v>
      </c>
      <c r="E142" s="166">
        <v>15420</v>
      </c>
      <c r="F142" s="166">
        <v>27251</v>
      </c>
      <c r="G142" s="166">
        <v>25353</v>
      </c>
      <c r="H142" s="166">
        <v>25136</v>
      </c>
      <c r="I142" s="166">
        <v>23973</v>
      </c>
      <c r="J142" s="181">
        <f t="shared" si="36"/>
        <v>-4.626830044557606E-2</v>
      </c>
      <c r="K142" s="165">
        <f t="shared" si="35"/>
        <v>-1163</v>
      </c>
      <c r="L142" s="167">
        <f>I142/$I135</f>
        <v>8.1809061002743697E-2</v>
      </c>
    </row>
    <row r="143" spans="1:12" x14ac:dyDescent="0.25">
      <c r="A143" s="1"/>
      <c r="B143" s="165" t="s">
        <v>126</v>
      </c>
      <c r="C143" s="166">
        <v>4038</v>
      </c>
      <c r="D143" s="166">
        <v>1178</v>
      </c>
      <c r="E143" s="166">
        <v>4392</v>
      </c>
      <c r="F143" s="166">
        <v>10160</v>
      </c>
      <c r="G143" s="166">
        <v>9134</v>
      </c>
      <c r="H143" s="166">
        <v>6705</v>
      </c>
      <c r="I143" s="166">
        <v>5982</v>
      </c>
      <c r="J143" s="181">
        <f t="shared" si="36"/>
        <v>-0.10782997762863533</v>
      </c>
      <c r="K143" s="165">
        <f t="shared" si="35"/>
        <v>-723</v>
      </c>
      <c r="L143" s="167">
        <f>I143/$I135</f>
        <v>2.0413874063255028E-2</v>
      </c>
    </row>
    <row r="144" spans="1:12" x14ac:dyDescent="0.25">
      <c r="A144" s="1"/>
      <c r="B144" s="165" t="s">
        <v>122</v>
      </c>
      <c r="C144" s="166">
        <v>4324</v>
      </c>
      <c r="D144" s="166">
        <v>1939</v>
      </c>
      <c r="E144" s="166">
        <v>3357</v>
      </c>
      <c r="F144" s="166">
        <v>4807</v>
      </c>
      <c r="G144" s="166">
        <v>5613</v>
      </c>
      <c r="H144" s="166">
        <v>5718</v>
      </c>
      <c r="I144" s="166">
        <v>4738</v>
      </c>
      <c r="J144" s="181">
        <f t="shared" si="36"/>
        <v>-0.17138859741168244</v>
      </c>
      <c r="K144" s="165">
        <f t="shared" si="35"/>
        <v>-980</v>
      </c>
      <c r="L144" s="167">
        <f>I144/$I135</f>
        <v>1.6168661870896408E-2</v>
      </c>
    </row>
    <row r="145" spans="1:12" x14ac:dyDescent="0.25">
      <c r="A145" s="1"/>
      <c r="B145" s="165" t="s">
        <v>131</v>
      </c>
      <c r="C145" s="166">
        <v>2493</v>
      </c>
      <c r="D145" s="166">
        <v>2062</v>
      </c>
      <c r="E145" s="166">
        <v>1422</v>
      </c>
      <c r="F145" s="166">
        <v>3540</v>
      </c>
      <c r="G145" s="166">
        <v>3748</v>
      </c>
      <c r="H145" s="166">
        <v>3476</v>
      </c>
      <c r="I145" s="166">
        <v>3575</v>
      </c>
      <c r="J145" s="181">
        <f t="shared" si="36"/>
        <v>2.8481012658227778E-2</v>
      </c>
      <c r="K145" s="165">
        <f t="shared" si="35"/>
        <v>99</v>
      </c>
      <c r="L145" s="167">
        <f>I145/$I135</f>
        <v>1.2199866228040241E-2</v>
      </c>
    </row>
    <row r="146" spans="1:12" x14ac:dyDescent="0.25">
      <c r="A146" s="164" t="s">
        <v>147</v>
      </c>
      <c r="B146" s="165" t="s">
        <v>134</v>
      </c>
      <c r="C146" s="166">
        <v>6557</v>
      </c>
      <c r="D146" s="166">
        <v>4269</v>
      </c>
      <c r="E146" s="166">
        <v>959</v>
      </c>
      <c r="F146" s="166">
        <v>2132</v>
      </c>
      <c r="G146" s="166">
        <v>2973</v>
      </c>
      <c r="H146" s="166">
        <v>2916</v>
      </c>
      <c r="I146" s="166">
        <v>2352</v>
      </c>
      <c r="J146" s="181">
        <f t="shared" si="36"/>
        <v>-0.19341563786008231</v>
      </c>
      <c r="K146" s="165">
        <f t="shared" si="35"/>
        <v>-564</v>
      </c>
      <c r="L146" s="167">
        <f>I146/$I135</f>
        <v>8.0263175855526288E-3</v>
      </c>
    </row>
    <row r="147" spans="1:12" x14ac:dyDescent="0.25">
      <c r="A147" s="169" t="s">
        <v>148</v>
      </c>
      <c r="B147" s="170" t="s">
        <v>148</v>
      </c>
      <c r="C147" s="171">
        <f t="shared" ref="C147:I147" si="37">C139-SUM(C140:C146)</f>
        <v>53391</v>
      </c>
      <c r="D147" s="171">
        <f t="shared" si="37"/>
        <v>21839</v>
      </c>
      <c r="E147" s="171">
        <f t="shared" si="37"/>
        <v>34440</v>
      </c>
      <c r="F147" s="171">
        <f t="shared" si="37"/>
        <v>69386</v>
      </c>
      <c r="G147" s="171">
        <f t="shared" si="37"/>
        <v>75758</v>
      </c>
      <c r="H147" s="171">
        <f t="shared" si="37"/>
        <v>79988</v>
      </c>
      <c r="I147" s="171">
        <f t="shared" si="37"/>
        <v>78867</v>
      </c>
      <c r="J147" s="182">
        <f t="shared" si="36"/>
        <v>-1.4014602190328573E-2</v>
      </c>
      <c r="K147" s="170">
        <f>I147-H147</f>
        <v>-1121</v>
      </c>
      <c r="L147" s="172">
        <f>I147/$I135</f>
        <v>0.26913758036555235</v>
      </c>
    </row>
    <row r="148" spans="1:12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6"/>
      <c r="K148" s="156"/>
      <c r="L148" s="155"/>
    </row>
    <row r="149" spans="1:12" x14ac:dyDescent="0.25">
      <c r="A149" s="1"/>
      <c r="B149" s="158" t="s">
        <v>71</v>
      </c>
      <c r="C149" s="178">
        <v>127971</v>
      </c>
      <c r="D149" s="178">
        <v>41217</v>
      </c>
      <c r="E149" s="178">
        <v>72233</v>
      </c>
      <c r="F149" s="178">
        <v>113045</v>
      </c>
      <c r="G149" s="178">
        <v>125576</v>
      </c>
      <c r="H149" s="178">
        <v>130392</v>
      </c>
      <c r="I149" s="178">
        <v>125230</v>
      </c>
      <c r="J149" s="179">
        <f>IFERROR(I149/H149-1,"-")</f>
        <v>-3.9588318301736258E-2</v>
      </c>
      <c r="K149" s="178">
        <f>I149-H149</f>
        <v>-5162</v>
      </c>
      <c r="L149" s="179">
        <f>I149/$I149</f>
        <v>1</v>
      </c>
    </row>
    <row r="150" spans="1:12" x14ac:dyDescent="0.25">
      <c r="A150" s="1" t="s">
        <v>99</v>
      </c>
      <c r="B150" s="161" t="s">
        <v>100</v>
      </c>
      <c r="C150" s="162">
        <v>54730</v>
      </c>
      <c r="D150" s="162">
        <v>19852</v>
      </c>
      <c r="E150" s="162">
        <v>40440</v>
      </c>
      <c r="F150" s="162">
        <v>58168</v>
      </c>
      <c r="G150" s="162">
        <v>60525</v>
      </c>
      <c r="H150" s="162">
        <v>56624</v>
      </c>
      <c r="I150" s="162">
        <v>52046</v>
      </c>
      <c r="J150" s="180">
        <f>IFERROR(I150/H150-1,"-")</f>
        <v>-8.0849109918055939E-2</v>
      </c>
      <c r="K150" s="161">
        <f t="shared" ref="K150:K160" si="38">I150-H150</f>
        <v>-4578</v>
      </c>
      <c r="L150" s="163">
        <f>I150/$I149</f>
        <v>0.41560328994649842</v>
      </c>
    </row>
    <row r="151" spans="1:12" x14ac:dyDescent="0.25">
      <c r="A151" s="164" t="s">
        <v>106</v>
      </c>
      <c r="B151" s="165" t="s">
        <v>106</v>
      </c>
      <c r="C151" s="166">
        <v>33154</v>
      </c>
      <c r="D151" s="166">
        <v>12261</v>
      </c>
      <c r="E151" s="166">
        <v>32395</v>
      </c>
      <c r="F151" s="166">
        <v>41872</v>
      </c>
      <c r="G151" s="166">
        <v>44830</v>
      </c>
      <c r="H151" s="166">
        <v>38407</v>
      </c>
      <c r="I151" s="166">
        <v>31918</v>
      </c>
      <c r="J151" s="181">
        <f>IFERROR(I151/H151-1,"-")</f>
        <v>-0.16895357617101048</v>
      </c>
      <c r="K151" s="165">
        <f t="shared" si="38"/>
        <v>-6489</v>
      </c>
      <c r="L151" s="167">
        <f>I151/$I149</f>
        <v>0.25487502994490135</v>
      </c>
    </row>
    <row r="152" spans="1:12" x14ac:dyDescent="0.25">
      <c r="A152" s="164" t="s">
        <v>103</v>
      </c>
      <c r="B152" s="165" t="s">
        <v>103</v>
      </c>
      <c r="C152" s="166">
        <v>21576</v>
      </c>
      <c r="D152" s="166">
        <v>7591</v>
      </c>
      <c r="E152" s="166">
        <v>8045</v>
      </c>
      <c r="F152" s="166">
        <v>16296</v>
      </c>
      <c r="G152" s="166">
        <v>15695</v>
      </c>
      <c r="H152" s="166">
        <v>18217</v>
      </c>
      <c r="I152" s="166">
        <v>20128</v>
      </c>
      <c r="J152" s="181">
        <f>IFERROR(I152/H152-1,"-")</f>
        <v>0.10490201460174564</v>
      </c>
      <c r="K152" s="165">
        <f t="shared" si="38"/>
        <v>1911</v>
      </c>
      <c r="L152" s="167">
        <f>I152/$I149</f>
        <v>0.16072826000159707</v>
      </c>
    </row>
    <row r="153" spans="1:12" x14ac:dyDescent="0.25">
      <c r="A153" s="1"/>
      <c r="B153" s="161" t="s">
        <v>110</v>
      </c>
      <c r="C153" s="162">
        <v>73241</v>
      </c>
      <c r="D153" s="162">
        <v>21365</v>
      </c>
      <c r="E153" s="162">
        <v>31793</v>
      </c>
      <c r="F153" s="162">
        <v>54877</v>
      </c>
      <c r="G153" s="162">
        <v>65051</v>
      </c>
      <c r="H153" s="162">
        <v>73768</v>
      </c>
      <c r="I153" s="162">
        <v>73184</v>
      </c>
      <c r="J153" s="180">
        <f>IFERROR(I153/H153-1,"-")</f>
        <v>-7.9167118533781666E-3</v>
      </c>
      <c r="K153" s="161">
        <f t="shared" si="38"/>
        <v>-584</v>
      </c>
      <c r="L153" s="163">
        <f>I153/$I149</f>
        <v>0.58439671005350158</v>
      </c>
    </row>
    <row r="154" spans="1:12" s="58" customFormat="1" x14ac:dyDescent="0.25">
      <c r="B154" s="165" t="s">
        <v>113</v>
      </c>
      <c r="C154" s="166">
        <v>22096</v>
      </c>
      <c r="D154" s="166">
        <v>5805</v>
      </c>
      <c r="E154" s="166">
        <v>5619</v>
      </c>
      <c r="F154" s="166">
        <v>19494</v>
      </c>
      <c r="G154" s="166">
        <v>19538</v>
      </c>
      <c r="H154" s="166">
        <v>20487</v>
      </c>
      <c r="I154" s="166">
        <v>18037</v>
      </c>
      <c r="J154" s="181">
        <f t="shared" ref="J154:J161" si="39">IFERROR(I154/H154-1,"-")</f>
        <v>-0.11958803143456831</v>
      </c>
      <c r="K154" s="165">
        <f t="shared" si="38"/>
        <v>-2450</v>
      </c>
      <c r="L154" s="167">
        <f>I154/$I149</f>
        <v>0.14403098299129602</v>
      </c>
    </row>
    <row r="155" spans="1:12" s="58" customFormat="1" x14ac:dyDescent="0.25">
      <c r="B155" s="165" t="s">
        <v>116</v>
      </c>
      <c r="C155" s="166">
        <v>18903</v>
      </c>
      <c r="D155" s="166">
        <v>5452</v>
      </c>
      <c r="E155" s="166">
        <v>8701</v>
      </c>
      <c r="F155" s="166">
        <v>11833</v>
      </c>
      <c r="G155" s="166">
        <v>13027</v>
      </c>
      <c r="H155" s="166">
        <v>13361</v>
      </c>
      <c r="I155" s="166">
        <v>13517</v>
      </c>
      <c r="J155" s="181">
        <f t="shared" si="39"/>
        <v>1.1675772771499116E-2</v>
      </c>
      <c r="K155" s="165">
        <f t="shared" si="38"/>
        <v>156</v>
      </c>
      <c r="L155" s="167">
        <f>I155/$I149</f>
        <v>0.10793739519284516</v>
      </c>
    </row>
    <row r="156" spans="1:12" x14ac:dyDescent="0.25">
      <c r="A156" s="1"/>
      <c r="B156" s="165" t="s">
        <v>119</v>
      </c>
      <c r="C156" s="166">
        <v>10122</v>
      </c>
      <c r="D156" s="166">
        <v>2402</v>
      </c>
      <c r="E156" s="166">
        <v>5271</v>
      </c>
      <c r="F156" s="166">
        <v>6658</v>
      </c>
      <c r="G156" s="166">
        <v>10341</v>
      </c>
      <c r="H156" s="166">
        <v>13087</v>
      </c>
      <c r="I156" s="166">
        <v>16918</v>
      </c>
      <c r="J156" s="181">
        <f t="shared" si="39"/>
        <v>0.29273324673339962</v>
      </c>
      <c r="K156" s="165">
        <f t="shared" si="38"/>
        <v>3831</v>
      </c>
      <c r="L156" s="167">
        <f>I156/$I149</f>
        <v>0.13509542441906891</v>
      </c>
    </row>
    <row r="157" spans="1:12" x14ac:dyDescent="0.25">
      <c r="A157" s="1"/>
      <c r="B157" s="165" t="s">
        <v>126</v>
      </c>
      <c r="C157" s="166">
        <v>1693</v>
      </c>
      <c r="D157" s="166">
        <v>619</v>
      </c>
      <c r="E157" s="166">
        <v>932</v>
      </c>
      <c r="F157" s="166">
        <v>1711</v>
      </c>
      <c r="G157" s="166">
        <v>2082</v>
      </c>
      <c r="H157" s="166">
        <v>2870</v>
      </c>
      <c r="I157" s="166">
        <v>2577</v>
      </c>
      <c r="J157" s="181">
        <f t="shared" si="39"/>
        <v>-0.1020905923344948</v>
      </c>
      <c r="K157" s="165">
        <f t="shared" si="38"/>
        <v>-293</v>
      </c>
      <c r="L157" s="167">
        <f>I157/$I149</f>
        <v>2.0578136229338018E-2</v>
      </c>
    </row>
    <row r="158" spans="1:12" x14ac:dyDescent="0.25">
      <c r="A158" s="1"/>
      <c r="B158" s="165" t="s">
        <v>122</v>
      </c>
      <c r="C158" s="166">
        <v>3086</v>
      </c>
      <c r="D158" s="166">
        <v>1300</v>
      </c>
      <c r="E158" s="166">
        <v>1752</v>
      </c>
      <c r="F158" s="166">
        <v>3040</v>
      </c>
      <c r="G158" s="166">
        <v>3110</v>
      </c>
      <c r="H158" s="166">
        <v>3538</v>
      </c>
      <c r="I158" s="166">
        <v>2741</v>
      </c>
      <c r="J158" s="181">
        <f t="shared" si="39"/>
        <v>-0.22526851328434139</v>
      </c>
      <c r="K158" s="165">
        <f t="shared" si="38"/>
        <v>-797</v>
      </c>
      <c r="L158" s="167">
        <f>I158/$I149</f>
        <v>2.188772658308712E-2</v>
      </c>
    </row>
    <row r="159" spans="1:12" x14ac:dyDescent="0.25">
      <c r="A159" s="1"/>
      <c r="B159" s="165" t="s">
        <v>131</v>
      </c>
      <c r="C159" s="166">
        <v>490</v>
      </c>
      <c r="D159" s="166">
        <v>403</v>
      </c>
      <c r="E159" s="166">
        <v>292</v>
      </c>
      <c r="F159" s="166">
        <v>514</v>
      </c>
      <c r="G159" s="166">
        <v>689</v>
      </c>
      <c r="H159" s="166">
        <v>505</v>
      </c>
      <c r="I159" s="166">
        <v>463</v>
      </c>
      <c r="J159" s="181">
        <f t="shared" si="39"/>
        <v>-8.3168316831683131E-2</v>
      </c>
      <c r="K159" s="165">
        <f t="shared" si="38"/>
        <v>-42</v>
      </c>
      <c r="L159" s="167">
        <f>I159/$I149</f>
        <v>3.6971971572306956E-3</v>
      </c>
    </row>
    <row r="160" spans="1:12" x14ac:dyDescent="0.25">
      <c r="A160" s="164" t="s">
        <v>147</v>
      </c>
      <c r="B160" s="165" t="s">
        <v>134</v>
      </c>
      <c r="C160" s="166">
        <v>1111</v>
      </c>
      <c r="D160" s="166">
        <v>501</v>
      </c>
      <c r="E160" s="166">
        <v>454</v>
      </c>
      <c r="F160" s="166">
        <v>710</v>
      </c>
      <c r="G160" s="166">
        <v>954</v>
      </c>
      <c r="H160" s="166">
        <v>832</v>
      </c>
      <c r="I160" s="166">
        <v>673</v>
      </c>
      <c r="J160" s="181">
        <f t="shared" si="39"/>
        <v>-0.19110576923076927</v>
      </c>
      <c r="K160" s="165">
        <f t="shared" si="38"/>
        <v>-159</v>
      </c>
      <c r="L160" s="167">
        <f>I160/$I149</f>
        <v>5.37411163459235E-3</v>
      </c>
    </row>
    <row r="161" spans="1:12" x14ac:dyDescent="0.25">
      <c r="A161" s="169" t="s">
        <v>148</v>
      </c>
      <c r="B161" s="170" t="s">
        <v>148</v>
      </c>
      <c r="C161" s="171">
        <f t="shared" ref="C161:I161" si="40">C153-SUM(C154:C160)</f>
        <v>15740</v>
      </c>
      <c r="D161" s="171">
        <f t="shared" si="40"/>
        <v>4883</v>
      </c>
      <c r="E161" s="171">
        <f t="shared" si="40"/>
        <v>8772</v>
      </c>
      <c r="F161" s="171">
        <f t="shared" si="40"/>
        <v>10917</v>
      </c>
      <c r="G161" s="171">
        <f t="shared" si="40"/>
        <v>15310</v>
      </c>
      <c r="H161" s="171">
        <f t="shared" si="40"/>
        <v>19088</v>
      </c>
      <c r="I161" s="171">
        <f t="shared" si="40"/>
        <v>18258</v>
      </c>
      <c r="J161" s="182">
        <f t="shared" si="39"/>
        <v>-4.3482816429170179E-2</v>
      </c>
      <c r="K161" s="170">
        <f>I161-H161</f>
        <v>-830</v>
      </c>
      <c r="L161" s="172">
        <f>I161/$I149</f>
        <v>0.14579573584604327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1750-4321-4668-A251-632AD1B8E6F8}">
  <sheetPr>
    <tabColor rgb="FFFFC000"/>
    <pageSetUpPr fitToPage="1"/>
  </sheetPr>
  <dimension ref="A1:W162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266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47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4924849</v>
      </c>
      <c r="D8" s="159">
        <v>1664028</v>
      </c>
      <c r="E8" s="159">
        <v>2347681</v>
      </c>
      <c r="F8" s="159">
        <v>4832844</v>
      </c>
      <c r="G8" s="159">
        <v>5281667</v>
      </c>
      <c r="H8" s="159">
        <v>5579982</v>
      </c>
      <c r="I8" s="160">
        <f>IFERROR(H8/G8-1,"-")</f>
        <v>5.6481220796388731E-2</v>
      </c>
      <c r="J8" s="159">
        <f t="shared" ref="J8:J20" si="0">H8-G8</f>
        <v>298315</v>
      </c>
      <c r="K8" s="160">
        <f>H8/$H8</f>
        <v>1</v>
      </c>
      <c r="L8" s="81"/>
      <c r="N8" s="158" t="s">
        <v>71</v>
      </c>
      <c r="O8" s="159">
        <v>1799528</v>
      </c>
      <c r="P8" s="159">
        <v>590539</v>
      </c>
      <c r="Q8" s="159">
        <v>886032</v>
      </c>
      <c r="R8" s="159">
        <v>1785371</v>
      </c>
      <c r="S8" s="159">
        <v>1925435</v>
      </c>
      <c r="T8" s="159">
        <v>1977808</v>
      </c>
      <c r="U8" s="160">
        <f>IFERROR(T8/S8-1,"-")</f>
        <v>2.7200606616167189E-2</v>
      </c>
      <c r="V8" s="159">
        <f>T8-S8</f>
        <v>52373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1056713</v>
      </c>
      <c r="D9" s="162">
        <v>467562</v>
      </c>
      <c r="E9" s="162">
        <v>802516</v>
      </c>
      <c r="F9" s="162">
        <v>1024864</v>
      </c>
      <c r="G9" s="162">
        <v>1053374</v>
      </c>
      <c r="H9" s="162">
        <v>1068186</v>
      </c>
      <c r="I9" s="163">
        <f>IFERROR(H9/G9-1,"-")</f>
        <v>1.4061482436437567E-2</v>
      </c>
      <c r="J9" s="162">
        <f t="shared" si="0"/>
        <v>14812</v>
      </c>
      <c r="K9" s="163">
        <f>H9/H8</f>
        <v>0.19143180031763543</v>
      </c>
      <c r="L9" s="81"/>
      <c r="N9" s="161" t="s">
        <v>100</v>
      </c>
      <c r="O9" s="162">
        <v>225369</v>
      </c>
      <c r="P9" s="162">
        <v>120646</v>
      </c>
      <c r="Q9" s="162">
        <v>248670</v>
      </c>
      <c r="R9" s="162">
        <v>209426</v>
      </c>
      <c r="S9" s="162">
        <v>184222</v>
      </c>
      <c r="T9" s="162">
        <v>164129</v>
      </c>
      <c r="U9" s="163">
        <f>IFERROR(T9/S9-1,"-")</f>
        <v>-0.10906949224305462</v>
      </c>
      <c r="V9" s="162">
        <f t="shared" ref="V9:V19" si="1">T9-S9</f>
        <v>-20093</v>
      </c>
      <c r="W9" s="163">
        <f>T9/T$8</f>
        <v>8.2985304943654789E-2</v>
      </c>
    </row>
    <row r="10" spans="1:23" x14ac:dyDescent="0.25">
      <c r="A10" s="164" t="s">
        <v>106</v>
      </c>
      <c r="B10" s="165" t="s">
        <v>106</v>
      </c>
      <c r="C10" s="166">
        <v>416975</v>
      </c>
      <c r="D10" s="166">
        <v>210583</v>
      </c>
      <c r="E10" s="166">
        <v>417269</v>
      </c>
      <c r="F10" s="166">
        <v>425397</v>
      </c>
      <c r="G10" s="166">
        <v>433319</v>
      </c>
      <c r="H10" s="166">
        <v>424259</v>
      </c>
      <c r="I10" s="167">
        <f>IFERROR(H10/G10-1,"-")</f>
        <v>-2.0908383892698001E-2</v>
      </c>
      <c r="J10" s="166">
        <f t="shared" si="0"/>
        <v>-9060</v>
      </c>
      <c r="K10" s="167">
        <f>H10/$H8</f>
        <v>7.6032324118608274E-2</v>
      </c>
      <c r="L10" s="81"/>
      <c r="N10" s="165" t="s">
        <v>106</v>
      </c>
      <c r="O10" s="166">
        <v>113805</v>
      </c>
      <c r="P10" s="166">
        <v>69276</v>
      </c>
      <c r="Q10" s="166">
        <v>127227</v>
      </c>
      <c r="R10" s="166">
        <v>87285</v>
      </c>
      <c r="S10" s="166">
        <v>76041</v>
      </c>
      <c r="T10" s="166">
        <v>61158</v>
      </c>
      <c r="U10" s="167">
        <f>IFERROR(T10/S10-1,"-")</f>
        <v>-0.19572335976644184</v>
      </c>
      <c r="V10" s="166">
        <f t="shared" si="1"/>
        <v>-14883</v>
      </c>
      <c r="W10" s="167">
        <f>T10/T$8</f>
        <v>3.0922111752000193E-2</v>
      </c>
    </row>
    <row r="11" spans="1:23" x14ac:dyDescent="0.25">
      <c r="A11" s="164" t="s">
        <v>103</v>
      </c>
      <c r="B11" s="165" t="s">
        <v>103</v>
      </c>
      <c r="C11" s="166">
        <v>639738</v>
      </c>
      <c r="D11" s="166">
        <v>256979</v>
      </c>
      <c r="E11" s="166">
        <v>385247</v>
      </c>
      <c r="F11" s="166">
        <v>599467</v>
      </c>
      <c r="G11" s="166">
        <v>620055</v>
      </c>
      <c r="H11" s="166">
        <v>643927</v>
      </c>
      <c r="I11" s="167">
        <f>IFERROR(H11/G11-1,"-")</f>
        <v>3.8499810500681297E-2</v>
      </c>
      <c r="J11" s="166">
        <f t="shared" si="0"/>
        <v>23872</v>
      </c>
      <c r="K11" s="167">
        <f>H11/$H8</f>
        <v>0.11539947619902717</v>
      </c>
      <c r="L11" s="81"/>
      <c r="N11" s="165" t="s">
        <v>103</v>
      </c>
      <c r="O11" s="166">
        <v>111564</v>
      </c>
      <c r="P11" s="166">
        <v>51370</v>
      </c>
      <c r="Q11" s="166">
        <v>121443</v>
      </c>
      <c r="R11" s="166">
        <v>122141</v>
      </c>
      <c r="S11" s="166">
        <v>108181</v>
      </c>
      <c r="T11" s="166">
        <v>102971</v>
      </c>
      <c r="U11" s="167">
        <f>IFERROR(T11/S11-1,"-")</f>
        <v>-4.816002810105291E-2</v>
      </c>
      <c r="V11" s="166">
        <f t="shared" si="1"/>
        <v>-5210</v>
      </c>
      <c r="W11" s="167">
        <f>T11/T$8</f>
        <v>5.2063193191654603E-2</v>
      </c>
    </row>
    <row r="12" spans="1:23" x14ac:dyDescent="0.25">
      <c r="A12" s="1"/>
      <c r="B12" s="161" t="s">
        <v>110</v>
      </c>
      <c r="C12" s="162">
        <v>3868136</v>
      </c>
      <c r="D12" s="162">
        <v>1196466</v>
      </c>
      <c r="E12" s="162">
        <v>1545165</v>
      </c>
      <c r="F12" s="162">
        <v>3807980</v>
      </c>
      <c r="G12" s="162">
        <v>4228293</v>
      </c>
      <c r="H12" s="162">
        <v>4511796</v>
      </c>
      <c r="I12" s="163">
        <f>IFERROR(H12/G12-1,"-")</f>
        <v>6.7049043195445579E-2</v>
      </c>
      <c r="J12" s="162">
        <f t="shared" si="0"/>
        <v>283503</v>
      </c>
      <c r="K12" s="163">
        <f>H12/H8</f>
        <v>0.8085681996823646</v>
      </c>
      <c r="L12" s="81"/>
      <c r="N12" s="161" t="s">
        <v>110</v>
      </c>
      <c r="O12" s="162">
        <v>1574159</v>
      </c>
      <c r="P12" s="162">
        <v>469893</v>
      </c>
      <c r="Q12" s="162">
        <v>637362</v>
      </c>
      <c r="R12" s="162">
        <v>1575945</v>
      </c>
      <c r="S12" s="162">
        <v>1741213</v>
      </c>
      <c r="T12" s="162">
        <v>1813679</v>
      </c>
      <c r="U12" s="163">
        <f>IFERROR(T12/S12-1,"-")</f>
        <v>4.1618113349716657E-2</v>
      </c>
      <c r="V12" s="162">
        <f t="shared" si="1"/>
        <v>72466</v>
      </c>
      <c r="W12" s="163">
        <f>T12/T$8</f>
        <v>0.91701469505634525</v>
      </c>
    </row>
    <row r="13" spans="1:23" s="58" customFormat="1" x14ac:dyDescent="0.25">
      <c r="B13" s="165" t="s">
        <v>113</v>
      </c>
      <c r="C13" s="166">
        <v>1755890</v>
      </c>
      <c r="D13" s="166">
        <v>472699</v>
      </c>
      <c r="E13" s="166">
        <v>448402</v>
      </c>
      <c r="F13" s="166">
        <v>1743899</v>
      </c>
      <c r="G13" s="166">
        <v>1976052</v>
      </c>
      <c r="H13" s="166">
        <v>2113224</v>
      </c>
      <c r="I13" s="167">
        <f t="shared" ref="I13:I20" si="2">IFERROR(H13/G13-1,"-")</f>
        <v>6.941720157161857E-2</v>
      </c>
      <c r="J13" s="166">
        <f t="shared" si="0"/>
        <v>137172</v>
      </c>
      <c r="K13" s="167">
        <f>H13/$H8</f>
        <v>0.37871520015655963</v>
      </c>
      <c r="L13" s="168"/>
      <c r="N13" s="165" t="s">
        <v>113</v>
      </c>
      <c r="O13" s="166">
        <v>773712</v>
      </c>
      <c r="P13" s="166">
        <v>204624</v>
      </c>
      <c r="Q13" s="166">
        <v>209063</v>
      </c>
      <c r="R13" s="166">
        <v>793035</v>
      </c>
      <c r="S13" s="166">
        <v>900777</v>
      </c>
      <c r="T13" s="166">
        <v>947879</v>
      </c>
      <c r="U13" s="167">
        <f t="shared" ref="U13:U20" si="3">IFERROR(T13/S13-1,"-")</f>
        <v>5.2290411500293565E-2</v>
      </c>
      <c r="V13" s="166">
        <f t="shared" si="1"/>
        <v>47102</v>
      </c>
      <c r="W13" s="167">
        <f t="shared" ref="W13:W20" si="4">T13/T$8</f>
        <v>0.47925733943840859</v>
      </c>
    </row>
    <row r="14" spans="1:23" s="58" customFormat="1" x14ac:dyDescent="0.25">
      <c r="B14" s="165" t="s">
        <v>116</v>
      </c>
      <c r="C14" s="166">
        <v>504382</v>
      </c>
      <c r="D14" s="166">
        <v>150484</v>
      </c>
      <c r="E14" s="166">
        <v>224169</v>
      </c>
      <c r="F14" s="166">
        <v>395500</v>
      </c>
      <c r="G14" s="166">
        <v>442794</v>
      </c>
      <c r="H14" s="166">
        <v>457911</v>
      </c>
      <c r="I14" s="167">
        <f t="shared" si="2"/>
        <v>3.4140028997682981E-2</v>
      </c>
      <c r="J14" s="166">
        <f t="shared" si="0"/>
        <v>15117</v>
      </c>
      <c r="K14" s="167">
        <f>H14/$H8</f>
        <v>8.206316794570305E-2</v>
      </c>
      <c r="L14" s="168"/>
      <c r="N14" s="165" t="s">
        <v>116</v>
      </c>
      <c r="O14" s="166">
        <v>205570</v>
      </c>
      <c r="P14" s="166">
        <v>61251</v>
      </c>
      <c r="Q14" s="166">
        <v>104521</v>
      </c>
      <c r="R14" s="166">
        <v>172719</v>
      </c>
      <c r="S14" s="166">
        <v>185849</v>
      </c>
      <c r="T14" s="166">
        <v>186837</v>
      </c>
      <c r="U14" s="167">
        <f t="shared" si="3"/>
        <v>5.3161437511097809E-3</v>
      </c>
      <c r="V14" s="166">
        <f t="shared" si="1"/>
        <v>988</v>
      </c>
      <c r="W14" s="167">
        <f t="shared" si="4"/>
        <v>9.4466702531287167E-2</v>
      </c>
    </row>
    <row r="15" spans="1:23" x14ac:dyDescent="0.25">
      <c r="A15" s="1"/>
      <c r="B15" s="165" t="s">
        <v>119</v>
      </c>
      <c r="C15" s="166">
        <v>169952</v>
      </c>
      <c r="D15" s="166">
        <v>61568</v>
      </c>
      <c r="E15" s="166">
        <v>129489</v>
      </c>
      <c r="F15" s="166">
        <v>199586</v>
      </c>
      <c r="G15" s="166">
        <v>218554</v>
      </c>
      <c r="H15" s="166">
        <v>235111</v>
      </c>
      <c r="I15" s="167">
        <f t="shared" si="2"/>
        <v>7.5757021148091575E-2</v>
      </c>
      <c r="J15" s="166">
        <f t="shared" si="0"/>
        <v>16557</v>
      </c>
      <c r="K15" s="167">
        <f>H15/$H8</f>
        <v>4.2134723732083726E-2</v>
      </c>
      <c r="L15" s="81"/>
      <c r="N15" s="165" t="s">
        <v>119</v>
      </c>
      <c r="O15" s="166">
        <v>53652</v>
      </c>
      <c r="P15" s="166">
        <v>21788</v>
      </c>
      <c r="Q15" s="166">
        <v>43165</v>
      </c>
      <c r="R15" s="166">
        <v>63880</v>
      </c>
      <c r="S15" s="166">
        <v>66435</v>
      </c>
      <c r="T15" s="166">
        <v>59808</v>
      </c>
      <c r="U15" s="167">
        <f t="shared" si="3"/>
        <v>-9.9751636938360755E-2</v>
      </c>
      <c r="V15" s="166">
        <f t="shared" si="1"/>
        <v>-6627</v>
      </c>
      <c r="W15" s="167">
        <f t="shared" si="4"/>
        <v>3.0239537912679085E-2</v>
      </c>
    </row>
    <row r="16" spans="1:23" x14ac:dyDescent="0.25">
      <c r="A16" s="1"/>
      <c r="B16" s="165" t="s">
        <v>126</v>
      </c>
      <c r="C16" s="166">
        <v>140154</v>
      </c>
      <c r="D16" s="166">
        <v>41692</v>
      </c>
      <c r="E16" s="166">
        <v>93338</v>
      </c>
      <c r="F16" s="166">
        <v>173382</v>
      </c>
      <c r="G16" s="166">
        <v>167833</v>
      </c>
      <c r="H16" s="166">
        <v>177387</v>
      </c>
      <c r="I16" s="167">
        <f t="shared" si="2"/>
        <v>5.6925634410396109E-2</v>
      </c>
      <c r="J16" s="166">
        <f t="shared" si="0"/>
        <v>9554</v>
      </c>
      <c r="K16" s="167">
        <f>H16/$H8</f>
        <v>3.1789887494260732E-2</v>
      </c>
      <c r="L16" s="81"/>
      <c r="N16" s="165" t="s">
        <v>126</v>
      </c>
      <c r="O16" s="166">
        <v>62584</v>
      </c>
      <c r="P16" s="166">
        <v>18116</v>
      </c>
      <c r="Q16" s="166">
        <v>41605</v>
      </c>
      <c r="R16" s="166">
        <v>77416</v>
      </c>
      <c r="S16" s="166">
        <v>71952</v>
      </c>
      <c r="T16" s="166">
        <v>72640</v>
      </c>
      <c r="U16" s="167">
        <f t="shared" si="3"/>
        <v>9.5619301756726394E-3</v>
      </c>
      <c r="V16" s="166">
        <f t="shared" si="1"/>
        <v>688</v>
      </c>
      <c r="W16" s="167">
        <f t="shared" si="4"/>
        <v>3.6727528657989048E-2</v>
      </c>
    </row>
    <row r="17" spans="1:23" x14ac:dyDescent="0.25">
      <c r="A17" s="1"/>
      <c r="B17" s="165" t="s">
        <v>122</v>
      </c>
      <c r="C17" s="166">
        <v>136969</v>
      </c>
      <c r="D17" s="166">
        <v>58927</v>
      </c>
      <c r="E17" s="166">
        <v>94304</v>
      </c>
      <c r="F17" s="166">
        <v>150351</v>
      </c>
      <c r="G17" s="166">
        <v>154430</v>
      </c>
      <c r="H17" s="166">
        <v>161175</v>
      </c>
      <c r="I17" s="167">
        <f t="shared" si="2"/>
        <v>4.367674674609856E-2</v>
      </c>
      <c r="J17" s="166">
        <f t="shared" si="0"/>
        <v>6745</v>
      </c>
      <c r="K17" s="167">
        <f>H17/H$8</f>
        <v>2.8884501777962725E-2</v>
      </c>
      <c r="L17" s="81"/>
      <c r="N17" s="165" t="s">
        <v>122</v>
      </c>
      <c r="O17" s="166">
        <v>72038</v>
      </c>
      <c r="P17" s="166">
        <v>30997</v>
      </c>
      <c r="Q17" s="166">
        <v>52336</v>
      </c>
      <c r="R17" s="166">
        <v>85446</v>
      </c>
      <c r="S17" s="166">
        <v>82435</v>
      </c>
      <c r="T17" s="166">
        <v>83954</v>
      </c>
      <c r="U17" s="167">
        <f t="shared" si="3"/>
        <v>1.8426639170255443E-2</v>
      </c>
      <c r="V17" s="166">
        <f t="shared" si="1"/>
        <v>1519</v>
      </c>
      <c r="W17" s="167">
        <f t="shared" si="4"/>
        <v>4.2448003041751274E-2</v>
      </c>
    </row>
    <row r="18" spans="1:23" x14ac:dyDescent="0.25">
      <c r="A18" s="1"/>
      <c r="B18" s="165" t="s">
        <v>131</v>
      </c>
      <c r="C18" s="166">
        <v>76537</v>
      </c>
      <c r="D18" s="166">
        <v>31184</v>
      </c>
      <c r="E18" s="166">
        <v>25435</v>
      </c>
      <c r="F18" s="166">
        <v>64413</v>
      </c>
      <c r="G18" s="166">
        <v>68822</v>
      </c>
      <c r="H18" s="166">
        <v>65431</v>
      </c>
      <c r="I18" s="167">
        <f t="shared" si="2"/>
        <v>-4.9272035105053624E-2</v>
      </c>
      <c r="J18" s="166">
        <f t="shared" si="0"/>
        <v>-3391</v>
      </c>
      <c r="K18" s="167">
        <f t="shared" ref="K18:K20" si="5">H18/H$8</f>
        <v>1.1726023488964659E-2</v>
      </c>
      <c r="L18" s="81"/>
      <c r="N18" s="165" t="s">
        <v>131</v>
      </c>
      <c r="O18" s="166">
        <v>31688</v>
      </c>
      <c r="P18" s="166">
        <v>12612</v>
      </c>
      <c r="Q18" s="166">
        <v>7603</v>
      </c>
      <c r="R18" s="166">
        <v>23344</v>
      </c>
      <c r="S18" s="166">
        <v>24875</v>
      </c>
      <c r="T18" s="166">
        <v>24770</v>
      </c>
      <c r="U18" s="167">
        <f t="shared" si="3"/>
        <v>-4.2211055276382137E-3</v>
      </c>
      <c r="V18" s="166">
        <f t="shared" si="1"/>
        <v>-105</v>
      </c>
      <c r="W18" s="167">
        <f t="shared" si="4"/>
        <v>1.2523965925913941E-2</v>
      </c>
    </row>
    <row r="19" spans="1:23" x14ac:dyDescent="0.25">
      <c r="A19" s="164" t="s">
        <v>147</v>
      </c>
      <c r="B19" s="165" t="s">
        <v>134</v>
      </c>
      <c r="C19" s="166">
        <v>110098</v>
      </c>
      <c r="D19" s="166">
        <v>47431</v>
      </c>
      <c r="E19" s="166">
        <v>22379</v>
      </c>
      <c r="F19" s="166">
        <v>58944</v>
      </c>
      <c r="G19" s="166">
        <v>72711</v>
      </c>
      <c r="H19" s="166">
        <v>71945</v>
      </c>
      <c r="I19" s="167">
        <f t="shared" si="2"/>
        <v>-1.05348571742927E-2</v>
      </c>
      <c r="J19" s="166">
        <f t="shared" si="0"/>
        <v>-766</v>
      </c>
      <c r="K19" s="167">
        <f t="shared" si="5"/>
        <v>1.2893410767274877E-2</v>
      </c>
      <c r="L19" s="81"/>
      <c r="N19" s="165" t="s">
        <v>134</v>
      </c>
      <c r="O19" s="166">
        <v>36614</v>
      </c>
      <c r="P19" s="166">
        <v>14770</v>
      </c>
      <c r="Q19" s="166">
        <v>5483</v>
      </c>
      <c r="R19" s="166">
        <v>20284</v>
      </c>
      <c r="S19" s="166">
        <v>26202</v>
      </c>
      <c r="T19" s="166">
        <v>24379</v>
      </c>
      <c r="U19" s="167">
        <f t="shared" si="3"/>
        <v>-6.9574841615143934E-2</v>
      </c>
      <c r="V19" s="166">
        <f t="shared" si="1"/>
        <v>-1823</v>
      </c>
      <c r="W19" s="167">
        <f t="shared" si="4"/>
        <v>1.2326272317636494E-2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974154</v>
      </c>
      <c r="D20" s="171">
        <f t="shared" si="6"/>
        <v>332481</v>
      </c>
      <c r="E20" s="171">
        <f t="shared" si="6"/>
        <v>507649</v>
      </c>
      <c r="F20" s="171">
        <f t="shared" si="6"/>
        <v>1021905</v>
      </c>
      <c r="G20" s="171">
        <f t="shared" si="6"/>
        <v>1127097</v>
      </c>
      <c r="H20" s="171">
        <f t="shared" si="6"/>
        <v>1229612</v>
      </c>
      <c r="I20" s="172">
        <f t="shared" si="2"/>
        <v>9.0954904502451805E-2</v>
      </c>
      <c r="J20" s="171">
        <f t="shared" si="0"/>
        <v>102515</v>
      </c>
      <c r="K20" s="172">
        <f t="shared" si="5"/>
        <v>0.22036128431955515</v>
      </c>
      <c r="L20" s="81"/>
      <c r="N20" s="170" t="s">
        <v>148</v>
      </c>
      <c r="O20" s="171">
        <f t="shared" ref="O20:T20" si="7">O12-SUM(O13:O19)</f>
        <v>338301</v>
      </c>
      <c r="P20" s="171">
        <f t="shared" si="7"/>
        <v>105735</v>
      </c>
      <c r="Q20" s="171">
        <f t="shared" si="7"/>
        <v>173586</v>
      </c>
      <c r="R20" s="171">
        <f t="shared" si="7"/>
        <v>339821</v>
      </c>
      <c r="S20" s="171">
        <f t="shared" si="7"/>
        <v>382688</v>
      </c>
      <c r="T20" s="171">
        <f t="shared" si="7"/>
        <v>413412</v>
      </c>
      <c r="U20" s="172">
        <f t="shared" si="3"/>
        <v>8.0284722802909991E-2</v>
      </c>
      <c r="V20" s="171">
        <f>T20-S20</f>
        <v>30724</v>
      </c>
      <c r="W20" s="172">
        <f t="shared" si="4"/>
        <v>0.20902534523067962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1799528</v>
      </c>
      <c r="D22" s="159">
        <v>590539</v>
      </c>
      <c r="E22" s="159">
        <v>886032</v>
      </c>
      <c r="F22" s="159">
        <v>1785371</v>
      </c>
      <c r="G22" s="159">
        <v>1925435</v>
      </c>
      <c r="H22" s="159">
        <v>1977808</v>
      </c>
      <c r="I22" s="160">
        <f>IFERROR(H22/G22-1,"-")</f>
        <v>2.7200606616167189E-2</v>
      </c>
      <c r="J22" s="159">
        <f>H22-G22</f>
        <v>52373</v>
      </c>
      <c r="K22" s="160">
        <f>H22/H$8</f>
        <v>0.35444702151368945</v>
      </c>
      <c r="L22" s="107"/>
      <c r="M22" s="107"/>
      <c r="N22" s="107"/>
    </row>
    <row r="23" spans="1:23" x14ac:dyDescent="0.25">
      <c r="B23" s="161" t="s">
        <v>100</v>
      </c>
      <c r="C23" s="162">
        <v>225369</v>
      </c>
      <c r="D23" s="162">
        <v>120646</v>
      </c>
      <c r="E23" s="162">
        <v>248670</v>
      </c>
      <c r="F23" s="162">
        <v>209426</v>
      </c>
      <c r="G23" s="162">
        <v>184222</v>
      </c>
      <c r="H23" s="162">
        <v>164129</v>
      </c>
      <c r="I23" s="163">
        <f>IFERROR(H23/G23-1,"-")</f>
        <v>-0.10906949224305462</v>
      </c>
      <c r="J23" s="162">
        <f t="shared" ref="J23:J33" si="8">H23-G23</f>
        <v>-20093</v>
      </c>
      <c r="K23" s="163">
        <f>H23/H$8</f>
        <v>2.9413894166683691E-2</v>
      </c>
    </row>
    <row r="24" spans="1:23" x14ac:dyDescent="0.25">
      <c r="B24" s="165" t="s">
        <v>106</v>
      </c>
      <c r="C24" s="166">
        <v>113805</v>
      </c>
      <c r="D24" s="166">
        <v>69276</v>
      </c>
      <c r="E24" s="166">
        <v>127227</v>
      </c>
      <c r="F24" s="166">
        <v>87285</v>
      </c>
      <c r="G24" s="166">
        <v>76041</v>
      </c>
      <c r="H24" s="166">
        <v>61158</v>
      </c>
      <c r="I24" s="167">
        <f>IFERROR(H24/G24-1,"-")</f>
        <v>-0.19572335976644184</v>
      </c>
      <c r="J24" s="166">
        <f t="shared" si="8"/>
        <v>-14883</v>
      </c>
      <c r="K24" s="167">
        <f>H24/H$8</f>
        <v>1.0960250409409922E-2</v>
      </c>
    </row>
    <row r="25" spans="1:23" x14ac:dyDescent="0.25">
      <c r="B25" s="165" t="s">
        <v>12</v>
      </c>
      <c r="C25" s="166">
        <v>111564</v>
      </c>
      <c r="D25" s="166">
        <v>51370</v>
      </c>
      <c r="E25" s="166">
        <v>121443</v>
      </c>
      <c r="F25" s="166">
        <v>122141</v>
      </c>
      <c r="G25" s="166">
        <v>108181</v>
      </c>
      <c r="H25" s="166">
        <v>102971</v>
      </c>
      <c r="I25" s="167">
        <f>IFERROR(H25/G25-1,"-")</f>
        <v>-4.816002810105291E-2</v>
      </c>
      <c r="J25" s="166">
        <f t="shared" si="8"/>
        <v>-5210</v>
      </c>
      <c r="K25" s="167">
        <f>H25/H$8</f>
        <v>1.845364375727377E-2</v>
      </c>
    </row>
    <row r="26" spans="1:23" x14ac:dyDescent="0.25">
      <c r="B26" s="161" t="s">
        <v>110</v>
      </c>
      <c r="C26" s="162">
        <v>1574159</v>
      </c>
      <c r="D26" s="162">
        <v>469893</v>
      </c>
      <c r="E26" s="162">
        <v>637362</v>
      </c>
      <c r="F26" s="162">
        <v>1575945</v>
      </c>
      <c r="G26" s="162">
        <v>1741213</v>
      </c>
      <c r="H26" s="162">
        <v>1813679</v>
      </c>
      <c r="I26" s="163">
        <f>IFERROR(H26/G26-1,"-")</f>
        <v>4.1618113349716657E-2</v>
      </c>
      <c r="J26" s="162">
        <f t="shared" si="8"/>
        <v>72466</v>
      </c>
      <c r="K26" s="163">
        <f>H26/H$8</f>
        <v>0.32503312734700579</v>
      </c>
    </row>
    <row r="27" spans="1:23" x14ac:dyDescent="0.25">
      <c r="B27" s="165" t="s">
        <v>113</v>
      </c>
      <c r="C27" s="166">
        <v>773712</v>
      </c>
      <c r="D27" s="166">
        <v>204624</v>
      </c>
      <c r="E27" s="166">
        <v>209063</v>
      </c>
      <c r="F27" s="166">
        <v>793035</v>
      </c>
      <c r="G27" s="166">
        <v>900777</v>
      </c>
      <c r="H27" s="166">
        <v>947879</v>
      </c>
      <c r="I27" s="167">
        <f t="shared" ref="I27:I34" si="9">IFERROR(H27/G27-1,"-")</f>
        <v>5.2290411500293565E-2</v>
      </c>
      <c r="J27" s="166">
        <f t="shared" si="8"/>
        <v>47102</v>
      </c>
      <c r="K27" s="167">
        <f t="shared" ref="K27:K34" si="10">H27/H$8</f>
        <v>0.16987133650251918</v>
      </c>
    </row>
    <row r="28" spans="1:23" x14ac:dyDescent="0.25">
      <c r="B28" s="165" t="s">
        <v>116</v>
      </c>
      <c r="C28" s="166">
        <v>205570</v>
      </c>
      <c r="D28" s="166">
        <v>61251</v>
      </c>
      <c r="E28" s="166">
        <v>104521</v>
      </c>
      <c r="F28" s="166">
        <v>172719</v>
      </c>
      <c r="G28" s="166">
        <v>185849</v>
      </c>
      <c r="H28" s="166">
        <v>186837</v>
      </c>
      <c r="I28" s="167">
        <f t="shared" si="9"/>
        <v>5.3161437511097809E-3</v>
      </c>
      <c r="J28" s="166">
        <f t="shared" si="8"/>
        <v>988</v>
      </c>
      <c r="K28" s="167">
        <f t="shared" si="10"/>
        <v>3.3483441344434442E-2</v>
      </c>
    </row>
    <row r="29" spans="1:23" x14ac:dyDescent="0.25">
      <c r="B29" s="165" t="s">
        <v>119</v>
      </c>
      <c r="C29" s="166">
        <v>53652</v>
      </c>
      <c r="D29" s="166">
        <v>21788</v>
      </c>
      <c r="E29" s="166">
        <v>43165</v>
      </c>
      <c r="F29" s="166">
        <v>63880</v>
      </c>
      <c r="G29" s="166">
        <v>66435</v>
      </c>
      <c r="H29" s="166">
        <v>59808</v>
      </c>
      <c r="I29" s="167">
        <f t="shared" si="9"/>
        <v>-9.9751636938360755E-2</v>
      </c>
      <c r="J29" s="166">
        <f t="shared" si="8"/>
        <v>-6627</v>
      </c>
      <c r="K29" s="167">
        <f t="shared" si="10"/>
        <v>1.0718314145099392E-2</v>
      </c>
    </row>
    <row r="30" spans="1:23" x14ac:dyDescent="0.25">
      <c r="B30" s="165" t="s">
        <v>126</v>
      </c>
      <c r="C30" s="166">
        <v>62584</v>
      </c>
      <c r="D30" s="166">
        <v>18116</v>
      </c>
      <c r="E30" s="166">
        <v>41605</v>
      </c>
      <c r="F30" s="166">
        <v>77416</v>
      </c>
      <c r="G30" s="166">
        <v>71952</v>
      </c>
      <c r="H30" s="166">
        <v>72640</v>
      </c>
      <c r="I30" s="167">
        <f t="shared" si="9"/>
        <v>9.5619301756726394E-3</v>
      </c>
      <c r="J30" s="166">
        <f t="shared" si="8"/>
        <v>688</v>
      </c>
      <c r="K30" s="167">
        <f t="shared" si="10"/>
        <v>1.301796314038289E-2</v>
      </c>
    </row>
    <row r="31" spans="1:23" x14ac:dyDescent="0.25">
      <c r="B31" s="165" t="s">
        <v>122</v>
      </c>
      <c r="C31" s="166">
        <v>72038</v>
      </c>
      <c r="D31" s="166">
        <v>30997</v>
      </c>
      <c r="E31" s="166">
        <v>52336</v>
      </c>
      <c r="F31" s="166">
        <v>85446</v>
      </c>
      <c r="G31" s="166">
        <v>82435</v>
      </c>
      <c r="H31" s="166">
        <v>83954</v>
      </c>
      <c r="I31" s="167">
        <f t="shared" si="9"/>
        <v>1.8426639170255443E-2</v>
      </c>
      <c r="J31" s="166">
        <f t="shared" si="8"/>
        <v>1519</v>
      </c>
      <c r="K31" s="167">
        <f t="shared" si="10"/>
        <v>1.5045568247352769E-2</v>
      </c>
    </row>
    <row r="32" spans="1:23" x14ac:dyDescent="0.25">
      <c r="B32" s="165" t="s">
        <v>131</v>
      </c>
      <c r="C32" s="166">
        <v>31688</v>
      </c>
      <c r="D32" s="166">
        <v>12612</v>
      </c>
      <c r="E32" s="166">
        <v>7603</v>
      </c>
      <c r="F32" s="166">
        <v>23344</v>
      </c>
      <c r="G32" s="166">
        <v>24875</v>
      </c>
      <c r="H32" s="166">
        <v>24770</v>
      </c>
      <c r="I32" s="167">
        <f t="shared" si="9"/>
        <v>-4.2211055276382137E-3</v>
      </c>
      <c r="J32" s="166">
        <f t="shared" si="8"/>
        <v>-105</v>
      </c>
      <c r="K32" s="167">
        <f t="shared" si="10"/>
        <v>4.4390824199791326E-3</v>
      </c>
    </row>
    <row r="33" spans="2:14" x14ac:dyDescent="0.25">
      <c r="B33" s="165" t="s">
        <v>134</v>
      </c>
      <c r="C33" s="166">
        <v>36614</v>
      </c>
      <c r="D33" s="166">
        <v>14770</v>
      </c>
      <c r="E33" s="166">
        <v>5483</v>
      </c>
      <c r="F33" s="166">
        <v>20284</v>
      </c>
      <c r="G33" s="166">
        <v>26202</v>
      </c>
      <c r="H33" s="166">
        <v>24379</v>
      </c>
      <c r="I33" s="167">
        <f t="shared" si="9"/>
        <v>-6.9574841615143934E-2</v>
      </c>
      <c r="J33" s="166">
        <f t="shared" si="8"/>
        <v>-1823</v>
      </c>
      <c r="K33" s="167">
        <f t="shared" si="10"/>
        <v>4.369010509352898E-3</v>
      </c>
    </row>
    <row r="34" spans="2:14" x14ac:dyDescent="0.25">
      <c r="B34" s="170" t="s">
        <v>148</v>
      </c>
      <c r="C34" s="171">
        <f t="shared" ref="C34:H34" si="11">C26-SUM(C27:C33)</f>
        <v>338301</v>
      </c>
      <c r="D34" s="171">
        <f t="shared" si="11"/>
        <v>105735</v>
      </c>
      <c r="E34" s="171">
        <f t="shared" si="11"/>
        <v>173586</v>
      </c>
      <c r="F34" s="171">
        <f t="shared" si="11"/>
        <v>339821</v>
      </c>
      <c r="G34" s="171">
        <f t="shared" si="11"/>
        <v>382688</v>
      </c>
      <c r="H34" s="171">
        <f t="shared" si="11"/>
        <v>413412</v>
      </c>
      <c r="I34" s="172">
        <f t="shared" si="9"/>
        <v>8.0284722802909991E-2</v>
      </c>
      <c r="J34" s="171">
        <f>H34-G34</f>
        <v>30724</v>
      </c>
      <c r="K34" s="172">
        <f t="shared" si="10"/>
        <v>7.4088411037885063E-2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1327537</v>
      </c>
      <c r="D36" s="159">
        <v>404818</v>
      </c>
      <c r="E36" s="159">
        <v>494807</v>
      </c>
      <c r="F36" s="159">
        <v>1265143</v>
      </c>
      <c r="G36" s="159">
        <v>1346478</v>
      </c>
      <c r="H36" s="159">
        <v>1414199</v>
      </c>
      <c r="I36" s="160">
        <f>IFERROR(H36/G36-1,"-")</f>
        <v>5.0294917555281149E-2</v>
      </c>
      <c r="J36" s="159">
        <f>H36-G36</f>
        <v>67721</v>
      </c>
      <c r="K36" s="160">
        <f>H36/H$8</f>
        <v>0.25344149855680537</v>
      </c>
      <c r="L36" s="107"/>
      <c r="M36" s="107"/>
      <c r="N36" s="107"/>
    </row>
    <row r="37" spans="2:14" x14ac:dyDescent="0.25">
      <c r="B37" s="161" t="s">
        <v>100</v>
      </c>
      <c r="C37" s="162">
        <v>129369</v>
      </c>
      <c r="D37" s="162">
        <v>53491</v>
      </c>
      <c r="E37" s="162">
        <v>83727</v>
      </c>
      <c r="F37" s="162">
        <v>125247</v>
      </c>
      <c r="G37" s="162">
        <v>120690</v>
      </c>
      <c r="H37" s="162">
        <v>115725</v>
      </c>
      <c r="I37" s="163">
        <f>IFERROR(H37/G37-1,"-")</f>
        <v>-4.113845389013171E-2</v>
      </c>
      <c r="J37" s="162">
        <f t="shared" ref="J37:J47" si="12">H37-G37</f>
        <v>-4965</v>
      </c>
      <c r="K37" s="163">
        <f>H37/H$8</f>
        <v>2.0739314212841548E-2</v>
      </c>
    </row>
    <row r="38" spans="2:14" x14ac:dyDescent="0.25">
      <c r="B38" s="165" t="s">
        <v>106</v>
      </c>
      <c r="C38" s="166">
        <v>51589</v>
      </c>
      <c r="D38" s="166">
        <v>25384</v>
      </c>
      <c r="E38" s="166">
        <v>43623</v>
      </c>
      <c r="F38" s="166">
        <v>48440</v>
      </c>
      <c r="G38" s="166">
        <v>52862</v>
      </c>
      <c r="H38" s="166">
        <v>50590</v>
      </c>
      <c r="I38" s="167">
        <f>IFERROR(H38/G38-1,"-")</f>
        <v>-4.297983428549812E-2</v>
      </c>
      <c r="J38" s="166">
        <f t="shared" si="12"/>
        <v>-2272</v>
      </c>
      <c r="K38" s="167">
        <f>H38/H$8</f>
        <v>9.0663374899775662E-3</v>
      </c>
    </row>
    <row r="39" spans="2:14" x14ac:dyDescent="0.25">
      <c r="B39" s="165" t="s">
        <v>103</v>
      </c>
      <c r="C39" s="166">
        <v>77780</v>
      </c>
      <c r="D39" s="166">
        <v>28107</v>
      </c>
      <c r="E39" s="166">
        <v>40104</v>
      </c>
      <c r="F39" s="166">
        <v>76807</v>
      </c>
      <c r="G39" s="166">
        <v>67828</v>
      </c>
      <c r="H39" s="166">
        <v>65135</v>
      </c>
      <c r="I39" s="167">
        <f>IFERROR(H39/G39-1,"-")</f>
        <v>-3.970336734092117E-2</v>
      </c>
      <c r="J39" s="166">
        <f t="shared" si="12"/>
        <v>-2693</v>
      </c>
      <c r="K39" s="167">
        <f>H39/H$8</f>
        <v>1.167297672286398E-2</v>
      </c>
    </row>
    <row r="40" spans="2:14" x14ac:dyDescent="0.25">
      <c r="B40" s="161" t="s">
        <v>110</v>
      </c>
      <c r="C40" s="162">
        <v>1198168</v>
      </c>
      <c r="D40" s="162">
        <v>351327</v>
      </c>
      <c r="E40" s="162">
        <v>411080</v>
      </c>
      <c r="F40" s="162">
        <v>1139896</v>
      </c>
      <c r="G40" s="162">
        <v>1225788</v>
      </c>
      <c r="H40" s="162">
        <v>1298474</v>
      </c>
      <c r="I40" s="163">
        <f>IFERROR(H40/G40-1,"-")</f>
        <v>5.9297366265618434E-2</v>
      </c>
      <c r="J40" s="162">
        <f t="shared" si="12"/>
        <v>72686</v>
      </c>
      <c r="K40" s="163">
        <f>H40/H$8</f>
        <v>0.23270218434396384</v>
      </c>
    </row>
    <row r="41" spans="2:14" x14ac:dyDescent="0.25">
      <c r="B41" s="165" t="s">
        <v>113</v>
      </c>
      <c r="C41" s="166">
        <v>653469</v>
      </c>
      <c r="D41" s="166">
        <v>160104</v>
      </c>
      <c r="E41" s="166">
        <v>143107</v>
      </c>
      <c r="F41" s="166">
        <v>589013</v>
      </c>
      <c r="G41" s="166">
        <v>647220</v>
      </c>
      <c r="H41" s="166">
        <v>696169</v>
      </c>
      <c r="I41" s="167">
        <f t="shared" ref="I41:I48" si="13">IFERROR(H41/G41-1,"-")</f>
        <v>7.5629615895676849E-2</v>
      </c>
      <c r="J41" s="166">
        <f t="shared" si="12"/>
        <v>48949</v>
      </c>
      <c r="K41" s="167">
        <f t="shared" ref="K41:K48" si="14">H41/H$8</f>
        <v>0.12476187199170176</v>
      </c>
    </row>
    <row r="42" spans="2:14" x14ac:dyDescent="0.25">
      <c r="B42" s="165" t="s">
        <v>116</v>
      </c>
      <c r="C42" s="166">
        <v>53591</v>
      </c>
      <c r="D42" s="166">
        <v>17133</v>
      </c>
      <c r="E42" s="166">
        <v>22014</v>
      </c>
      <c r="F42" s="166">
        <v>40094</v>
      </c>
      <c r="G42" s="166">
        <v>46114</v>
      </c>
      <c r="H42" s="166">
        <v>45371</v>
      </c>
      <c r="I42" s="167">
        <f t="shared" si="13"/>
        <v>-1.6112243570282292E-2</v>
      </c>
      <c r="J42" s="166">
        <f t="shared" si="12"/>
        <v>-743</v>
      </c>
      <c r="K42" s="167">
        <f t="shared" si="14"/>
        <v>8.13102981335782E-3</v>
      </c>
    </row>
    <row r="43" spans="2:14" x14ac:dyDescent="0.25">
      <c r="B43" s="165" t="s">
        <v>119</v>
      </c>
      <c r="C43" s="166">
        <v>24734</v>
      </c>
      <c r="D43" s="166">
        <v>10089</v>
      </c>
      <c r="E43" s="166">
        <v>20113</v>
      </c>
      <c r="F43" s="166">
        <v>27607</v>
      </c>
      <c r="G43" s="166">
        <v>29230</v>
      </c>
      <c r="H43" s="166">
        <v>29531</v>
      </c>
      <c r="I43" s="167">
        <f t="shared" si="13"/>
        <v>1.0297639411563475E-2</v>
      </c>
      <c r="J43" s="166">
        <f t="shared" si="12"/>
        <v>301</v>
      </c>
      <c r="K43" s="167">
        <f t="shared" si="14"/>
        <v>5.2923109787809354E-3</v>
      </c>
    </row>
    <row r="44" spans="2:14" x14ac:dyDescent="0.25">
      <c r="B44" s="165" t="s">
        <v>126</v>
      </c>
      <c r="C44" s="166">
        <v>54686</v>
      </c>
      <c r="D44" s="166">
        <v>16096</v>
      </c>
      <c r="E44" s="166">
        <v>30710</v>
      </c>
      <c r="F44" s="166">
        <v>58189</v>
      </c>
      <c r="G44" s="166">
        <v>56377</v>
      </c>
      <c r="H44" s="166">
        <v>58857</v>
      </c>
      <c r="I44" s="167">
        <f t="shared" si="13"/>
        <v>4.3989570214803875E-2</v>
      </c>
      <c r="J44" s="166">
        <f t="shared" si="12"/>
        <v>2480</v>
      </c>
      <c r="K44" s="167">
        <f t="shared" si="14"/>
        <v>1.0547883487796197E-2</v>
      </c>
    </row>
    <row r="45" spans="2:14" x14ac:dyDescent="0.25">
      <c r="B45" s="165" t="s">
        <v>122</v>
      </c>
      <c r="C45" s="166">
        <v>42015</v>
      </c>
      <c r="D45" s="166">
        <v>16487</v>
      </c>
      <c r="E45" s="166">
        <v>22921</v>
      </c>
      <c r="F45" s="166">
        <v>39629</v>
      </c>
      <c r="G45" s="166">
        <v>45101</v>
      </c>
      <c r="H45" s="166">
        <v>45571</v>
      </c>
      <c r="I45" s="167">
        <f t="shared" si="13"/>
        <v>1.0421054965521925E-2</v>
      </c>
      <c r="J45" s="166">
        <f t="shared" si="12"/>
        <v>470</v>
      </c>
      <c r="K45" s="167">
        <f t="shared" si="14"/>
        <v>8.1668722228853061E-3</v>
      </c>
    </row>
    <row r="46" spans="2:14" x14ac:dyDescent="0.25">
      <c r="B46" s="165" t="s">
        <v>131</v>
      </c>
      <c r="C46" s="166">
        <v>27828</v>
      </c>
      <c r="D46" s="166">
        <v>10556</v>
      </c>
      <c r="E46" s="166">
        <v>10564</v>
      </c>
      <c r="F46" s="166">
        <v>23280</v>
      </c>
      <c r="G46" s="166">
        <v>23847</v>
      </c>
      <c r="H46" s="166">
        <v>22838</v>
      </c>
      <c r="I46" s="167">
        <f t="shared" si="13"/>
        <v>-4.2311401853482589E-2</v>
      </c>
      <c r="J46" s="166">
        <f t="shared" si="12"/>
        <v>-1009</v>
      </c>
      <c r="K46" s="167">
        <f t="shared" si="14"/>
        <v>4.0928447439436185E-3</v>
      </c>
    </row>
    <row r="47" spans="2:14" x14ac:dyDescent="0.25">
      <c r="B47" s="165" t="s">
        <v>134</v>
      </c>
      <c r="C47" s="166">
        <v>44401</v>
      </c>
      <c r="D47" s="166">
        <v>18763</v>
      </c>
      <c r="E47" s="166">
        <v>10661</v>
      </c>
      <c r="F47" s="166">
        <v>23652</v>
      </c>
      <c r="G47" s="166">
        <v>27257</v>
      </c>
      <c r="H47" s="166">
        <v>25911</v>
      </c>
      <c r="I47" s="167">
        <f t="shared" si="13"/>
        <v>-4.9381810177202223E-2</v>
      </c>
      <c r="J47" s="166">
        <f t="shared" si="12"/>
        <v>-1346</v>
      </c>
      <c r="K47" s="167">
        <f t="shared" si="14"/>
        <v>4.64356336633344E-3</v>
      </c>
    </row>
    <row r="48" spans="2:14" x14ac:dyDescent="0.25">
      <c r="B48" s="170" t="s">
        <v>148</v>
      </c>
      <c r="C48" s="171">
        <f t="shared" ref="C48:H48" si="15">C40-SUM(C41:C47)</f>
        <v>297444</v>
      </c>
      <c r="D48" s="171">
        <f t="shared" si="15"/>
        <v>102099</v>
      </c>
      <c r="E48" s="171">
        <f t="shared" si="15"/>
        <v>150990</v>
      </c>
      <c r="F48" s="171">
        <f t="shared" si="15"/>
        <v>338432</v>
      </c>
      <c r="G48" s="171">
        <f t="shared" si="15"/>
        <v>350642</v>
      </c>
      <c r="H48" s="171">
        <f t="shared" si="15"/>
        <v>374226</v>
      </c>
      <c r="I48" s="172">
        <f t="shared" si="13"/>
        <v>6.7259484032146766E-2</v>
      </c>
      <c r="J48" s="171">
        <f>H48-G48</f>
        <v>23584</v>
      </c>
      <c r="K48" s="172">
        <f t="shared" si="14"/>
        <v>6.7065807739164748E-2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45810</v>
      </c>
      <c r="D50" s="159">
        <v>13335</v>
      </c>
      <c r="E50" s="159">
        <v>20284</v>
      </c>
      <c r="F50" s="159">
        <v>38233</v>
      </c>
      <c r="G50" s="159">
        <v>51611</v>
      </c>
      <c r="H50" s="159">
        <v>45550</v>
      </c>
      <c r="I50" s="160">
        <f>IFERROR(H50/G50-1,"-")</f>
        <v>-0.11743620546007638</v>
      </c>
      <c r="J50" s="159">
        <f>H50-G50</f>
        <v>-6061</v>
      </c>
      <c r="K50" s="160">
        <f>H50/H$8</f>
        <v>8.1631087698849202E-3</v>
      </c>
      <c r="L50" s="107"/>
      <c r="M50" s="107"/>
      <c r="N50" s="107"/>
    </row>
    <row r="51" spans="2:14" x14ac:dyDescent="0.25">
      <c r="B51" s="161" t="s">
        <v>100</v>
      </c>
      <c r="C51" s="162">
        <v>10543</v>
      </c>
      <c r="D51" s="162">
        <v>2366</v>
      </c>
      <c r="E51" s="162">
        <v>4977</v>
      </c>
      <c r="F51" s="162">
        <v>6805</v>
      </c>
      <c r="G51" s="162">
        <v>20361</v>
      </c>
      <c r="H51" s="162">
        <v>12056</v>
      </c>
      <c r="I51" s="163">
        <f>IFERROR(H51/G51-1,"-")</f>
        <v>-0.40788762830902214</v>
      </c>
      <c r="J51" s="162">
        <f t="shared" ref="J51:J61" si="16">H51-G51</f>
        <v>-8305</v>
      </c>
      <c r="K51" s="163">
        <f>H51/H$8</f>
        <v>2.160580446316852E-3</v>
      </c>
    </row>
    <row r="52" spans="2:14" x14ac:dyDescent="0.25">
      <c r="B52" s="165" t="s">
        <v>106</v>
      </c>
      <c r="C52" s="166">
        <v>5954</v>
      </c>
      <c r="D52" s="166">
        <v>1673</v>
      </c>
      <c r="E52" s="166">
        <v>2436</v>
      </c>
      <c r="F52" s="166">
        <v>3518</v>
      </c>
      <c r="G52" s="166">
        <v>14887</v>
      </c>
      <c r="H52" s="166">
        <v>7780</v>
      </c>
      <c r="I52" s="167">
        <f>IFERROR(H52/G52-1,"-")</f>
        <v>-0.4773963861086854</v>
      </c>
      <c r="J52" s="166">
        <f t="shared" si="16"/>
        <v>-7107</v>
      </c>
      <c r="K52" s="167">
        <f>H52/H$8</f>
        <v>1.3942697306192028E-3</v>
      </c>
    </row>
    <row r="53" spans="2:14" x14ac:dyDescent="0.25">
      <c r="B53" s="165" t="s">
        <v>103</v>
      </c>
      <c r="C53" s="166">
        <v>4589</v>
      </c>
      <c r="D53" s="166">
        <v>693</v>
      </c>
      <c r="E53" s="166">
        <v>2541</v>
      </c>
      <c r="F53" s="166">
        <v>3287</v>
      </c>
      <c r="G53" s="166">
        <v>5474</v>
      </c>
      <c r="H53" s="166">
        <v>4276</v>
      </c>
      <c r="I53" s="167">
        <f>IFERROR(H53/G53-1,"-")</f>
        <v>-0.2188527584947022</v>
      </c>
      <c r="J53" s="166">
        <f t="shared" si="16"/>
        <v>-1198</v>
      </c>
      <c r="K53" s="167">
        <f>H53/H$8</f>
        <v>7.6631071569764923E-4</v>
      </c>
    </row>
    <row r="54" spans="2:14" x14ac:dyDescent="0.25">
      <c r="B54" s="161" t="s">
        <v>110</v>
      </c>
      <c r="C54" s="162">
        <v>35267</v>
      </c>
      <c r="D54" s="162">
        <v>10969</v>
      </c>
      <c r="E54" s="162">
        <v>15307</v>
      </c>
      <c r="F54" s="162">
        <v>31428</v>
      </c>
      <c r="G54" s="162">
        <v>31250</v>
      </c>
      <c r="H54" s="162">
        <v>33494</v>
      </c>
      <c r="I54" s="163">
        <f>IFERROR(H54/G54-1,"-")</f>
        <v>7.1808000000000094E-2</v>
      </c>
      <c r="J54" s="162">
        <f t="shared" si="16"/>
        <v>2244</v>
      </c>
      <c r="K54" s="163">
        <f>H54/H$8</f>
        <v>6.0025283235680691E-3</v>
      </c>
    </row>
    <row r="55" spans="2:14" x14ac:dyDescent="0.25">
      <c r="B55" s="165" t="s">
        <v>113</v>
      </c>
      <c r="C55" s="166">
        <v>10451</v>
      </c>
      <c r="D55" s="166">
        <v>3235</v>
      </c>
      <c r="E55" s="166">
        <v>3039</v>
      </c>
      <c r="F55" s="166">
        <v>10480</v>
      </c>
      <c r="G55" s="166">
        <v>9481</v>
      </c>
      <c r="H55" s="166">
        <v>11205</v>
      </c>
      <c r="I55" s="167">
        <f t="shared" ref="I55:I62" si="17">IFERROR(H55/G55-1,"-")</f>
        <v>0.18183735892838304</v>
      </c>
      <c r="J55" s="166">
        <f t="shared" si="16"/>
        <v>1724</v>
      </c>
      <c r="K55" s="167">
        <f t="shared" ref="K55:K62" si="18">H55/H$8</f>
        <v>2.0080709937773992E-3</v>
      </c>
    </row>
    <row r="56" spans="2:14" x14ac:dyDescent="0.25">
      <c r="B56" s="165" t="s">
        <v>116</v>
      </c>
      <c r="C56" s="166">
        <v>10142</v>
      </c>
      <c r="D56" s="166">
        <v>3165</v>
      </c>
      <c r="E56" s="166">
        <v>5197</v>
      </c>
      <c r="F56" s="166">
        <v>7015</v>
      </c>
      <c r="G56" s="166">
        <v>6255</v>
      </c>
      <c r="H56" s="166">
        <v>6432</v>
      </c>
      <c r="I56" s="167">
        <f t="shared" si="17"/>
        <v>2.8297362110311752E-2</v>
      </c>
      <c r="J56" s="166">
        <f t="shared" si="16"/>
        <v>177</v>
      </c>
      <c r="K56" s="167">
        <f t="shared" si="18"/>
        <v>1.1526918904039476E-3</v>
      </c>
    </row>
    <row r="57" spans="2:14" x14ac:dyDescent="0.25">
      <c r="B57" s="165" t="s">
        <v>119</v>
      </c>
      <c r="C57" s="166">
        <v>2191</v>
      </c>
      <c r="D57" s="166">
        <v>546</v>
      </c>
      <c r="E57" s="166">
        <v>1648</v>
      </c>
      <c r="F57" s="166">
        <v>2748</v>
      </c>
      <c r="G57" s="166">
        <v>2961</v>
      </c>
      <c r="H57" s="166">
        <v>2512</v>
      </c>
      <c r="I57" s="167">
        <f t="shared" si="17"/>
        <v>-0.15163796014859843</v>
      </c>
      <c r="J57" s="166">
        <f t="shared" si="16"/>
        <v>-449</v>
      </c>
      <c r="K57" s="167">
        <f t="shared" si="18"/>
        <v>4.5018066366522331E-4</v>
      </c>
    </row>
    <row r="58" spans="2:14" x14ac:dyDescent="0.25">
      <c r="B58" s="165" t="s">
        <v>126</v>
      </c>
      <c r="C58" s="166">
        <v>733</v>
      </c>
      <c r="D58" s="166">
        <v>287</v>
      </c>
      <c r="E58" s="166">
        <v>377</v>
      </c>
      <c r="F58" s="166">
        <v>875</v>
      </c>
      <c r="G58" s="166">
        <v>834</v>
      </c>
      <c r="H58" s="166">
        <v>1072</v>
      </c>
      <c r="I58" s="167">
        <f t="shared" si="17"/>
        <v>0.28537170263788969</v>
      </c>
      <c r="J58" s="166">
        <f t="shared" si="16"/>
        <v>238</v>
      </c>
      <c r="K58" s="167">
        <f t="shared" si="18"/>
        <v>1.9211531506732458E-4</v>
      </c>
    </row>
    <row r="59" spans="2:14" x14ac:dyDescent="0.25">
      <c r="B59" s="165" t="s">
        <v>122</v>
      </c>
      <c r="C59" s="166">
        <v>710</v>
      </c>
      <c r="D59" s="166">
        <v>233</v>
      </c>
      <c r="E59" s="166">
        <v>480</v>
      </c>
      <c r="F59" s="166">
        <v>665</v>
      </c>
      <c r="G59" s="166">
        <v>718</v>
      </c>
      <c r="H59" s="166">
        <v>761</v>
      </c>
      <c r="I59" s="167">
        <f t="shared" si="17"/>
        <v>5.9888579387186613E-2</v>
      </c>
      <c r="J59" s="166">
        <f t="shared" si="16"/>
        <v>43</v>
      </c>
      <c r="K59" s="167">
        <f t="shared" si="18"/>
        <v>1.3638036825208396E-4</v>
      </c>
    </row>
    <row r="60" spans="2:14" x14ac:dyDescent="0.25">
      <c r="B60" s="165" t="s">
        <v>131</v>
      </c>
      <c r="C60" s="166">
        <v>289</v>
      </c>
      <c r="D60" s="166">
        <v>136</v>
      </c>
      <c r="E60" s="166">
        <v>98</v>
      </c>
      <c r="F60" s="166">
        <v>141</v>
      </c>
      <c r="G60" s="166">
        <v>243</v>
      </c>
      <c r="H60" s="166">
        <v>149</v>
      </c>
      <c r="I60" s="167">
        <f t="shared" si="17"/>
        <v>-0.38683127572016462</v>
      </c>
      <c r="J60" s="166">
        <f t="shared" si="16"/>
        <v>-94</v>
      </c>
      <c r="K60" s="167">
        <f t="shared" si="18"/>
        <v>2.670259509797702E-5</v>
      </c>
    </row>
    <row r="61" spans="2:14" x14ac:dyDescent="0.25">
      <c r="B61" s="165" t="s">
        <v>134</v>
      </c>
      <c r="C61" s="166">
        <v>617</v>
      </c>
      <c r="D61" s="166">
        <v>248</v>
      </c>
      <c r="E61" s="166">
        <v>91</v>
      </c>
      <c r="F61" s="166">
        <v>157</v>
      </c>
      <c r="G61" s="166">
        <v>195</v>
      </c>
      <c r="H61" s="166">
        <v>168</v>
      </c>
      <c r="I61" s="167">
        <f t="shared" si="17"/>
        <v>-0.13846153846153841</v>
      </c>
      <c r="J61" s="166">
        <f t="shared" si="16"/>
        <v>-27</v>
      </c>
      <c r="K61" s="167">
        <f t="shared" si="18"/>
        <v>3.0107624003088182E-5</v>
      </c>
    </row>
    <row r="62" spans="2:14" x14ac:dyDescent="0.25">
      <c r="B62" s="170" t="s">
        <v>148</v>
      </c>
      <c r="C62" s="171">
        <f t="shared" ref="C62:H62" si="19">C54-SUM(C55:C61)</f>
        <v>10134</v>
      </c>
      <c r="D62" s="171">
        <f t="shared" si="19"/>
        <v>3119</v>
      </c>
      <c r="E62" s="171">
        <f t="shared" si="19"/>
        <v>4377</v>
      </c>
      <c r="F62" s="171">
        <f t="shared" si="19"/>
        <v>9347</v>
      </c>
      <c r="G62" s="171">
        <f t="shared" si="19"/>
        <v>10563</v>
      </c>
      <c r="H62" s="171">
        <f t="shared" si="19"/>
        <v>11195</v>
      </c>
      <c r="I62" s="172">
        <f t="shared" si="17"/>
        <v>5.9831487266875039E-2</v>
      </c>
      <c r="J62" s="171">
        <f>H62-G62</f>
        <v>632</v>
      </c>
      <c r="K62" s="172">
        <f t="shared" si="18"/>
        <v>2.006278873301025E-3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139160</v>
      </c>
      <c r="D64" s="159">
        <v>57877</v>
      </c>
      <c r="E64" s="159">
        <v>71245</v>
      </c>
      <c r="F64" s="159">
        <v>164270</v>
      </c>
      <c r="G64" s="159">
        <v>177179</v>
      </c>
      <c r="H64" s="159">
        <v>234780</v>
      </c>
      <c r="I64" s="160">
        <f>IFERROR(H64/G64-1,"-")</f>
        <v>0.32510060447344213</v>
      </c>
      <c r="J64" s="159">
        <f>H64-G64</f>
        <v>57601</v>
      </c>
      <c r="K64" s="160">
        <f>H64/H$8</f>
        <v>4.2075404544315735E-2</v>
      </c>
      <c r="L64" s="107"/>
      <c r="M64" s="107"/>
      <c r="N64" s="107"/>
    </row>
    <row r="65" spans="2:14" x14ac:dyDescent="0.25">
      <c r="B65" s="161" t="s">
        <v>100</v>
      </c>
      <c r="C65" s="162">
        <v>42184</v>
      </c>
      <c r="D65" s="162">
        <v>24943</v>
      </c>
      <c r="E65" s="162">
        <v>26573</v>
      </c>
      <c r="F65" s="162">
        <v>32862</v>
      </c>
      <c r="G65" s="162">
        <v>44592</v>
      </c>
      <c r="H65" s="162">
        <v>62052</v>
      </c>
      <c r="I65" s="163">
        <f>IFERROR(H65/G65-1,"-")</f>
        <v>0.39155005382131325</v>
      </c>
      <c r="J65" s="162">
        <f t="shared" ref="J65:J75" si="20">H65-G65</f>
        <v>17460</v>
      </c>
      <c r="K65" s="163">
        <f>H65/H$8</f>
        <v>1.1120465979997786E-2</v>
      </c>
    </row>
    <row r="66" spans="2:14" x14ac:dyDescent="0.25">
      <c r="B66" s="165" t="s">
        <v>106</v>
      </c>
      <c r="C66" s="166">
        <v>22767</v>
      </c>
      <c r="D66" s="166">
        <v>9088</v>
      </c>
      <c r="E66" s="166">
        <v>21826</v>
      </c>
      <c r="F66" s="166">
        <v>23626</v>
      </c>
      <c r="G66" s="166">
        <v>29910</v>
      </c>
      <c r="H66" s="166">
        <v>37748</v>
      </c>
      <c r="I66" s="167">
        <f>IFERROR(H66/G66-1,"-")</f>
        <v>0.26205282514209305</v>
      </c>
      <c r="J66" s="166">
        <f t="shared" si="20"/>
        <v>7838</v>
      </c>
      <c r="K66" s="167">
        <f>H66/H$8</f>
        <v>6.7648963742176944E-3</v>
      </c>
    </row>
    <row r="67" spans="2:14" x14ac:dyDescent="0.25">
      <c r="B67" s="165" t="s">
        <v>103</v>
      </c>
      <c r="C67" s="166">
        <v>19417</v>
      </c>
      <c r="D67" s="166">
        <v>15855</v>
      </c>
      <c r="E67" s="166">
        <v>4747</v>
      </c>
      <c r="F67" s="166">
        <v>9236</v>
      </c>
      <c r="G67" s="166">
        <v>14682</v>
      </c>
      <c r="H67" s="166">
        <v>24304</v>
      </c>
      <c r="I67" s="167">
        <f>IFERROR(H67/G67-1,"-")</f>
        <v>0.65536030513554011</v>
      </c>
      <c r="J67" s="166">
        <f t="shared" si="20"/>
        <v>9622</v>
      </c>
      <c r="K67" s="167">
        <f>H67/H$8</f>
        <v>4.3555696057800903E-3</v>
      </c>
    </row>
    <row r="68" spans="2:14" x14ac:dyDescent="0.25">
      <c r="B68" s="161" t="s">
        <v>110</v>
      </c>
      <c r="C68" s="162">
        <v>96976</v>
      </c>
      <c r="D68" s="162">
        <v>32934</v>
      </c>
      <c r="E68" s="162">
        <v>44672</v>
      </c>
      <c r="F68" s="162">
        <v>131408</v>
      </c>
      <c r="G68" s="162">
        <v>132587</v>
      </c>
      <c r="H68" s="162">
        <v>172728</v>
      </c>
      <c r="I68" s="163">
        <f>IFERROR(H68/G68-1,"-")</f>
        <v>0.30275215518866849</v>
      </c>
      <c r="J68" s="162">
        <f t="shared" si="20"/>
        <v>40141</v>
      </c>
      <c r="K68" s="163">
        <f>H68/H$8</f>
        <v>3.0954938564317948E-2</v>
      </c>
    </row>
    <row r="69" spans="2:14" x14ac:dyDescent="0.25">
      <c r="B69" s="165" t="s">
        <v>113</v>
      </c>
      <c r="C69" s="166">
        <v>41886</v>
      </c>
      <c r="D69" s="166">
        <v>14718</v>
      </c>
      <c r="E69" s="166">
        <v>12269</v>
      </c>
      <c r="F69" s="166">
        <v>56760</v>
      </c>
      <c r="G69" s="166">
        <v>50937</v>
      </c>
      <c r="H69" s="166">
        <v>74234</v>
      </c>
      <c r="I69" s="167">
        <f t="shared" ref="I69:I76" si="21">IFERROR(H69/G69-1,"-")</f>
        <v>0.4573689066886546</v>
      </c>
      <c r="J69" s="166">
        <f t="shared" si="20"/>
        <v>23297</v>
      </c>
      <c r="K69" s="167">
        <f t="shared" ref="K69:K76" si="22">H69/H$8</f>
        <v>1.3303627144316953E-2</v>
      </c>
    </row>
    <row r="70" spans="2:14" x14ac:dyDescent="0.25">
      <c r="B70" s="165" t="s">
        <v>116</v>
      </c>
      <c r="C70" s="166">
        <v>11748</v>
      </c>
      <c r="D70" s="166">
        <v>3483</v>
      </c>
      <c r="E70" s="166">
        <v>3758</v>
      </c>
      <c r="F70" s="166">
        <v>7893</v>
      </c>
      <c r="G70" s="166">
        <v>11764</v>
      </c>
      <c r="H70" s="166">
        <v>10979</v>
      </c>
      <c r="I70" s="167">
        <f t="shared" si="21"/>
        <v>-6.6729003740224391E-2</v>
      </c>
      <c r="J70" s="166">
        <f t="shared" si="20"/>
        <v>-785</v>
      </c>
      <c r="K70" s="167">
        <f t="shared" si="22"/>
        <v>1.9675690710113402E-3</v>
      </c>
    </row>
    <row r="71" spans="2:14" x14ac:dyDescent="0.25">
      <c r="B71" s="165" t="s">
        <v>119</v>
      </c>
      <c r="C71" s="166">
        <v>10984</v>
      </c>
      <c r="D71" s="166">
        <v>3686</v>
      </c>
      <c r="E71" s="166">
        <v>6316</v>
      </c>
      <c r="F71" s="166">
        <v>18292</v>
      </c>
      <c r="G71" s="166">
        <v>15014</v>
      </c>
      <c r="H71" s="166">
        <v>19275</v>
      </c>
      <c r="I71" s="167">
        <f t="shared" si="21"/>
        <v>0.283801785000666</v>
      </c>
      <c r="J71" s="166">
        <f t="shared" si="20"/>
        <v>4261</v>
      </c>
      <c r="K71" s="167">
        <f t="shared" si="22"/>
        <v>3.4543122182114565E-3</v>
      </c>
    </row>
    <row r="72" spans="2:14" x14ac:dyDescent="0.25">
      <c r="B72" s="165" t="s">
        <v>126</v>
      </c>
      <c r="C72" s="166">
        <v>1818</v>
      </c>
      <c r="D72" s="166">
        <v>547</v>
      </c>
      <c r="E72" s="166">
        <v>3888</v>
      </c>
      <c r="F72" s="166">
        <v>3841</v>
      </c>
      <c r="G72" s="166">
        <v>4002</v>
      </c>
      <c r="H72" s="166">
        <v>6545</v>
      </c>
      <c r="I72" s="167">
        <f t="shared" si="21"/>
        <v>0.63543228385807105</v>
      </c>
      <c r="J72" s="166">
        <f t="shared" si="20"/>
        <v>2543</v>
      </c>
      <c r="K72" s="167">
        <f t="shared" si="22"/>
        <v>1.1729428517869771E-3</v>
      </c>
    </row>
    <row r="73" spans="2:14" x14ac:dyDescent="0.25">
      <c r="B73" s="165" t="s">
        <v>122</v>
      </c>
      <c r="C73" s="166">
        <v>2536</v>
      </c>
      <c r="D73" s="166">
        <v>1317</v>
      </c>
      <c r="E73" s="166">
        <v>2003</v>
      </c>
      <c r="F73" s="166">
        <v>3259</v>
      </c>
      <c r="G73" s="166">
        <v>2269</v>
      </c>
      <c r="H73" s="166">
        <v>4239</v>
      </c>
      <c r="I73" s="167">
        <f t="shared" si="21"/>
        <v>0.86822388717496701</v>
      </c>
      <c r="J73" s="166">
        <f t="shared" si="20"/>
        <v>1970</v>
      </c>
      <c r="K73" s="167">
        <f t="shared" si="22"/>
        <v>7.5967986993506428E-4</v>
      </c>
    </row>
    <row r="74" spans="2:14" x14ac:dyDescent="0.25">
      <c r="B74" s="165" t="s">
        <v>131</v>
      </c>
      <c r="C74" s="166">
        <v>2206</v>
      </c>
      <c r="D74" s="166">
        <v>768</v>
      </c>
      <c r="E74" s="166">
        <v>1848</v>
      </c>
      <c r="F74" s="166">
        <v>3131</v>
      </c>
      <c r="G74" s="166">
        <v>3796</v>
      </c>
      <c r="H74" s="166">
        <v>3211</v>
      </c>
      <c r="I74" s="167">
        <f t="shared" si="21"/>
        <v>-0.15410958904109584</v>
      </c>
      <c r="J74" s="166">
        <f t="shared" si="20"/>
        <v>-585</v>
      </c>
      <c r="K74" s="167">
        <f t="shared" si="22"/>
        <v>5.7544988496378662E-4</v>
      </c>
    </row>
    <row r="75" spans="2:14" x14ac:dyDescent="0.25">
      <c r="B75" s="165" t="s">
        <v>134</v>
      </c>
      <c r="C75" s="166">
        <v>2361</v>
      </c>
      <c r="D75" s="166">
        <v>997</v>
      </c>
      <c r="E75" s="166">
        <v>363</v>
      </c>
      <c r="F75" s="166">
        <v>1012</v>
      </c>
      <c r="G75" s="166">
        <v>1155</v>
      </c>
      <c r="H75" s="166">
        <v>3205</v>
      </c>
      <c r="I75" s="167">
        <f t="shared" si="21"/>
        <v>1.774891774891775</v>
      </c>
      <c r="J75" s="166">
        <f t="shared" si="20"/>
        <v>2050</v>
      </c>
      <c r="K75" s="167">
        <f t="shared" si="22"/>
        <v>5.7437461267796208E-4</v>
      </c>
    </row>
    <row r="76" spans="2:14" x14ac:dyDescent="0.25">
      <c r="B76" s="170" t="s">
        <v>148</v>
      </c>
      <c r="C76" s="171">
        <f t="shared" ref="C76:H76" si="23">C68-SUM(C69:C75)</f>
        <v>23437</v>
      </c>
      <c r="D76" s="171">
        <f t="shared" si="23"/>
        <v>7418</v>
      </c>
      <c r="E76" s="171">
        <f t="shared" si="23"/>
        <v>14227</v>
      </c>
      <c r="F76" s="171">
        <f t="shared" si="23"/>
        <v>37220</v>
      </c>
      <c r="G76" s="171">
        <f t="shared" si="23"/>
        <v>43650</v>
      </c>
      <c r="H76" s="171">
        <f t="shared" si="23"/>
        <v>51040</v>
      </c>
      <c r="I76" s="172">
        <f t="shared" si="21"/>
        <v>0.16930126002290957</v>
      </c>
      <c r="J76" s="171">
        <f>H76-G76</f>
        <v>7390</v>
      </c>
      <c r="K76" s="172">
        <f t="shared" si="22"/>
        <v>9.1469829114144089E-3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806433</v>
      </c>
      <c r="D78" s="159">
        <v>240954</v>
      </c>
      <c r="E78" s="159">
        <v>355287</v>
      </c>
      <c r="F78" s="159">
        <v>720575</v>
      </c>
      <c r="G78" s="159">
        <v>813714</v>
      </c>
      <c r="H78" s="159">
        <v>930653</v>
      </c>
      <c r="I78" s="160">
        <f>IFERROR(H78/G78-1,"-")</f>
        <v>0.1437101979319515</v>
      </c>
      <c r="J78" s="159">
        <f>H78-G78</f>
        <v>116939</v>
      </c>
      <c r="K78" s="160">
        <f>H78/H$8</f>
        <v>0.16678422976991683</v>
      </c>
      <c r="L78" s="107"/>
      <c r="M78" s="107"/>
      <c r="N78" s="107"/>
    </row>
    <row r="79" spans="2:14" x14ac:dyDescent="0.25">
      <c r="B79" s="161" t="s">
        <v>100</v>
      </c>
      <c r="C79" s="162">
        <v>359704</v>
      </c>
      <c r="D79" s="162">
        <v>106972</v>
      </c>
      <c r="E79" s="162">
        <v>181937</v>
      </c>
      <c r="F79" s="162">
        <v>344530</v>
      </c>
      <c r="G79" s="162">
        <v>347137</v>
      </c>
      <c r="H79" s="162">
        <v>385380</v>
      </c>
      <c r="I79" s="163">
        <f>IFERROR(H79/G79-1,"-")</f>
        <v>0.11016687935886993</v>
      </c>
      <c r="J79" s="162">
        <f t="shared" ref="J79:J89" si="24">H79-G79</f>
        <v>38243</v>
      </c>
      <c r="K79" s="163">
        <f>H79/H$8</f>
        <v>6.9064738918512641E-2</v>
      </c>
    </row>
    <row r="80" spans="2:14" x14ac:dyDescent="0.25">
      <c r="B80" s="165" t="s">
        <v>106</v>
      </c>
      <c r="C80" s="166">
        <v>72375</v>
      </c>
      <c r="D80" s="166">
        <v>28709</v>
      </c>
      <c r="E80" s="166">
        <v>67081</v>
      </c>
      <c r="F80" s="166">
        <v>97691</v>
      </c>
      <c r="G80" s="166">
        <v>93289</v>
      </c>
      <c r="H80" s="166">
        <v>106751</v>
      </c>
      <c r="I80" s="167">
        <f>IFERROR(H80/G80-1,"-")</f>
        <v>0.1443042588086485</v>
      </c>
      <c r="J80" s="166">
        <f t="shared" si="24"/>
        <v>13462</v>
      </c>
      <c r="K80" s="167">
        <f>H80/H$8</f>
        <v>1.9131065297343253E-2</v>
      </c>
    </row>
    <row r="81" spans="2:14" x14ac:dyDescent="0.25">
      <c r="B81" s="165" t="s">
        <v>103</v>
      </c>
      <c r="C81" s="166">
        <v>287329</v>
      </c>
      <c r="D81" s="166">
        <v>78263</v>
      </c>
      <c r="E81" s="166">
        <v>114856</v>
      </c>
      <c r="F81" s="166">
        <v>246839</v>
      </c>
      <c r="G81" s="166">
        <v>253848</v>
      </c>
      <c r="H81" s="166">
        <v>278629</v>
      </c>
      <c r="I81" s="167">
        <f>IFERROR(H81/G81-1,"-")</f>
        <v>9.7621411238221212E-2</v>
      </c>
      <c r="J81" s="166">
        <f t="shared" si="24"/>
        <v>24781</v>
      </c>
      <c r="K81" s="167">
        <f>H81/H$8</f>
        <v>4.9933673621169385E-2</v>
      </c>
    </row>
    <row r="82" spans="2:14" x14ac:dyDescent="0.25">
      <c r="B82" s="161" t="s">
        <v>110</v>
      </c>
      <c r="C82" s="162">
        <v>446729</v>
      </c>
      <c r="D82" s="162">
        <v>133982</v>
      </c>
      <c r="E82" s="162">
        <v>173350</v>
      </c>
      <c r="F82" s="162">
        <v>376045</v>
      </c>
      <c r="G82" s="162">
        <v>466577</v>
      </c>
      <c r="H82" s="162">
        <v>545273</v>
      </c>
      <c r="I82" s="163">
        <f>IFERROR(H82/G82-1,"-")</f>
        <v>0.16866669381474009</v>
      </c>
      <c r="J82" s="162">
        <f t="shared" si="24"/>
        <v>78696</v>
      </c>
      <c r="K82" s="163">
        <f>H82/H$8</f>
        <v>9.7719490851404175E-2</v>
      </c>
    </row>
    <row r="83" spans="2:14" x14ac:dyDescent="0.25">
      <c r="B83" s="165" t="s">
        <v>113</v>
      </c>
      <c r="C83" s="166">
        <v>76312</v>
      </c>
      <c r="D83" s="166">
        <v>22762</v>
      </c>
      <c r="E83" s="166">
        <v>16831</v>
      </c>
      <c r="F83" s="166">
        <v>72242</v>
      </c>
      <c r="G83" s="166">
        <v>95918</v>
      </c>
      <c r="H83" s="166">
        <v>112291</v>
      </c>
      <c r="I83" s="167">
        <f t="shared" ref="I83:I90" si="25">IFERROR(H83/G83-1,"-")</f>
        <v>0.17069788777914474</v>
      </c>
      <c r="J83" s="166">
        <f t="shared" si="24"/>
        <v>16373</v>
      </c>
      <c r="K83" s="167">
        <f t="shared" ref="K83:K90" si="26">H83/H$8</f>
        <v>2.0123900041254614E-2</v>
      </c>
    </row>
    <row r="84" spans="2:14" x14ac:dyDescent="0.25">
      <c r="B84" s="165" t="s">
        <v>116</v>
      </c>
      <c r="C84" s="166">
        <v>165058</v>
      </c>
      <c r="D84" s="166">
        <v>44357</v>
      </c>
      <c r="E84" s="166">
        <v>53608</v>
      </c>
      <c r="F84" s="166">
        <v>116860</v>
      </c>
      <c r="G84" s="166">
        <v>132043</v>
      </c>
      <c r="H84" s="166">
        <v>146632</v>
      </c>
      <c r="I84" s="167">
        <f t="shared" si="25"/>
        <v>0.11048673538165588</v>
      </c>
      <c r="J84" s="166">
        <f t="shared" si="24"/>
        <v>14589</v>
      </c>
      <c r="K84" s="167">
        <f t="shared" si="26"/>
        <v>2.6278220969171585E-2</v>
      </c>
    </row>
    <row r="85" spans="2:14" x14ac:dyDescent="0.25">
      <c r="B85" s="165" t="s">
        <v>119</v>
      </c>
      <c r="C85" s="166">
        <v>25849</v>
      </c>
      <c r="D85" s="166">
        <v>8661</v>
      </c>
      <c r="E85" s="166">
        <v>20022</v>
      </c>
      <c r="F85" s="166">
        <v>31153</v>
      </c>
      <c r="G85" s="166">
        <v>42906</v>
      </c>
      <c r="H85" s="166">
        <v>58924</v>
      </c>
      <c r="I85" s="167">
        <f t="shared" si="25"/>
        <v>0.37332773971006383</v>
      </c>
      <c r="J85" s="166">
        <f t="shared" si="24"/>
        <v>16018</v>
      </c>
      <c r="K85" s="167">
        <f t="shared" si="26"/>
        <v>1.0559890694987905E-2</v>
      </c>
    </row>
    <row r="86" spans="2:14" x14ac:dyDescent="0.25">
      <c r="B86" s="165" t="s">
        <v>126</v>
      </c>
      <c r="C86" s="166">
        <v>9475</v>
      </c>
      <c r="D86" s="166">
        <v>2244</v>
      </c>
      <c r="E86" s="166">
        <v>6003</v>
      </c>
      <c r="F86" s="166">
        <v>10961</v>
      </c>
      <c r="G86" s="166">
        <v>13252</v>
      </c>
      <c r="H86" s="166">
        <v>18799</v>
      </c>
      <c r="I86" s="167">
        <f t="shared" si="25"/>
        <v>0.41857832779957738</v>
      </c>
      <c r="J86" s="166">
        <f t="shared" si="24"/>
        <v>5547</v>
      </c>
      <c r="K86" s="167">
        <f t="shared" si="26"/>
        <v>3.36900728353604E-3</v>
      </c>
    </row>
    <row r="87" spans="2:14" x14ac:dyDescent="0.25">
      <c r="B87" s="165" t="s">
        <v>122</v>
      </c>
      <c r="C87" s="166">
        <v>6356</v>
      </c>
      <c r="D87" s="166">
        <v>2176</v>
      </c>
      <c r="E87" s="166">
        <v>5208</v>
      </c>
      <c r="F87" s="166">
        <v>6016</v>
      </c>
      <c r="G87" s="166">
        <v>7139</v>
      </c>
      <c r="H87" s="166">
        <v>9111</v>
      </c>
      <c r="I87" s="167">
        <f t="shared" si="25"/>
        <v>0.27622916374842421</v>
      </c>
      <c r="J87" s="166">
        <f t="shared" si="24"/>
        <v>1972</v>
      </c>
      <c r="K87" s="167">
        <f t="shared" si="26"/>
        <v>1.6328009660246216E-3</v>
      </c>
    </row>
    <row r="88" spans="2:14" x14ac:dyDescent="0.25">
      <c r="B88" s="165" t="s">
        <v>131</v>
      </c>
      <c r="C88" s="166">
        <v>8896</v>
      </c>
      <c r="D88" s="166">
        <v>3378</v>
      </c>
      <c r="E88" s="166">
        <v>2579</v>
      </c>
      <c r="F88" s="166">
        <v>7789</v>
      </c>
      <c r="G88" s="166">
        <v>8637</v>
      </c>
      <c r="H88" s="166">
        <v>7642</v>
      </c>
      <c r="I88" s="167">
        <f t="shared" si="25"/>
        <v>-0.11520203774458726</v>
      </c>
      <c r="J88" s="166">
        <f t="shared" si="24"/>
        <v>-995</v>
      </c>
      <c r="K88" s="167">
        <f t="shared" si="26"/>
        <v>1.3695384680452373E-3</v>
      </c>
    </row>
    <row r="89" spans="2:14" x14ac:dyDescent="0.25">
      <c r="B89" s="165" t="s">
        <v>134</v>
      </c>
      <c r="C89" s="166">
        <v>13727</v>
      </c>
      <c r="D89" s="166">
        <v>5590</v>
      </c>
      <c r="E89" s="166">
        <v>2828</v>
      </c>
      <c r="F89" s="166">
        <v>7908</v>
      </c>
      <c r="G89" s="166">
        <v>10243</v>
      </c>
      <c r="H89" s="166">
        <v>10058</v>
      </c>
      <c r="I89" s="167">
        <f t="shared" si="25"/>
        <v>-1.8061114907741871E-2</v>
      </c>
      <c r="J89" s="166">
        <f t="shared" si="24"/>
        <v>-185</v>
      </c>
      <c r="K89" s="167">
        <f t="shared" si="26"/>
        <v>1.8025147751372674E-3</v>
      </c>
    </row>
    <row r="90" spans="2:14" x14ac:dyDescent="0.25">
      <c r="B90" s="170" t="s">
        <v>148</v>
      </c>
      <c r="C90" s="171">
        <f t="shared" ref="C90:H90" si="27">C82-SUM(C83:C89)</f>
        <v>141056</v>
      </c>
      <c r="D90" s="171">
        <f t="shared" si="27"/>
        <v>44814</v>
      </c>
      <c r="E90" s="171">
        <f t="shared" si="27"/>
        <v>66271</v>
      </c>
      <c r="F90" s="171">
        <f t="shared" si="27"/>
        <v>123116</v>
      </c>
      <c r="G90" s="171">
        <f t="shared" si="27"/>
        <v>156439</v>
      </c>
      <c r="H90" s="171">
        <f t="shared" si="27"/>
        <v>181816</v>
      </c>
      <c r="I90" s="172">
        <f t="shared" si="25"/>
        <v>0.16221658282141926</v>
      </c>
      <c r="J90" s="171">
        <f>H90-G90</f>
        <v>25377</v>
      </c>
      <c r="K90" s="172">
        <f t="shared" si="26"/>
        <v>3.258361765324691E-2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56230</v>
      </c>
      <c r="D92" s="159">
        <v>24525</v>
      </c>
      <c r="E92" s="159">
        <v>33497</v>
      </c>
      <c r="F92" s="159">
        <v>51855</v>
      </c>
      <c r="G92" s="159">
        <v>58492</v>
      </c>
      <c r="H92" s="159">
        <v>57716</v>
      </c>
      <c r="I92" s="160">
        <f>IFERROR(H92/G92-1,"-")</f>
        <v>-1.3266771524310994E-2</v>
      </c>
      <c r="J92" s="159">
        <f>H92-G92</f>
        <v>-776</v>
      </c>
      <c r="K92" s="160">
        <f>H92/H$8</f>
        <v>1.0343402541441889E-2</v>
      </c>
      <c r="L92" s="107"/>
      <c r="M92" s="107"/>
      <c r="N92" s="107"/>
    </row>
    <row r="93" spans="2:14" x14ac:dyDescent="0.25">
      <c r="B93" s="161" t="s">
        <v>100</v>
      </c>
      <c r="C93" s="162">
        <v>37202</v>
      </c>
      <c r="D93" s="162">
        <v>16099</v>
      </c>
      <c r="E93" s="162">
        <v>21736</v>
      </c>
      <c r="F93" s="162">
        <v>33927</v>
      </c>
      <c r="G93" s="162">
        <v>37822</v>
      </c>
      <c r="H93" s="162">
        <v>35882</v>
      </c>
      <c r="I93" s="163">
        <f>IFERROR(H93/G93-1,"-")</f>
        <v>-5.1292898313151092E-2</v>
      </c>
      <c r="J93" s="162">
        <f t="shared" ref="J93:J103" si="28">H93-G93</f>
        <v>-1940</v>
      </c>
      <c r="K93" s="163">
        <f>H93/H$8</f>
        <v>6.4304866933262506E-3</v>
      </c>
    </row>
    <row r="94" spans="2:14" x14ac:dyDescent="0.25">
      <c r="B94" s="165" t="s">
        <v>106</v>
      </c>
      <c r="C94" s="166">
        <v>19167</v>
      </c>
      <c r="D94" s="166">
        <v>8718</v>
      </c>
      <c r="E94" s="166">
        <v>11001</v>
      </c>
      <c r="F94" s="166">
        <v>16313</v>
      </c>
      <c r="G94" s="166">
        <v>12040</v>
      </c>
      <c r="H94" s="166">
        <v>11879</v>
      </c>
      <c r="I94" s="167">
        <f>IFERROR(H94/G94-1,"-")</f>
        <v>-1.3372093023255816E-2</v>
      </c>
      <c r="J94" s="166">
        <f t="shared" si="28"/>
        <v>-161</v>
      </c>
      <c r="K94" s="167">
        <f>H94/H$8</f>
        <v>2.128859913885027E-3</v>
      </c>
    </row>
    <row r="95" spans="2:14" x14ac:dyDescent="0.25">
      <c r="B95" s="165" t="s">
        <v>103</v>
      </c>
      <c r="C95" s="166">
        <v>18035</v>
      </c>
      <c r="D95" s="166">
        <v>7381</v>
      </c>
      <c r="E95" s="166">
        <v>10735</v>
      </c>
      <c r="F95" s="166">
        <v>17614</v>
      </c>
      <c r="G95" s="166">
        <v>25782</v>
      </c>
      <c r="H95" s="166">
        <v>24003</v>
      </c>
      <c r="I95" s="167">
        <f>IFERROR(H95/G95-1,"-")</f>
        <v>-6.9001629043518697E-2</v>
      </c>
      <c r="J95" s="166">
        <f t="shared" si="28"/>
        <v>-1779</v>
      </c>
      <c r="K95" s="167">
        <f>H95/H$8</f>
        <v>4.3016267794412236E-3</v>
      </c>
    </row>
    <row r="96" spans="2:14" x14ac:dyDescent="0.25">
      <c r="B96" s="161" t="s">
        <v>110</v>
      </c>
      <c r="C96" s="162">
        <v>19028</v>
      </c>
      <c r="D96" s="162">
        <v>8426</v>
      </c>
      <c r="E96" s="162">
        <v>11761</v>
      </c>
      <c r="F96" s="162">
        <v>17928</v>
      </c>
      <c r="G96" s="162">
        <v>20670</v>
      </c>
      <c r="H96" s="162">
        <v>21834</v>
      </c>
      <c r="I96" s="163">
        <f>IFERROR(H96/G96-1,"-")</f>
        <v>5.6313497822931824E-2</v>
      </c>
      <c r="J96" s="162">
        <f t="shared" si="28"/>
        <v>1164</v>
      </c>
      <c r="K96" s="163">
        <f>H96/H$8</f>
        <v>3.9129158481156388E-3</v>
      </c>
    </row>
    <row r="97" spans="2:14" x14ac:dyDescent="0.25">
      <c r="B97" s="165" t="s">
        <v>113</v>
      </c>
      <c r="C97" s="166">
        <v>2444</v>
      </c>
      <c r="D97" s="166">
        <v>1322</v>
      </c>
      <c r="E97" s="166">
        <v>921</v>
      </c>
      <c r="F97" s="166">
        <v>2452</v>
      </c>
      <c r="G97" s="166">
        <v>2854</v>
      </c>
      <c r="H97" s="166">
        <v>3049</v>
      </c>
      <c r="I97" s="167">
        <f t="shared" ref="I97:I104" si="29">IFERROR(H97/G97-1,"-")</f>
        <v>6.8325157673440717E-2</v>
      </c>
      <c r="J97" s="166">
        <f t="shared" si="28"/>
        <v>195</v>
      </c>
      <c r="K97" s="167">
        <f t="shared" ref="K97:K104" si="30">H97/H$8</f>
        <v>5.46417533246523E-4</v>
      </c>
    </row>
    <row r="98" spans="2:14" x14ac:dyDescent="0.25">
      <c r="B98" s="165" t="s">
        <v>116</v>
      </c>
      <c r="C98" s="166">
        <v>4049</v>
      </c>
      <c r="D98" s="166">
        <v>1580</v>
      </c>
      <c r="E98" s="166">
        <v>2403</v>
      </c>
      <c r="F98" s="166">
        <v>3583</v>
      </c>
      <c r="G98" s="166">
        <v>3895</v>
      </c>
      <c r="H98" s="166">
        <v>4329</v>
      </c>
      <c r="I98" s="167">
        <f t="shared" si="29"/>
        <v>0.11142490372272151</v>
      </c>
      <c r="J98" s="166">
        <f t="shared" si="28"/>
        <v>434</v>
      </c>
      <c r="K98" s="167">
        <f t="shared" si="30"/>
        <v>7.7580895422243296E-4</v>
      </c>
    </row>
    <row r="99" spans="2:14" x14ac:dyDescent="0.25">
      <c r="B99" s="165" t="s">
        <v>119</v>
      </c>
      <c r="C99" s="166">
        <v>3873</v>
      </c>
      <c r="D99" s="166">
        <v>1996</v>
      </c>
      <c r="E99" s="166">
        <v>3569</v>
      </c>
      <c r="F99" s="166">
        <v>3436</v>
      </c>
      <c r="G99" s="166">
        <v>3896</v>
      </c>
      <c r="H99" s="166">
        <v>3724</v>
      </c>
      <c r="I99" s="167">
        <f t="shared" si="29"/>
        <v>-4.4147843942505149E-2</v>
      </c>
      <c r="J99" s="166">
        <f t="shared" si="28"/>
        <v>-172</v>
      </c>
      <c r="K99" s="167">
        <f t="shared" si="30"/>
        <v>6.6738566540178808E-4</v>
      </c>
    </row>
    <row r="100" spans="2:14" x14ac:dyDescent="0.25">
      <c r="B100" s="165" t="s">
        <v>126</v>
      </c>
      <c r="C100" s="166">
        <v>707</v>
      </c>
      <c r="D100" s="166">
        <v>327</v>
      </c>
      <c r="E100" s="166">
        <v>432</v>
      </c>
      <c r="F100" s="166">
        <v>1179</v>
      </c>
      <c r="G100" s="166">
        <v>952</v>
      </c>
      <c r="H100" s="166">
        <v>948</v>
      </c>
      <c r="I100" s="167">
        <f t="shared" si="29"/>
        <v>-4.2016806722688926E-3</v>
      </c>
      <c r="J100" s="166">
        <f t="shared" si="28"/>
        <v>-4</v>
      </c>
      <c r="K100" s="167">
        <f t="shared" si="30"/>
        <v>1.698930211602833E-4</v>
      </c>
    </row>
    <row r="101" spans="2:14" x14ac:dyDescent="0.25">
      <c r="B101" s="165" t="s">
        <v>122</v>
      </c>
      <c r="C101" s="166">
        <v>526</v>
      </c>
      <c r="D101" s="166">
        <v>354</v>
      </c>
      <c r="E101" s="166">
        <v>507</v>
      </c>
      <c r="F101" s="166">
        <v>697</v>
      </c>
      <c r="G101" s="166">
        <v>659</v>
      </c>
      <c r="H101" s="166">
        <v>908</v>
      </c>
      <c r="I101" s="167">
        <f t="shared" si="29"/>
        <v>0.37784522003034904</v>
      </c>
      <c r="J101" s="166">
        <f t="shared" si="28"/>
        <v>249</v>
      </c>
      <c r="K101" s="167">
        <f t="shared" si="30"/>
        <v>1.6272453925478614E-4</v>
      </c>
    </row>
    <row r="102" spans="2:14" x14ac:dyDescent="0.25">
      <c r="B102" s="165" t="s">
        <v>131</v>
      </c>
      <c r="C102" s="166">
        <v>167</v>
      </c>
      <c r="D102" s="166">
        <v>129</v>
      </c>
      <c r="E102" s="166">
        <v>105</v>
      </c>
      <c r="F102" s="166">
        <v>270</v>
      </c>
      <c r="G102" s="166">
        <v>156</v>
      </c>
      <c r="H102" s="166">
        <v>238</v>
      </c>
      <c r="I102" s="167">
        <f t="shared" si="29"/>
        <v>0.52564102564102555</v>
      </c>
      <c r="J102" s="166">
        <f t="shared" si="28"/>
        <v>82</v>
      </c>
      <c r="K102" s="167">
        <f t="shared" si="30"/>
        <v>4.2652467337708257E-5</v>
      </c>
    </row>
    <row r="103" spans="2:14" x14ac:dyDescent="0.25">
      <c r="B103" s="165" t="s">
        <v>134</v>
      </c>
      <c r="C103" s="166">
        <v>273</v>
      </c>
      <c r="D103" s="166">
        <v>96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6.8817426292772988E-5</v>
      </c>
    </row>
    <row r="104" spans="2:14" x14ac:dyDescent="0.25">
      <c r="B104" s="170" t="s">
        <v>148</v>
      </c>
      <c r="C104" s="171">
        <f t="shared" ref="C104:H104" si="31">C96-SUM(C97:C103)</f>
        <v>6989</v>
      </c>
      <c r="D104" s="171">
        <f t="shared" si="31"/>
        <v>2622</v>
      </c>
      <c r="E104" s="171">
        <f t="shared" si="31"/>
        <v>3728</v>
      </c>
      <c r="F104" s="171">
        <f t="shared" si="31"/>
        <v>6143</v>
      </c>
      <c r="G104" s="171">
        <f t="shared" si="31"/>
        <v>7988</v>
      </c>
      <c r="H104" s="171">
        <f t="shared" si="31"/>
        <v>8254</v>
      </c>
      <c r="I104" s="172">
        <f t="shared" si="29"/>
        <v>3.3299949924887384E-2</v>
      </c>
      <c r="J104" s="171">
        <f>H104-G104</f>
        <v>266</v>
      </c>
      <c r="K104" s="172">
        <f t="shared" si="30"/>
        <v>1.4792162411993443E-3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146100</v>
      </c>
      <c r="D106" s="159">
        <v>80970</v>
      </c>
      <c r="E106" s="159">
        <v>108554</v>
      </c>
      <c r="F106" s="159">
        <v>202302</v>
      </c>
      <c r="G106" s="159">
        <v>255835</v>
      </c>
      <c r="H106" s="159">
        <v>243005</v>
      </c>
      <c r="I106" s="160">
        <f>IFERROR(H106/G106-1,"-")</f>
        <v>-5.0149510426642174E-2</v>
      </c>
      <c r="J106" s="159">
        <f>H106-G106</f>
        <v>-12830</v>
      </c>
      <c r="K106" s="160">
        <f>H106/H$8</f>
        <v>4.3549423636133594E-2</v>
      </c>
      <c r="L106" s="107"/>
      <c r="M106" s="107"/>
      <c r="N106" s="107"/>
    </row>
    <row r="107" spans="2:14" x14ac:dyDescent="0.25">
      <c r="B107" s="161" t="s">
        <v>100</v>
      </c>
      <c r="C107" s="162">
        <v>31233</v>
      </c>
      <c r="D107" s="162">
        <v>31472</v>
      </c>
      <c r="E107" s="162">
        <v>44464</v>
      </c>
      <c r="F107" s="162">
        <v>49222</v>
      </c>
      <c r="G107" s="162">
        <v>56357</v>
      </c>
      <c r="H107" s="162">
        <v>50393</v>
      </c>
      <c r="I107" s="163">
        <f>IFERROR(H107/G107-1,"-")</f>
        <v>-0.10582536330890568</v>
      </c>
      <c r="J107" s="162">
        <f t="shared" ref="J107:J117" si="32">H107-G107</f>
        <v>-5964</v>
      </c>
      <c r="K107" s="163">
        <f>H107/H$8</f>
        <v>9.0310327165929929E-3</v>
      </c>
    </row>
    <row r="108" spans="2:14" x14ac:dyDescent="0.25">
      <c r="B108" s="165" t="s">
        <v>106</v>
      </c>
      <c r="C108" s="166">
        <v>11973</v>
      </c>
      <c r="D108" s="166">
        <v>4999</v>
      </c>
      <c r="E108" s="166">
        <v>24125</v>
      </c>
      <c r="F108" s="166">
        <v>16615</v>
      </c>
      <c r="G108" s="166">
        <v>19697</v>
      </c>
      <c r="H108" s="166">
        <v>16175</v>
      </c>
      <c r="I108" s="167">
        <f>IFERROR(H108/G108-1,"-")</f>
        <v>-0.17880895567852972</v>
      </c>
      <c r="J108" s="166">
        <f t="shared" si="32"/>
        <v>-3522</v>
      </c>
      <c r="K108" s="167">
        <f>H108/H$8</f>
        <v>2.8987548705354245E-3</v>
      </c>
    </row>
    <row r="109" spans="2:14" x14ac:dyDescent="0.25">
      <c r="B109" s="165" t="s">
        <v>103</v>
      </c>
      <c r="C109" s="166">
        <v>19260</v>
      </c>
      <c r="D109" s="166">
        <v>26473</v>
      </c>
      <c r="E109" s="166">
        <v>20339</v>
      </c>
      <c r="F109" s="166">
        <v>32607</v>
      </c>
      <c r="G109" s="166">
        <v>36660</v>
      </c>
      <c r="H109" s="166">
        <v>34218</v>
      </c>
      <c r="I109" s="167">
        <f>IFERROR(H109/G109-1,"-")</f>
        <v>-6.6612111292962406E-2</v>
      </c>
      <c r="J109" s="166">
        <f t="shared" si="32"/>
        <v>-2442</v>
      </c>
      <c r="K109" s="167">
        <f>H109/H$8</f>
        <v>6.132277846057568E-3</v>
      </c>
    </row>
    <row r="110" spans="2:14" x14ac:dyDescent="0.25">
      <c r="B110" s="161" t="s">
        <v>110</v>
      </c>
      <c r="C110" s="162">
        <v>114867</v>
      </c>
      <c r="D110" s="162">
        <v>49498</v>
      </c>
      <c r="E110" s="162">
        <v>64090</v>
      </c>
      <c r="F110" s="162">
        <v>153080</v>
      </c>
      <c r="G110" s="162">
        <v>199478</v>
      </c>
      <c r="H110" s="162">
        <v>192612</v>
      </c>
      <c r="I110" s="163">
        <f>IFERROR(H110/G110-1,"-")</f>
        <v>-3.4419835771363205E-2</v>
      </c>
      <c r="J110" s="162">
        <f t="shared" si="32"/>
        <v>-6866</v>
      </c>
      <c r="K110" s="163">
        <f>H110/H$8</f>
        <v>3.4518390919540599E-2</v>
      </c>
    </row>
    <row r="111" spans="2:14" x14ac:dyDescent="0.25">
      <c r="B111" s="165" t="s">
        <v>113</v>
      </c>
      <c r="C111" s="166">
        <v>62499</v>
      </c>
      <c r="D111" s="166">
        <v>27599</v>
      </c>
      <c r="E111" s="166">
        <v>27639</v>
      </c>
      <c r="F111" s="166">
        <v>92419</v>
      </c>
      <c r="G111" s="166">
        <v>129631</v>
      </c>
      <c r="H111" s="166">
        <v>118675</v>
      </c>
      <c r="I111" s="167">
        <f t="shared" ref="I111:I118" si="33">IFERROR(H111/G111-1,"-")</f>
        <v>-8.4516820822179928E-2</v>
      </c>
      <c r="J111" s="166">
        <f t="shared" si="32"/>
        <v>-10956</v>
      </c>
      <c r="K111" s="167">
        <f t="shared" ref="K111:K118" si="34">H111/H$8</f>
        <v>2.1267989753371963E-2</v>
      </c>
    </row>
    <row r="112" spans="2:14" x14ac:dyDescent="0.25">
      <c r="B112" s="165" t="s">
        <v>116</v>
      </c>
      <c r="C112" s="166">
        <v>10280</v>
      </c>
      <c r="D112" s="166">
        <v>3455</v>
      </c>
      <c r="E112" s="166">
        <v>7252</v>
      </c>
      <c r="F112" s="166">
        <v>7078</v>
      </c>
      <c r="G112" s="166">
        <v>9021</v>
      </c>
      <c r="H112" s="166">
        <v>8634</v>
      </c>
      <c r="I112" s="167">
        <f t="shared" si="33"/>
        <v>-4.2899900232790111E-2</v>
      </c>
      <c r="J112" s="166">
        <f t="shared" si="32"/>
        <v>-387</v>
      </c>
      <c r="K112" s="167">
        <f t="shared" si="34"/>
        <v>1.5473168193015677E-3</v>
      </c>
    </row>
    <row r="113" spans="2:14" x14ac:dyDescent="0.25">
      <c r="B113" s="165" t="s">
        <v>119</v>
      </c>
      <c r="C113" s="166">
        <v>11865</v>
      </c>
      <c r="D113" s="166">
        <v>2634</v>
      </c>
      <c r="E113" s="166">
        <v>6805</v>
      </c>
      <c r="F113" s="166">
        <v>9957</v>
      </c>
      <c r="G113" s="166">
        <v>13533</v>
      </c>
      <c r="H113" s="166">
        <v>14426</v>
      </c>
      <c r="I113" s="167">
        <f t="shared" si="33"/>
        <v>6.5986846966674007E-2</v>
      </c>
      <c r="J113" s="166">
        <f t="shared" si="32"/>
        <v>893</v>
      </c>
      <c r="K113" s="167">
        <f t="shared" si="34"/>
        <v>2.58531299921756E-3</v>
      </c>
    </row>
    <row r="114" spans="2:14" x14ac:dyDescent="0.25">
      <c r="B114" s="165" t="s">
        <v>126</v>
      </c>
      <c r="C114" s="166">
        <v>2538</v>
      </c>
      <c r="D114" s="166">
        <v>1345</v>
      </c>
      <c r="E114" s="166">
        <v>3663</v>
      </c>
      <c r="F114" s="166">
        <v>6446</v>
      </c>
      <c r="G114" s="166">
        <v>6578</v>
      </c>
      <c r="H114" s="166">
        <v>6559</v>
      </c>
      <c r="I114" s="167">
        <f t="shared" si="33"/>
        <v>-2.8884159318941505E-3</v>
      </c>
      <c r="J114" s="166">
        <f t="shared" si="32"/>
        <v>-19</v>
      </c>
      <c r="K114" s="167">
        <f t="shared" si="34"/>
        <v>1.1754518204539011E-3</v>
      </c>
    </row>
    <row r="115" spans="2:14" x14ac:dyDescent="0.25">
      <c r="B115" s="165" t="s">
        <v>122</v>
      </c>
      <c r="C115" s="166">
        <v>3881</v>
      </c>
      <c r="D115" s="166">
        <v>2913</v>
      </c>
      <c r="E115" s="166">
        <v>4378</v>
      </c>
      <c r="F115" s="166">
        <v>4936</v>
      </c>
      <c r="G115" s="166">
        <v>5433</v>
      </c>
      <c r="H115" s="166">
        <v>5255</v>
      </c>
      <c r="I115" s="167">
        <f t="shared" si="33"/>
        <v>-3.276274618074726E-2</v>
      </c>
      <c r="J115" s="166">
        <f t="shared" si="32"/>
        <v>-178</v>
      </c>
      <c r="K115" s="167">
        <f t="shared" si="34"/>
        <v>9.4175931033469286E-4</v>
      </c>
    </row>
    <row r="116" spans="2:14" x14ac:dyDescent="0.25">
      <c r="B116" s="165" t="s">
        <v>131</v>
      </c>
      <c r="C116" s="166">
        <v>835</v>
      </c>
      <c r="D116" s="166">
        <v>432</v>
      </c>
      <c r="E116" s="166">
        <v>369</v>
      </c>
      <c r="F116" s="166">
        <v>1303</v>
      </c>
      <c r="G116" s="166">
        <v>1474</v>
      </c>
      <c r="H116" s="166">
        <v>1240</v>
      </c>
      <c r="I116" s="167">
        <f t="shared" si="33"/>
        <v>-0.15875169606512896</v>
      </c>
      <c r="J116" s="166">
        <f t="shared" si="32"/>
        <v>-234</v>
      </c>
      <c r="K116" s="167">
        <f t="shared" si="34"/>
        <v>2.2222293907041277E-4</v>
      </c>
    </row>
    <row r="117" spans="2:14" x14ac:dyDescent="0.25">
      <c r="B117" s="165" t="s">
        <v>134</v>
      </c>
      <c r="C117" s="166">
        <v>1737</v>
      </c>
      <c r="D117" s="166">
        <v>1058</v>
      </c>
      <c r="E117" s="166">
        <v>521</v>
      </c>
      <c r="F117" s="166">
        <v>1015</v>
      </c>
      <c r="G117" s="166">
        <v>975</v>
      </c>
      <c r="H117" s="166">
        <v>1554</v>
      </c>
      <c r="I117" s="167">
        <f t="shared" si="33"/>
        <v>0.59384615384615391</v>
      </c>
      <c r="J117" s="166">
        <f t="shared" si="32"/>
        <v>579</v>
      </c>
      <c r="K117" s="167">
        <f t="shared" si="34"/>
        <v>2.7849552202856569E-4</v>
      </c>
    </row>
    <row r="118" spans="2:14" x14ac:dyDescent="0.25">
      <c r="B118" s="170" t="s">
        <v>148</v>
      </c>
      <c r="C118" s="171">
        <f t="shared" ref="C118:H118" si="35">C110-SUM(C111:C117)</f>
        <v>21232</v>
      </c>
      <c r="D118" s="171">
        <f t="shared" si="35"/>
        <v>10062</v>
      </c>
      <c r="E118" s="171">
        <f t="shared" si="35"/>
        <v>13463</v>
      </c>
      <c r="F118" s="171">
        <f t="shared" si="35"/>
        <v>29926</v>
      </c>
      <c r="G118" s="171">
        <f t="shared" si="35"/>
        <v>32833</v>
      </c>
      <c r="H118" s="171">
        <f t="shared" si="35"/>
        <v>36269</v>
      </c>
      <c r="I118" s="172">
        <f t="shared" si="33"/>
        <v>0.10465080863765119</v>
      </c>
      <c r="J118" s="171">
        <f>H118-G118</f>
        <v>3436</v>
      </c>
      <c r="K118" s="172">
        <f t="shared" si="34"/>
        <v>6.4998417557619358E-3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221911</v>
      </c>
      <c r="D120" s="159">
        <v>104957</v>
      </c>
      <c r="E120" s="159">
        <v>164413</v>
      </c>
      <c r="F120" s="159">
        <v>230406</v>
      </c>
      <c r="G120" s="159">
        <v>241537</v>
      </c>
      <c r="H120" s="159">
        <v>252084</v>
      </c>
      <c r="I120" s="160">
        <f>IFERROR(H120/G120-1,"-")</f>
        <v>4.3666187789034305E-2</v>
      </c>
      <c r="J120" s="159">
        <f>H120-G120</f>
        <v>10547</v>
      </c>
      <c r="K120" s="160">
        <f>H120/H$8</f>
        <v>4.5176489816633816E-2</v>
      </c>
      <c r="L120" s="107"/>
      <c r="M120" s="107"/>
      <c r="N120" s="107"/>
    </row>
    <row r="121" spans="2:14" x14ac:dyDescent="0.25">
      <c r="B121" s="161" t="s">
        <v>100</v>
      </c>
      <c r="C121" s="162">
        <v>120598</v>
      </c>
      <c r="D121" s="162">
        <v>62021</v>
      </c>
      <c r="E121" s="162">
        <v>104603</v>
      </c>
      <c r="F121" s="162">
        <v>135281</v>
      </c>
      <c r="G121" s="162">
        <v>147661</v>
      </c>
      <c r="H121" s="162">
        <v>156478</v>
      </c>
      <c r="I121" s="163">
        <f>IFERROR(H121/G121-1,"-")</f>
        <v>5.971109500816052E-2</v>
      </c>
      <c r="J121" s="162">
        <f t="shared" ref="J121:J131" si="36">H121-G121</f>
        <v>8817</v>
      </c>
      <c r="K121" s="163">
        <f>H121/H$8</f>
        <v>2.8042742790209716E-2</v>
      </c>
    </row>
    <row r="122" spans="2:14" x14ac:dyDescent="0.25">
      <c r="B122" s="165" t="s">
        <v>106</v>
      </c>
      <c r="C122" s="166">
        <v>61234</v>
      </c>
      <c r="D122" s="166">
        <v>27977</v>
      </c>
      <c r="E122" s="166">
        <v>53258</v>
      </c>
      <c r="F122" s="166">
        <v>70019</v>
      </c>
      <c r="G122" s="166">
        <v>67219</v>
      </c>
      <c r="H122" s="166">
        <v>75350</v>
      </c>
      <c r="I122" s="167">
        <f>IFERROR(H122/G122-1,"-")</f>
        <v>0.12096282301135086</v>
      </c>
      <c r="J122" s="166">
        <f t="shared" si="36"/>
        <v>8131</v>
      </c>
      <c r="K122" s="167">
        <f>H122/H$8</f>
        <v>1.3503627789480324E-2</v>
      </c>
    </row>
    <row r="123" spans="2:14" x14ac:dyDescent="0.25">
      <c r="B123" s="165" t="s">
        <v>103</v>
      </c>
      <c r="C123" s="166">
        <v>59364</v>
      </c>
      <c r="D123" s="166">
        <v>34044</v>
      </c>
      <c r="E123" s="166">
        <v>51345</v>
      </c>
      <c r="F123" s="166">
        <v>65262</v>
      </c>
      <c r="G123" s="166">
        <v>80442</v>
      </c>
      <c r="H123" s="166">
        <v>81128</v>
      </c>
      <c r="I123" s="167">
        <f>IFERROR(H123/G123-1,"-")</f>
        <v>8.5278834439721507E-3</v>
      </c>
      <c r="J123" s="166">
        <f t="shared" si="36"/>
        <v>686</v>
      </c>
      <c r="K123" s="167">
        <f>H123/H$8</f>
        <v>1.4539115000729392E-2</v>
      </c>
    </row>
    <row r="124" spans="2:14" x14ac:dyDescent="0.25">
      <c r="B124" s="161" t="s">
        <v>110</v>
      </c>
      <c r="C124" s="162">
        <v>101313</v>
      </c>
      <c r="D124" s="162">
        <v>42936</v>
      </c>
      <c r="E124" s="162">
        <v>59810</v>
      </c>
      <c r="F124" s="162">
        <v>95125</v>
      </c>
      <c r="G124" s="162">
        <v>93876</v>
      </c>
      <c r="H124" s="162">
        <v>95606</v>
      </c>
      <c r="I124" s="163">
        <f>IFERROR(H124/G124-1,"-")</f>
        <v>1.842856534151438E-2</v>
      </c>
      <c r="J124" s="162">
        <f t="shared" si="36"/>
        <v>1730</v>
      </c>
      <c r="K124" s="163">
        <f>H124/H$8</f>
        <v>1.71337470264241E-2</v>
      </c>
    </row>
    <row r="125" spans="2:14" x14ac:dyDescent="0.25">
      <c r="B125" s="165" t="s">
        <v>113</v>
      </c>
      <c r="C125" s="166">
        <v>10592</v>
      </c>
      <c r="D125" s="166">
        <v>4067</v>
      </c>
      <c r="E125" s="166">
        <v>3346</v>
      </c>
      <c r="F125" s="166">
        <v>10000</v>
      </c>
      <c r="G125" s="166">
        <v>11778</v>
      </c>
      <c r="H125" s="166">
        <v>10803</v>
      </c>
      <c r="I125" s="167">
        <f t="shared" ref="I125:I132" si="37">IFERROR(H125/G125-1,"-")</f>
        <v>-8.2781456953642363E-2</v>
      </c>
      <c r="J125" s="166">
        <f t="shared" si="36"/>
        <v>-975</v>
      </c>
      <c r="K125" s="167">
        <f t="shared" ref="K125:K132" si="38">H125/H$8</f>
        <v>1.9360277506271526E-3</v>
      </c>
    </row>
    <row r="126" spans="2:14" x14ac:dyDescent="0.25">
      <c r="B126" s="165" t="s">
        <v>116</v>
      </c>
      <c r="C126" s="166">
        <v>9776</v>
      </c>
      <c r="D126" s="166">
        <v>4231</v>
      </c>
      <c r="E126" s="166">
        <v>7333</v>
      </c>
      <c r="F126" s="166">
        <v>11457</v>
      </c>
      <c r="G126" s="166">
        <v>13520</v>
      </c>
      <c r="H126" s="166">
        <v>13379</v>
      </c>
      <c r="I126" s="167">
        <f t="shared" si="37"/>
        <v>-1.0428994082840259E-2</v>
      </c>
      <c r="J126" s="166">
        <f t="shared" si="36"/>
        <v>-141</v>
      </c>
      <c r="K126" s="167">
        <f t="shared" si="38"/>
        <v>2.3976779853411715E-3</v>
      </c>
    </row>
    <row r="127" spans="2:14" x14ac:dyDescent="0.25">
      <c r="B127" s="165" t="s">
        <v>119</v>
      </c>
      <c r="C127" s="166">
        <v>6791</v>
      </c>
      <c r="D127" s="166">
        <v>2945</v>
      </c>
      <c r="E127" s="166">
        <v>7160</v>
      </c>
      <c r="F127" s="166">
        <v>8604</v>
      </c>
      <c r="G127" s="166">
        <v>8885</v>
      </c>
      <c r="H127" s="166">
        <v>8688</v>
      </c>
      <c r="I127" s="167">
        <f t="shared" si="37"/>
        <v>-2.2172200337647774E-2</v>
      </c>
      <c r="J127" s="166">
        <f t="shared" si="36"/>
        <v>-197</v>
      </c>
      <c r="K127" s="167">
        <f t="shared" si="38"/>
        <v>1.5569942698739887E-3</v>
      </c>
    </row>
    <row r="128" spans="2:14" x14ac:dyDescent="0.25">
      <c r="B128" s="165" t="s">
        <v>126</v>
      </c>
      <c r="C128" s="166">
        <v>1882</v>
      </c>
      <c r="D128" s="166">
        <v>802</v>
      </c>
      <c r="E128" s="166">
        <v>1336</v>
      </c>
      <c r="F128" s="166">
        <v>2604</v>
      </c>
      <c r="G128" s="166">
        <v>2670</v>
      </c>
      <c r="H128" s="166">
        <v>2392</v>
      </c>
      <c r="I128" s="167">
        <f t="shared" si="37"/>
        <v>-0.10411985018726588</v>
      </c>
      <c r="J128" s="166">
        <f t="shared" si="36"/>
        <v>-278</v>
      </c>
      <c r="K128" s="167">
        <f t="shared" si="38"/>
        <v>4.2867521794873176E-4</v>
      </c>
    </row>
    <row r="129" spans="2:14" x14ac:dyDescent="0.25">
      <c r="B129" s="165" t="s">
        <v>122</v>
      </c>
      <c r="C129" s="166">
        <v>1497</v>
      </c>
      <c r="D129" s="166">
        <v>819</v>
      </c>
      <c r="E129" s="166">
        <v>1362</v>
      </c>
      <c r="F129" s="166">
        <v>1856</v>
      </c>
      <c r="G129" s="166">
        <v>1953</v>
      </c>
      <c r="H129" s="166">
        <v>2120</v>
      </c>
      <c r="I129" s="167">
        <f t="shared" si="37"/>
        <v>8.5509472606246861E-2</v>
      </c>
      <c r="J129" s="166">
        <f t="shared" si="36"/>
        <v>167</v>
      </c>
      <c r="K129" s="167">
        <f t="shared" si="38"/>
        <v>3.7992954099135088E-4</v>
      </c>
    </row>
    <row r="130" spans="2:14" x14ac:dyDescent="0.25">
      <c r="B130" s="165" t="s">
        <v>131</v>
      </c>
      <c r="C130" s="166">
        <v>1645</v>
      </c>
      <c r="D130" s="166">
        <v>701</v>
      </c>
      <c r="E130" s="166">
        <v>555</v>
      </c>
      <c r="F130" s="166">
        <v>1101</v>
      </c>
      <c r="G130" s="166">
        <v>1357</v>
      </c>
      <c r="H130" s="166">
        <v>1362</v>
      </c>
      <c r="I130" s="167">
        <f t="shared" si="37"/>
        <v>3.6845983787767711E-3</v>
      </c>
      <c r="J130" s="166">
        <f t="shared" si="36"/>
        <v>5</v>
      </c>
      <c r="K130" s="167">
        <f t="shared" si="38"/>
        <v>2.4408680888217919E-4</v>
      </c>
    </row>
    <row r="131" spans="2:14" x14ac:dyDescent="0.25">
      <c r="B131" s="165" t="s">
        <v>134</v>
      </c>
      <c r="C131" s="166">
        <v>2700</v>
      </c>
      <c r="D131" s="166">
        <v>1126</v>
      </c>
      <c r="E131" s="166">
        <v>923</v>
      </c>
      <c r="F131" s="166">
        <v>1906</v>
      </c>
      <c r="G131" s="166">
        <v>2487</v>
      </c>
      <c r="H131" s="166">
        <v>2538</v>
      </c>
      <c r="I131" s="167">
        <f t="shared" si="37"/>
        <v>2.0506634499396936E-2</v>
      </c>
      <c r="J131" s="166">
        <f t="shared" si="36"/>
        <v>51</v>
      </c>
      <c r="K131" s="167">
        <f t="shared" si="38"/>
        <v>4.5484017690379644E-4</v>
      </c>
    </row>
    <row r="132" spans="2:14" x14ac:dyDescent="0.25">
      <c r="B132" s="170" t="s">
        <v>148</v>
      </c>
      <c r="C132" s="171">
        <f t="shared" ref="C132:H132" si="39">C124-SUM(C125:C131)</f>
        <v>66430</v>
      </c>
      <c r="D132" s="171">
        <f t="shared" si="39"/>
        <v>28245</v>
      </c>
      <c r="E132" s="171">
        <f t="shared" si="39"/>
        <v>37795</v>
      </c>
      <c r="F132" s="171">
        <f t="shared" si="39"/>
        <v>57597</v>
      </c>
      <c r="G132" s="171">
        <f t="shared" si="39"/>
        <v>51226</v>
      </c>
      <c r="H132" s="171">
        <f t="shared" si="39"/>
        <v>54324</v>
      </c>
      <c r="I132" s="172">
        <f t="shared" si="37"/>
        <v>6.0477101471908767E-2</v>
      </c>
      <c r="J132" s="171">
        <f>H132-G132</f>
        <v>3098</v>
      </c>
      <c r="K132" s="172">
        <f t="shared" si="38"/>
        <v>9.735515275855729E-3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254169</v>
      </c>
      <c r="D134" s="159">
        <v>100783</v>
      </c>
      <c r="E134" s="159">
        <v>141329</v>
      </c>
      <c r="F134" s="159">
        <v>261644</v>
      </c>
      <c r="G134" s="159">
        <v>285810</v>
      </c>
      <c r="H134" s="159">
        <v>293795</v>
      </c>
      <c r="I134" s="160">
        <f>IFERROR(H134/G134-1,"-")</f>
        <v>2.7938140722857829E-2</v>
      </c>
      <c r="J134" s="159">
        <f>H134-G134</f>
        <v>7985</v>
      </c>
      <c r="K134" s="160">
        <f>H134/H$8</f>
        <v>5.2651603535638643E-2</v>
      </c>
      <c r="L134" s="107"/>
      <c r="M134" s="107"/>
      <c r="N134" s="107"/>
    </row>
    <row r="135" spans="2:14" x14ac:dyDescent="0.25">
      <c r="B135" s="161" t="s">
        <v>100</v>
      </c>
      <c r="C135" s="162">
        <v>45781</v>
      </c>
      <c r="D135" s="162">
        <v>27001</v>
      </c>
      <c r="E135" s="162">
        <v>45389</v>
      </c>
      <c r="F135" s="162">
        <v>29396</v>
      </c>
      <c r="G135" s="162">
        <v>34007</v>
      </c>
      <c r="H135" s="162">
        <v>29467</v>
      </c>
      <c r="I135" s="163">
        <f>IFERROR(H135/G135-1,"-")</f>
        <v>-0.13350192607404354</v>
      </c>
      <c r="J135" s="162">
        <f t="shared" ref="J135:J145" si="40">H135-G135</f>
        <v>-4540</v>
      </c>
      <c r="K135" s="163">
        <f>H135/H$8</f>
        <v>5.2808414077321394E-3</v>
      </c>
    </row>
    <row r="136" spans="2:14" x14ac:dyDescent="0.25">
      <c r="B136" s="165" t="s">
        <v>106</v>
      </c>
      <c r="C136" s="166">
        <v>24957</v>
      </c>
      <c r="D136" s="166">
        <v>20110</v>
      </c>
      <c r="E136" s="166">
        <v>34297</v>
      </c>
      <c r="F136" s="166">
        <v>20018</v>
      </c>
      <c r="G136" s="166">
        <v>22544</v>
      </c>
      <c r="H136" s="166">
        <v>18421</v>
      </c>
      <c r="I136" s="167">
        <f>IFERROR(H136/G136-1,"-")</f>
        <v>-0.18288679914833217</v>
      </c>
      <c r="J136" s="166">
        <f t="shared" si="40"/>
        <v>-4123</v>
      </c>
      <c r="K136" s="167">
        <f>H136/H$8</f>
        <v>3.3012651295290917E-3</v>
      </c>
    </row>
    <row r="137" spans="2:14" x14ac:dyDescent="0.25">
      <c r="B137" s="165" t="s">
        <v>103</v>
      </c>
      <c r="C137" s="166">
        <v>20824</v>
      </c>
      <c r="D137" s="166">
        <v>6891</v>
      </c>
      <c r="E137" s="166">
        <v>11092</v>
      </c>
      <c r="F137" s="166">
        <v>9378</v>
      </c>
      <c r="G137" s="166">
        <v>11463</v>
      </c>
      <c r="H137" s="166">
        <v>11046</v>
      </c>
      <c r="I137" s="167">
        <f>IFERROR(H137/G137-1,"-")</f>
        <v>-3.6377911541481289E-2</v>
      </c>
      <c r="J137" s="166">
        <f t="shared" si="40"/>
        <v>-417</v>
      </c>
      <c r="K137" s="167">
        <f>H137/H$8</f>
        <v>1.9795762782030481E-3</v>
      </c>
    </row>
    <row r="138" spans="2:14" x14ac:dyDescent="0.25">
      <c r="B138" s="161" t="s">
        <v>110</v>
      </c>
      <c r="C138" s="162">
        <v>208388</v>
      </c>
      <c r="D138" s="162">
        <v>73782</v>
      </c>
      <c r="E138" s="162">
        <v>95940</v>
      </c>
      <c r="F138" s="162">
        <v>232248</v>
      </c>
      <c r="G138" s="162">
        <v>251803</v>
      </c>
      <c r="H138" s="162">
        <v>264328</v>
      </c>
      <c r="I138" s="163">
        <f>IFERROR(H138/G138-1,"-")</f>
        <v>4.9741265989682315E-2</v>
      </c>
      <c r="J138" s="162">
        <f t="shared" si="40"/>
        <v>12525</v>
      </c>
      <c r="K138" s="163">
        <f>H138/H$8</f>
        <v>4.7370762127906509E-2</v>
      </c>
    </row>
    <row r="139" spans="2:14" x14ac:dyDescent="0.25">
      <c r="B139" s="165" t="s">
        <v>113</v>
      </c>
      <c r="C139" s="166">
        <v>102429</v>
      </c>
      <c r="D139" s="166">
        <v>28209</v>
      </c>
      <c r="E139" s="166">
        <v>26568</v>
      </c>
      <c r="F139" s="166">
        <v>98004</v>
      </c>
      <c r="G139" s="166">
        <v>107918</v>
      </c>
      <c r="H139" s="166">
        <v>118432</v>
      </c>
      <c r="I139" s="167">
        <f t="shared" ref="I139:I146" si="41">IFERROR(H139/G139-1,"-")</f>
        <v>9.7425823310291149E-2</v>
      </c>
      <c r="J139" s="166">
        <f t="shared" si="40"/>
        <v>10514</v>
      </c>
      <c r="K139" s="167">
        <f t="shared" ref="K139:K146" si="42">H139/H$8</f>
        <v>2.1224441225796069E-2</v>
      </c>
    </row>
    <row r="140" spans="2:14" x14ac:dyDescent="0.25">
      <c r="B140" s="165" t="s">
        <v>116</v>
      </c>
      <c r="C140" s="166">
        <v>15265</v>
      </c>
      <c r="D140" s="166">
        <v>6247</v>
      </c>
      <c r="E140" s="166">
        <v>9382</v>
      </c>
      <c r="F140" s="166">
        <v>16968</v>
      </c>
      <c r="G140" s="166">
        <v>21306</v>
      </c>
      <c r="H140" s="166">
        <v>21957</v>
      </c>
      <c r="I140" s="167">
        <f t="shared" si="41"/>
        <v>3.0554773303294924E-2</v>
      </c>
      <c r="J140" s="166">
        <f t="shared" si="40"/>
        <v>651</v>
      </c>
      <c r="K140" s="167">
        <f t="shared" si="42"/>
        <v>3.9349589299750428E-3</v>
      </c>
    </row>
    <row r="141" spans="2:14" x14ac:dyDescent="0.25">
      <c r="B141" s="165" t="s">
        <v>119</v>
      </c>
      <c r="C141" s="166">
        <v>19891</v>
      </c>
      <c r="D141" s="166">
        <v>6768</v>
      </c>
      <c r="E141" s="166">
        <v>15420</v>
      </c>
      <c r="F141" s="166">
        <v>27251</v>
      </c>
      <c r="G141" s="166">
        <v>25353</v>
      </c>
      <c r="H141" s="166">
        <v>25136</v>
      </c>
      <c r="I141" s="167">
        <f t="shared" si="41"/>
        <v>-8.5591448743738141E-3</v>
      </c>
      <c r="J141" s="166">
        <f t="shared" si="40"/>
        <v>-217</v>
      </c>
      <c r="K141" s="167">
        <f t="shared" si="42"/>
        <v>4.504674029414432E-3</v>
      </c>
    </row>
    <row r="142" spans="2:14" x14ac:dyDescent="0.25">
      <c r="B142" s="165" t="s">
        <v>126</v>
      </c>
      <c r="C142" s="166">
        <v>4038</v>
      </c>
      <c r="D142" s="166">
        <v>1301</v>
      </c>
      <c r="E142" s="166">
        <v>4392</v>
      </c>
      <c r="F142" s="166">
        <v>10160</v>
      </c>
      <c r="G142" s="166">
        <v>9134</v>
      </c>
      <c r="H142" s="166">
        <v>6705</v>
      </c>
      <c r="I142" s="167">
        <f t="shared" si="41"/>
        <v>-0.26592949419750378</v>
      </c>
      <c r="J142" s="166">
        <f t="shared" si="40"/>
        <v>-2429</v>
      </c>
      <c r="K142" s="167">
        <f t="shared" si="42"/>
        <v>1.2016167794089659E-3</v>
      </c>
    </row>
    <row r="143" spans="2:14" x14ac:dyDescent="0.25">
      <c r="B143" s="165" t="s">
        <v>122</v>
      </c>
      <c r="C143" s="166">
        <v>4324</v>
      </c>
      <c r="D143" s="166">
        <v>2025</v>
      </c>
      <c r="E143" s="166">
        <v>3357</v>
      </c>
      <c r="F143" s="166">
        <v>4807</v>
      </c>
      <c r="G143" s="166">
        <v>5613</v>
      </c>
      <c r="H143" s="166">
        <v>5718</v>
      </c>
      <c r="I143" s="167">
        <f t="shared" si="41"/>
        <v>1.8706574024585754E-2</v>
      </c>
      <c r="J143" s="166">
        <f t="shared" si="40"/>
        <v>105</v>
      </c>
      <c r="K143" s="167">
        <f t="shared" si="42"/>
        <v>1.0247344883908228E-3</v>
      </c>
    </row>
    <row r="144" spans="2:14" x14ac:dyDescent="0.25">
      <c r="B144" s="165" t="s">
        <v>131</v>
      </c>
      <c r="C144" s="166">
        <v>2493</v>
      </c>
      <c r="D144" s="166">
        <v>2067</v>
      </c>
      <c r="E144" s="166">
        <v>1422</v>
      </c>
      <c r="F144" s="166">
        <v>3540</v>
      </c>
      <c r="G144" s="166">
        <v>3748</v>
      </c>
      <c r="H144" s="166">
        <v>3476</v>
      </c>
      <c r="I144" s="167">
        <f t="shared" si="41"/>
        <v>-7.2572038420490981E-2</v>
      </c>
      <c r="J144" s="166">
        <f t="shared" si="40"/>
        <v>-272</v>
      </c>
      <c r="K144" s="167">
        <f t="shared" si="42"/>
        <v>6.2294107758770548E-4</v>
      </c>
    </row>
    <row r="145" spans="2:14" x14ac:dyDescent="0.25">
      <c r="B145" s="165" t="s">
        <v>134</v>
      </c>
      <c r="C145" s="166">
        <v>6557</v>
      </c>
      <c r="D145" s="166">
        <v>4279</v>
      </c>
      <c r="E145" s="166">
        <v>959</v>
      </c>
      <c r="F145" s="166">
        <v>2132</v>
      </c>
      <c r="G145" s="166">
        <v>2973</v>
      </c>
      <c r="H145" s="166">
        <v>2916</v>
      </c>
      <c r="I145" s="167">
        <f t="shared" si="41"/>
        <v>-1.9172552976791102E-2</v>
      </c>
      <c r="J145" s="166">
        <f t="shared" si="40"/>
        <v>-57</v>
      </c>
      <c r="K145" s="167">
        <f t="shared" si="42"/>
        <v>5.2258233091074483E-4</v>
      </c>
    </row>
    <row r="146" spans="2:14" x14ac:dyDescent="0.25">
      <c r="B146" s="170" t="s">
        <v>148</v>
      </c>
      <c r="C146" s="171">
        <f t="shared" ref="C146:H146" si="43">C138-SUM(C139:C145)</f>
        <v>53391</v>
      </c>
      <c r="D146" s="171">
        <f t="shared" si="43"/>
        <v>22886</v>
      </c>
      <c r="E146" s="171">
        <f t="shared" si="43"/>
        <v>34440</v>
      </c>
      <c r="F146" s="171">
        <f t="shared" si="43"/>
        <v>69386</v>
      </c>
      <c r="G146" s="171">
        <f t="shared" si="43"/>
        <v>75758</v>
      </c>
      <c r="H146" s="171">
        <f t="shared" si="43"/>
        <v>79988</v>
      </c>
      <c r="I146" s="172">
        <f t="shared" si="41"/>
        <v>5.5835687320151095E-2</v>
      </c>
      <c r="J146" s="171">
        <f>H146-G146</f>
        <v>4230</v>
      </c>
      <c r="K146" s="172">
        <f t="shared" si="42"/>
        <v>1.4334813266422722E-2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127971</v>
      </c>
      <c r="D148" s="159">
        <v>45270</v>
      </c>
      <c r="E148" s="159">
        <v>72233</v>
      </c>
      <c r="F148" s="159">
        <v>113045</v>
      </c>
      <c r="G148" s="159">
        <v>125576</v>
      </c>
      <c r="H148" s="159">
        <v>130392</v>
      </c>
      <c r="I148" s="160">
        <f>IFERROR(H148/G148-1,"-")</f>
        <v>3.8351277314136567E-2</v>
      </c>
      <c r="J148" s="159">
        <f>H148-G148</f>
        <v>4816</v>
      </c>
      <c r="K148" s="160">
        <f>H148/H$8</f>
        <v>2.3367817315539729E-2</v>
      </c>
      <c r="L148" s="107"/>
      <c r="M148" s="107"/>
      <c r="N148" s="107"/>
    </row>
    <row r="149" spans="2:14" x14ac:dyDescent="0.25">
      <c r="B149" s="161" t="s">
        <v>100</v>
      </c>
      <c r="C149" s="162">
        <v>54730</v>
      </c>
      <c r="D149" s="162">
        <v>22551</v>
      </c>
      <c r="E149" s="162">
        <v>40440</v>
      </c>
      <c r="F149" s="162">
        <v>58168</v>
      </c>
      <c r="G149" s="162">
        <v>60525</v>
      </c>
      <c r="H149" s="162">
        <v>56624</v>
      </c>
      <c r="I149" s="163">
        <f>IFERROR(H149/G149-1,"-")</f>
        <v>-6.4452705493597717E-2</v>
      </c>
      <c r="J149" s="162">
        <f t="shared" ref="J149:J159" si="44">H149-G149</f>
        <v>-3901</v>
      </c>
      <c r="K149" s="163">
        <f>H149/H$8</f>
        <v>1.0147702985421817E-2</v>
      </c>
    </row>
    <row r="150" spans="2:14" x14ac:dyDescent="0.25">
      <c r="B150" s="165" t="s">
        <v>106</v>
      </c>
      <c r="C150" s="166">
        <v>33154</v>
      </c>
      <c r="D150" s="166">
        <v>14649</v>
      </c>
      <c r="E150" s="166">
        <v>32395</v>
      </c>
      <c r="F150" s="166">
        <v>41872</v>
      </c>
      <c r="G150" s="166">
        <v>44830</v>
      </c>
      <c r="H150" s="166">
        <v>38407</v>
      </c>
      <c r="I150" s="167">
        <f>IFERROR(H150/G150-1,"-")</f>
        <v>-0.14327459290653577</v>
      </c>
      <c r="J150" s="166">
        <f t="shared" si="44"/>
        <v>-6423</v>
      </c>
      <c r="K150" s="167">
        <f>H150/H$8</f>
        <v>6.8829971136107606E-3</v>
      </c>
    </row>
    <row r="151" spans="2:14" x14ac:dyDescent="0.25">
      <c r="B151" s="165" t="s">
        <v>103</v>
      </c>
      <c r="C151" s="166">
        <v>21576</v>
      </c>
      <c r="D151" s="166">
        <v>7902</v>
      </c>
      <c r="E151" s="166">
        <v>8045</v>
      </c>
      <c r="F151" s="166">
        <v>16296</v>
      </c>
      <c r="G151" s="166">
        <v>15695</v>
      </c>
      <c r="H151" s="166">
        <v>18217</v>
      </c>
      <c r="I151" s="167">
        <f>IFERROR(H151/G151-1,"-")</f>
        <v>0.16068811723478804</v>
      </c>
      <c r="J151" s="166">
        <f t="shared" si="44"/>
        <v>2522</v>
      </c>
      <c r="K151" s="167">
        <f>H151/H$8</f>
        <v>3.2647058718110562E-3</v>
      </c>
    </row>
    <row r="152" spans="2:14" x14ac:dyDescent="0.25">
      <c r="B152" s="161" t="s">
        <v>110</v>
      </c>
      <c r="C152" s="162">
        <v>73241</v>
      </c>
      <c r="D152" s="162">
        <v>22719</v>
      </c>
      <c r="E152" s="162">
        <v>31793</v>
      </c>
      <c r="F152" s="162">
        <v>54877</v>
      </c>
      <c r="G152" s="162">
        <v>65051</v>
      </c>
      <c r="H152" s="162">
        <v>73768</v>
      </c>
      <c r="I152" s="163">
        <f>IFERROR(H152/G152-1,"-")</f>
        <v>0.13400255184393783</v>
      </c>
      <c r="J152" s="162">
        <f t="shared" si="44"/>
        <v>8717</v>
      </c>
      <c r="K152" s="163">
        <f>H152/H$8</f>
        <v>1.322011433011791E-2</v>
      </c>
    </row>
    <row r="153" spans="2:14" x14ac:dyDescent="0.25">
      <c r="B153" s="165" t="s">
        <v>113</v>
      </c>
      <c r="C153" s="166">
        <v>22096</v>
      </c>
      <c r="D153" s="166">
        <v>6059</v>
      </c>
      <c r="E153" s="166">
        <v>5619</v>
      </c>
      <c r="F153" s="166">
        <v>19494</v>
      </c>
      <c r="G153" s="166">
        <v>19538</v>
      </c>
      <c r="H153" s="166">
        <v>20487</v>
      </c>
      <c r="I153" s="167">
        <f t="shared" ref="I153:I160" si="45">IFERROR(H153/G153-1,"-")</f>
        <v>4.8572013512130141E-2</v>
      </c>
      <c r="J153" s="166">
        <f t="shared" si="44"/>
        <v>949</v>
      </c>
      <c r="K153" s="167">
        <f t="shared" ref="K153:K160" si="46">H153/H$8</f>
        <v>3.6715172199480212E-3</v>
      </c>
    </row>
    <row r="154" spans="2:14" x14ac:dyDescent="0.25">
      <c r="B154" s="165" t="s">
        <v>116</v>
      </c>
      <c r="C154" s="166">
        <v>18903</v>
      </c>
      <c r="D154" s="166">
        <v>5582</v>
      </c>
      <c r="E154" s="166">
        <v>8701</v>
      </c>
      <c r="F154" s="166">
        <v>11833</v>
      </c>
      <c r="G154" s="166">
        <v>13027</v>
      </c>
      <c r="H154" s="166">
        <v>13361</v>
      </c>
      <c r="I154" s="167">
        <f t="shared" si="45"/>
        <v>2.5639057342442539E-2</v>
      </c>
      <c r="J154" s="166">
        <f t="shared" si="44"/>
        <v>334</v>
      </c>
      <c r="K154" s="167">
        <f t="shared" si="46"/>
        <v>2.3944521684836975E-3</v>
      </c>
    </row>
    <row r="155" spans="2:14" x14ac:dyDescent="0.25">
      <c r="B155" s="165" t="s">
        <v>119</v>
      </c>
      <c r="C155" s="166">
        <v>10122</v>
      </c>
      <c r="D155" s="166">
        <v>2455</v>
      </c>
      <c r="E155" s="166">
        <v>5271</v>
      </c>
      <c r="F155" s="166">
        <v>6658</v>
      </c>
      <c r="G155" s="166">
        <v>10341</v>
      </c>
      <c r="H155" s="166">
        <v>13087</v>
      </c>
      <c r="I155" s="167">
        <f t="shared" si="45"/>
        <v>0.26554491828643267</v>
      </c>
      <c r="J155" s="166">
        <f t="shared" si="44"/>
        <v>2746</v>
      </c>
      <c r="K155" s="167">
        <f t="shared" si="46"/>
        <v>2.3453480674310418E-3</v>
      </c>
    </row>
    <row r="156" spans="2:14" x14ac:dyDescent="0.25">
      <c r="B156" s="165" t="s">
        <v>126</v>
      </c>
      <c r="C156" s="166">
        <v>1693</v>
      </c>
      <c r="D156" s="166">
        <v>627</v>
      </c>
      <c r="E156" s="166">
        <v>932</v>
      </c>
      <c r="F156" s="166">
        <v>1711</v>
      </c>
      <c r="G156" s="166">
        <v>2082</v>
      </c>
      <c r="H156" s="166">
        <v>2870</v>
      </c>
      <c r="I156" s="167">
        <f t="shared" si="45"/>
        <v>0.37848222862632075</v>
      </c>
      <c r="J156" s="166">
        <f t="shared" si="44"/>
        <v>788</v>
      </c>
      <c r="K156" s="167">
        <f t="shared" si="46"/>
        <v>5.1433857671942312E-4</v>
      </c>
    </row>
    <row r="157" spans="2:14" x14ac:dyDescent="0.25">
      <c r="B157" s="165" t="s">
        <v>122</v>
      </c>
      <c r="C157" s="166">
        <v>3086</v>
      </c>
      <c r="D157" s="166">
        <v>1606</v>
      </c>
      <c r="E157" s="166">
        <v>1752</v>
      </c>
      <c r="F157" s="166">
        <v>3040</v>
      </c>
      <c r="G157" s="166">
        <v>3110</v>
      </c>
      <c r="H157" s="166">
        <v>3538</v>
      </c>
      <c r="I157" s="167">
        <f t="shared" si="45"/>
        <v>0.13762057877813505</v>
      </c>
      <c r="J157" s="166">
        <f t="shared" si="44"/>
        <v>428</v>
      </c>
      <c r="K157" s="167">
        <f t="shared" si="46"/>
        <v>6.3405222454122607E-4</v>
      </c>
    </row>
    <row r="158" spans="2:14" x14ac:dyDescent="0.25">
      <c r="B158" s="165" t="s">
        <v>131</v>
      </c>
      <c r="C158" s="166">
        <v>490</v>
      </c>
      <c r="D158" s="166">
        <v>405</v>
      </c>
      <c r="E158" s="166">
        <v>292</v>
      </c>
      <c r="F158" s="166">
        <v>514</v>
      </c>
      <c r="G158" s="166">
        <v>689</v>
      </c>
      <c r="H158" s="166">
        <v>505</v>
      </c>
      <c r="I158" s="167">
        <f t="shared" si="45"/>
        <v>-0.26705370101596515</v>
      </c>
      <c r="J158" s="166">
        <f t="shared" si="44"/>
        <v>-184</v>
      </c>
      <c r="K158" s="167">
        <f t="shared" si="46"/>
        <v>9.0502084056901978E-5</v>
      </c>
    </row>
    <row r="159" spans="2:14" x14ac:dyDescent="0.25">
      <c r="B159" s="165" t="s">
        <v>134</v>
      </c>
      <c r="C159" s="166">
        <v>1111</v>
      </c>
      <c r="D159" s="166">
        <v>504</v>
      </c>
      <c r="E159" s="166">
        <v>454</v>
      </c>
      <c r="F159" s="166">
        <v>710</v>
      </c>
      <c r="G159" s="166">
        <v>954</v>
      </c>
      <c r="H159" s="166">
        <v>832</v>
      </c>
      <c r="I159" s="167">
        <f t="shared" si="45"/>
        <v>-0.1278825995807128</v>
      </c>
      <c r="J159" s="166">
        <f t="shared" si="44"/>
        <v>-122</v>
      </c>
      <c r="K159" s="167">
        <f t="shared" si="46"/>
        <v>1.4910442363434147E-4</v>
      </c>
    </row>
    <row r="160" spans="2:14" x14ac:dyDescent="0.25">
      <c r="B160" s="170" t="s">
        <v>148</v>
      </c>
      <c r="C160" s="171">
        <f t="shared" ref="C160:H160" si="47">C152-SUM(C153:C159)</f>
        <v>15740</v>
      </c>
      <c r="D160" s="171">
        <f t="shared" si="47"/>
        <v>5481</v>
      </c>
      <c r="E160" s="171">
        <f t="shared" si="47"/>
        <v>8772</v>
      </c>
      <c r="F160" s="171">
        <f t="shared" si="47"/>
        <v>10917</v>
      </c>
      <c r="G160" s="171">
        <f t="shared" si="47"/>
        <v>15310</v>
      </c>
      <c r="H160" s="171">
        <f t="shared" si="47"/>
        <v>19088</v>
      </c>
      <c r="I160" s="172">
        <f t="shared" si="45"/>
        <v>0.24676681907250164</v>
      </c>
      <c r="J160" s="171">
        <f>H160-G160</f>
        <v>3778</v>
      </c>
      <c r="K160" s="172">
        <f t="shared" si="46"/>
        <v>3.4207995653032573E-3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D81E-F13F-4708-9DA1-FCEDF8B9D31D}">
  <sheetPr>
    <tabColor rgb="FFFFC000"/>
  </sheetPr>
  <dimension ref="A4:E116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277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150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1977808</v>
      </c>
      <c r="D8" s="121">
        <f t="shared" ref="D8:D10" si="0">C8/C9-1</f>
        <v>2.7200606616167189E-2</v>
      </c>
    </row>
    <row r="9" spans="1:5" x14ac:dyDescent="0.25">
      <c r="A9" s="1"/>
      <c r="B9" s="119">
        <v>2023</v>
      </c>
      <c r="C9" s="120">
        <v>1925435</v>
      </c>
      <c r="D9" s="121">
        <f t="shared" si="0"/>
        <v>7.8450921405130991E-2</v>
      </c>
    </row>
    <row r="10" spans="1:5" x14ac:dyDescent="0.25">
      <c r="A10" s="1"/>
      <c r="B10" s="119">
        <v>2022</v>
      </c>
      <c r="C10" s="120">
        <v>1785371</v>
      </c>
      <c r="D10" s="121">
        <f t="shared" si="0"/>
        <v>1.0150186449247882</v>
      </c>
      <c r="E10" s="81">
        <f>C8/C17-1</f>
        <v>0.21547154180755346</v>
      </c>
    </row>
    <row r="11" spans="1:5" x14ac:dyDescent="0.25">
      <c r="A11" s="1"/>
      <c r="B11" s="119">
        <v>2021</v>
      </c>
      <c r="C11" s="120">
        <v>886032</v>
      </c>
      <c r="D11" s="121">
        <f>C11/C12-1</f>
        <v>0.50037846780652928</v>
      </c>
    </row>
    <row r="12" spans="1:5" x14ac:dyDescent="0.25">
      <c r="A12" s="1" t="s">
        <v>75</v>
      </c>
      <c r="B12" s="119">
        <v>2020</v>
      </c>
      <c r="C12" s="120">
        <v>590539</v>
      </c>
      <c r="D12" s="121">
        <f t="shared" ref="D12:D21" si="1">C12/C13-1</f>
        <v>-0.67183672607483746</v>
      </c>
    </row>
    <row r="13" spans="1:5" x14ac:dyDescent="0.25">
      <c r="A13" s="1" t="s">
        <v>77</v>
      </c>
      <c r="B13" s="119">
        <v>2019</v>
      </c>
      <c r="C13" s="120">
        <v>1799528</v>
      </c>
      <c r="D13" s="121">
        <f t="shared" si="1"/>
        <v>2.8208881712393996E-2</v>
      </c>
    </row>
    <row r="14" spans="1:5" x14ac:dyDescent="0.25">
      <c r="A14" s="1" t="s">
        <v>79</v>
      </c>
      <c r="B14" s="119">
        <v>2018</v>
      </c>
      <c r="C14" s="120">
        <v>1750158</v>
      </c>
      <c r="D14" s="121">
        <f t="shared" si="1"/>
        <v>-3.2501691587173087E-2</v>
      </c>
    </row>
    <row r="15" spans="1:5" x14ac:dyDescent="0.25">
      <c r="A15" s="1" t="s">
        <v>81</v>
      </c>
      <c r="B15" s="119">
        <v>2017</v>
      </c>
      <c r="C15" s="120">
        <v>1808952</v>
      </c>
      <c r="D15" s="121">
        <f>C15/C16-1</f>
        <v>-1.268641564548767E-2</v>
      </c>
    </row>
    <row r="16" spans="1:5" x14ac:dyDescent="0.25">
      <c r="A16" s="1" t="s">
        <v>83</v>
      </c>
      <c r="B16" s="119">
        <v>2016</v>
      </c>
      <c r="C16" s="120">
        <v>1832196</v>
      </c>
      <c r="D16" s="121">
        <f>C16/C17-1</f>
        <v>0.12598497782071472</v>
      </c>
    </row>
    <row r="17" spans="1:5" x14ac:dyDescent="0.25">
      <c r="A17" s="1" t="s">
        <v>85</v>
      </c>
      <c r="B17" s="119">
        <v>2015</v>
      </c>
      <c r="C17" s="120">
        <v>1627194</v>
      </c>
      <c r="D17" s="121">
        <f t="shared" si="1"/>
        <v>-7.0193453273791673E-2</v>
      </c>
    </row>
    <row r="18" spans="1:5" x14ac:dyDescent="0.25">
      <c r="A18" s="1" t="s">
        <v>87</v>
      </c>
      <c r="B18" s="119">
        <v>2014</v>
      </c>
      <c r="C18" s="120">
        <v>1750035</v>
      </c>
      <c r="D18" s="121">
        <f t="shared" si="1"/>
        <v>4.2680529075309837E-2</v>
      </c>
    </row>
    <row r="19" spans="1:5" x14ac:dyDescent="0.25">
      <c r="A19" s="1" t="s">
        <v>89</v>
      </c>
      <c r="B19" s="119">
        <v>2013</v>
      </c>
      <c r="C19" s="120">
        <v>1678400</v>
      </c>
      <c r="D19" s="121">
        <f t="shared" si="1"/>
        <v>1.5453847489528716E-2</v>
      </c>
    </row>
    <row r="20" spans="1:5" x14ac:dyDescent="0.25">
      <c r="A20" s="1" t="s">
        <v>91</v>
      </c>
      <c r="B20" s="119">
        <v>2012</v>
      </c>
      <c r="C20" s="120">
        <v>1652857</v>
      </c>
      <c r="D20" s="121">
        <f>C20/C21-1</f>
        <v>-1.1346867827831453E-2</v>
      </c>
    </row>
    <row r="21" spans="1:5" x14ac:dyDescent="0.25">
      <c r="A21" s="1" t="s">
        <v>93</v>
      </c>
      <c r="B21" s="119">
        <v>2011</v>
      </c>
      <c r="C21" s="120">
        <v>1671827</v>
      </c>
      <c r="D21" s="121">
        <f t="shared" si="1"/>
        <v>7.581967344979379E-2</v>
      </c>
    </row>
    <row r="22" spans="1:5" x14ac:dyDescent="0.25">
      <c r="A22" s="1" t="s">
        <v>95</v>
      </c>
      <c r="B22" s="119">
        <v>2010</v>
      </c>
      <c r="C22" s="120">
        <v>1554003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5" spans="1:5" x14ac:dyDescent="0.25">
      <c r="B25" t="s">
        <v>12</v>
      </c>
    </row>
    <row r="27" spans="1:5" ht="48.75" customHeight="1" thickBot="1" x14ac:dyDescent="0.3">
      <c r="B27" s="283" t="s">
        <v>278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150</v>
      </c>
      <c r="D30" s="117" t="s">
        <v>142</v>
      </c>
    </row>
    <row r="31" spans="1:5" x14ac:dyDescent="0.25">
      <c r="B31" s="119">
        <v>2024</v>
      </c>
      <c r="C31" s="120">
        <v>1604732</v>
      </c>
      <c r="D31" s="121">
        <f t="shared" ref="D31:D44" si="2">C31/C32-1</f>
        <v>1.9995893910338403E-2</v>
      </c>
    </row>
    <row r="32" spans="1:5" x14ac:dyDescent="0.25">
      <c r="B32" s="119">
        <v>2023</v>
      </c>
      <c r="C32" s="120">
        <v>1573273</v>
      </c>
      <c r="D32" s="121">
        <f t="shared" si="2"/>
        <v>3.8934461412890586E-2</v>
      </c>
    </row>
    <row r="33" spans="2:4" x14ac:dyDescent="0.25">
      <c r="B33" s="119">
        <v>2022</v>
      </c>
      <c r="C33" s="120">
        <v>1514314</v>
      </c>
      <c r="D33" s="121">
        <f t="shared" si="2"/>
        <v>1.0007768909300627</v>
      </c>
    </row>
    <row r="34" spans="2:4" x14ac:dyDescent="0.25">
      <c r="B34" s="119">
        <v>2021</v>
      </c>
      <c r="C34" s="120">
        <v>756863</v>
      </c>
      <c r="D34" s="121">
        <f t="shared" si="2"/>
        <v>0.60127067007430224</v>
      </c>
    </row>
    <row r="35" spans="2:4" x14ac:dyDescent="0.25">
      <c r="B35" s="119">
        <v>2020</v>
      </c>
      <c r="C35" s="120">
        <v>472664</v>
      </c>
      <c r="D35" s="121">
        <f t="shared" si="2"/>
        <v>-0.66221130874322598</v>
      </c>
    </row>
    <row r="36" spans="2:4" x14ac:dyDescent="0.25">
      <c r="B36" s="119">
        <v>2019</v>
      </c>
      <c r="C36" s="120">
        <v>1399289</v>
      </c>
      <c r="D36" s="121">
        <f t="shared" si="2"/>
        <v>2.6520425664899649E-2</v>
      </c>
    </row>
    <row r="37" spans="2:4" x14ac:dyDescent="0.25">
      <c r="B37" s="119">
        <v>2018</v>
      </c>
      <c r="C37" s="120">
        <v>1363138</v>
      </c>
      <c r="D37" s="121">
        <f t="shared" si="2"/>
        <v>-1.1339075641222718E-2</v>
      </c>
    </row>
    <row r="38" spans="2:4" x14ac:dyDescent="0.25">
      <c r="B38" s="119">
        <v>2017</v>
      </c>
      <c r="C38" s="120">
        <v>1378772</v>
      </c>
      <c r="D38" s="121">
        <f>C38/C39-1</f>
        <v>-3.7972528492304591E-2</v>
      </c>
    </row>
    <row r="39" spans="2:4" x14ac:dyDescent="0.25">
      <c r="B39" s="119">
        <v>2016</v>
      </c>
      <c r="C39" s="120">
        <v>1433194</v>
      </c>
      <c r="D39" s="121">
        <f>C39/C40-1</f>
        <v>0.10053859964093359</v>
      </c>
    </row>
    <row r="40" spans="2:4" x14ac:dyDescent="0.25">
      <c r="B40" s="119">
        <v>2015</v>
      </c>
      <c r="C40" s="120">
        <v>1302266</v>
      </c>
      <c r="D40" s="121">
        <f t="shared" si="2"/>
        <v>-6.5121584747508732E-2</v>
      </c>
    </row>
    <row r="41" spans="2:4" x14ac:dyDescent="0.25">
      <c r="B41" s="119">
        <v>2014</v>
      </c>
      <c r="C41" s="120">
        <v>1392979</v>
      </c>
      <c r="D41" s="121">
        <f t="shared" si="2"/>
        <v>4.7900218535249728E-2</v>
      </c>
    </row>
    <row r="42" spans="2:4" x14ac:dyDescent="0.25">
      <c r="B42" s="119">
        <v>2013</v>
      </c>
      <c r="C42" s="120">
        <v>1329305</v>
      </c>
      <c r="D42" s="121">
        <f t="shared" si="2"/>
        <v>1.5348175351413973E-2</v>
      </c>
    </row>
    <row r="43" spans="2:4" x14ac:dyDescent="0.25">
      <c r="B43" s="119">
        <v>2012</v>
      </c>
      <c r="C43" s="120">
        <v>1309211</v>
      </c>
      <c r="D43" s="121">
        <f>C43/C44-1</f>
        <v>-9.3629997313831037E-3</v>
      </c>
    </row>
    <row r="44" spans="2:4" x14ac:dyDescent="0.25">
      <c r="B44" s="119">
        <v>2011</v>
      </c>
      <c r="C44" s="120">
        <v>1321585</v>
      </c>
      <c r="D44" s="121">
        <f t="shared" si="2"/>
        <v>7.2609751801973932E-2</v>
      </c>
    </row>
    <row r="45" spans="2:4" x14ac:dyDescent="0.25">
      <c r="B45" s="119">
        <v>2010</v>
      </c>
      <c r="C45" s="120">
        <v>1232121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279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150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1448606</v>
      </c>
      <c r="D54" s="121">
        <f t="shared" ref="D54:D56" si="3">C54/C55-1</f>
        <v>3.1821364440275168E-2</v>
      </c>
    </row>
    <row r="55" spans="1:5" x14ac:dyDescent="0.25">
      <c r="A55" s="1"/>
      <c r="B55" s="119">
        <v>2023</v>
      </c>
      <c r="C55" s="120">
        <v>1403931</v>
      </c>
      <c r="D55" s="121">
        <f t="shared" si="3"/>
        <v>4.2736471054842129E-2</v>
      </c>
    </row>
    <row r="56" spans="1:5" x14ac:dyDescent="0.25">
      <c r="A56" s="1"/>
      <c r="B56" s="119">
        <v>2022</v>
      </c>
      <c r="C56" s="120">
        <v>1346391</v>
      </c>
      <c r="D56" s="121">
        <f t="shared" si="3"/>
        <v>0.94741904502930407</v>
      </c>
    </row>
    <row r="57" spans="1:5" x14ac:dyDescent="0.25">
      <c r="A57" s="1"/>
      <c r="B57" s="119">
        <v>2021</v>
      </c>
      <c r="C57" s="120">
        <v>691372</v>
      </c>
      <c r="D57" s="121">
        <f>C57/C58-1</f>
        <v>0.62523184116558816</v>
      </c>
    </row>
    <row r="58" spans="1:5" x14ac:dyDescent="0.25">
      <c r="A58" s="1">
        <v>2</v>
      </c>
      <c r="B58" s="119">
        <v>2020</v>
      </c>
      <c r="C58" s="120">
        <v>425399</v>
      </c>
      <c r="D58" s="121">
        <f t="shared" ref="D58:D67" si="4">C58/C59-1</f>
        <v>-0.63949359493696634</v>
      </c>
    </row>
    <row r="59" spans="1:5" x14ac:dyDescent="0.25">
      <c r="A59" s="1">
        <v>3</v>
      </c>
      <c r="B59" s="119">
        <v>2019</v>
      </c>
      <c r="C59" s="120">
        <v>1180004</v>
      </c>
      <c r="D59" s="121">
        <f t="shared" si="4"/>
        <v>5.9390296017783228E-2</v>
      </c>
    </row>
    <row r="60" spans="1:5" x14ac:dyDescent="0.25">
      <c r="A60" s="1">
        <v>4</v>
      </c>
      <c r="B60" s="119">
        <v>2018</v>
      </c>
      <c r="C60" s="120">
        <v>1113852</v>
      </c>
      <c r="D60" s="121">
        <f t="shared" si="4"/>
        <v>-5.6739462671218099E-3</v>
      </c>
    </row>
    <row r="61" spans="1:5" x14ac:dyDescent="0.25">
      <c r="A61" s="1">
        <v>5</v>
      </c>
      <c r="B61" s="119">
        <v>2017</v>
      </c>
      <c r="C61" s="120">
        <v>1120208</v>
      </c>
      <c r="D61" s="121">
        <f>C61/C62-1</f>
        <v>1.826204695903888E-3</v>
      </c>
    </row>
    <row r="62" spans="1:5" x14ac:dyDescent="0.25">
      <c r="A62" s="1">
        <v>6</v>
      </c>
      <c r="B62" s="119">
        <v>2016</v>
      </c>
      <c r="C62" s="120">
        <v>1118166</v>
      </c>
      <c r="D62" s="121">
        <f>C62/C63-1</f>
        <v>8.1967688996918975E-2</v>
      </c>
    </row>
    <row r="63" spans="1:5" x14ac:dyDescent="0.25">
      <c r="A63" s="1">
        <v>7</v>
      </c>
      <c r="B63" s="119">
        <v>2015</v>
      </c>
      <c r="C63" s="120">
        <v>1033456</v>
      </c>
      <c r="D63" s="121">
        <f t="shared" si="4"/>
        <v>-3.8984395269016758E-2</v>
      </c>
    </row>
    <row r="64" spans="1:5" x14ac:dyDescent="0.25">
      <c r="A64" s="1">
        <v>8</v>
      </c>
      <c r="B64" s="119">
        <v>2014</v>
      </c>
      <c r="C64" s="120">
        <v>1075379</v>
      </c>
      <c r="D64" s="121">
        <f t="shared" si="4"/>
        <v>4.0537637737981358E-2</v>
      </c>
    </row>
    <row r="65" spans="1:5" x14ac:dyDescent="0.25">
      <c r="A65" s="1">
        <v>9</v>
      </c>
      <c r="B65" s="119">
        <v>2013</v>
      </c>
      <c r="C65" s="120">
        <v>1033484</v>
      </c>
      <c r="D65" s="121">
        <f t="shared" si="4"/>
        <v>5.3923328284406491E-3</v>
      </c>
    </row>
    <row r="66" spans="1:5" x14ac:dyDescent="0.25">
      <c r="A66" s="1">
        <v>10</v>
      </c>
      <c r="B66" s="119">
        <v>2012</v>
      </c>
      <c r="C66" s="120">
        <v>1027941</v>
      </c>
      <c r="D66" s="121">
        <f>C66/C67-1</f>
        <v>7.272238739712833E-4</v>
      </c>
    </row>
    <row r="67" spans="1:5" x14ac:dyDescent="0.25">
      <c r="A67" s="1">
        <v>11</v>
      </c>
      <c r="B67" s="119">
        <v>2011</v>
      </c>
      <c r="C67" s="120">
        <v>1027194</v>
      </c>
      <c r="D67" s="121">
        <f t="shared" si="4"/>
        <v>7.6531435698041328E-2</v>
      </c>
    </row>
    <row r="68" spans="1:5" x14ac:dyDescent="0.25">
      <c r="A68" s="1">
        <v>12</v>
      </c>
      <c r="B68" s="119">
        <v>2010</v>
      </c>
      <c r="C68" s="120">
        <v>954170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151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150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156126</v>
      </c>
      <c r="D77" s="121">
        <f t="shared" ref="D77:D83" si="5">C77/C78-1</f>
        <v>-7.8043249754933819E-2</v>
      </c>
    </row>
    <row r="78" spans="1:5" x14ac:dyDescent="0.25">
      <c r="A78" s="1"/>
      <c r="B78" s="119">
        <v>2023</v>
      </c>
      <c r="C78" s="120">
        <v>169342</v>
      </c>
      <c r="D78" s="121">
        <f t="shared" si="5"/>
        <v>8.4503016263406394E-3</v>
      </c>
    </row>
    <row r="79" spans="1:5" x14ac:dyDescent="0.25">
      <c r="A79" s="1"/>
      <c r="B79" s="119">
        <v>2022</v>
      </c>
      <c r="C79" s="120">
        <v>167923</v>
      </c>
      <c r="D79" s="121">
        <f t="shared" si="5"/>
        <v>1.5640622375593591</v>
      </c>
    </row>
    <row r="80" spans="1:5" x14ac:dyDescent="0.25">
      <c r="A80" s="1"/>
      <c r="B80" s="119">
        <v>2021</v>
      </c>
      <c r="C80" s="120">
        <v>65491</v>
      </c>
      <c r="D80" s="121">
        <f t="shared" si="5"/>
        <v>0.38561303289960858</v>
      </c>
    </row>
    <row r="81" spans="1:5" x14ac:dyDescent="0.25">
      <c r="A81" s="1">
        <v>2</v>
      </c>
      <c r="B81" s="119">
        <v>2020</v>
      </c>
      <c r="C81" s="120">
        <v>47265</v>
      </c>
      <c r="D81" s="121">
        <f t="shared" si="5"/>
        <v>-0.78445858129831048</v>
      </c>
    </row>
    <row r="82" spans="1:5" x14ac:dyDescent="0.25">
      <c r="A82" s="1">
        <v>3</v>
      </c>
      <c r="B82" s="119">
        <v>2019</v>
      </c>
      <c r="C82" s="120">
        <v>219285</v>
      </c>
      <c r="D82" s="121">
        <f t="shared" si="5"/>
        <v>-0.12034771306852365</v>
      </c>
    </row>
    <row r="83" spans="1:5" x14ac:dyDescent="0.25">
      <c r="A83" s="1">
        <v>4</v>
      </c>
      <c r="B83" s="119">
        <v>2018</v>
      </c>
      <c r="C83" s="120">
        <v>249286</v>
      </c>
      <c r="D83" s="121">
        <f t="shared" si="5"/>
        <v>-3.5882798842839736E-2</v>
      </c>
    </row>
    <row r="84" spans="1:5" x14ac:dyDescent="0.25">
      <c r="A84" s="1">
        <v>5</v>
      </c>
      <c r="B84" s="119">
        <v>2017</v>
      </c>
      <c r="C84" s="120">
        <v>258564</v>
      </c>
      <c r="D84" s="121">
        <f>C84/C85-1</f>
        <v>-0.17923486166309022</v>
      </c>
    </row>
    <row r="85" spans="1:5" x14ac:dyDescent="0.25">
      <c r="A85" s="1">
        <v>6</v>
      </c>
      <c r="B85" s="119">
        <v>2016</v>
      </c>
      <c r="C85" s="120">
        <v>315028</v>
      </c>
      <c r="D85" s="121">
        <f>C85/C86-1</f>
        <v>0.17193556787321906</v>
      </c>
    </row>
    <row r="86" spans="1:5" x14ac:dyDescent="0.25">
      <c r="A86" s="1">
        <v>7</v>
      </c>
      <c r="B86" s="119">
        <v>2015</v>
      </c>
      <c r="C86" s="120">
        <v>268810</v>
      </c>
      <c r="D86" s="121">
        <f t="shared" ref="D86:D88" si="6">C86/C87-1</f>
        <v>-0.1536209068010076</v>
      </c>
    </row>
    <row r="87" spans="1:5" x14ac:dyDescent="0.25">
      <c r="A87" s="1">
        <v>8</v>
      </c>
      <c r="B87" s="119">
        <v>2014</v>
      </c>
      <c r="C87" s="120">
        <v>317600</v>
      </c>
      <c r="D87" s="121">
        <f t="shared" si="6"/>
        <v>7.3622224250475821E-2</v>
      </c>
    </row>
    <row r="88" spans="1:5" x14ac:dyDescent="0.25">
      <c r="A88" s="1">
        <v>9</v>
      </c>
      <c r="B88" s="119">
        <v>2013</v>
      </c>
      <c r="C88" s="120">
        <v>295821</v>
      </c>
      <c r="D88" s="121">
        <f t="shared" si="6"/>
        <v>5.1733210082838488E-2</v>
      </c>
    </row>
    <row r="89" spans="1:5" x14ac:dyDescent="0.25">
      <c r="A89" s="1">
        <v>10</v>
      </c>
      <c r="B89" s="119">
        <v>2012</v>
      </c>
      <c r="C89" s="120">
        <v>281270</v>
      </c>
      <c r="D89" s="121">
        <f>C89/C90-1</f>
        <v>-4.4569976663688782E-2</v>
      </c>
    </row>
    <row r="90" spans="1:5" x14ac:dyDescent="0.25">
      <c r="A90" s="1">
        <v>11</v>
      </c>
      <c r="B90" s="119">
        <v>2011</v>
      </c>
      <c r="C90" s="120">
        <v>294391</v>
      </c>
      <c r="D90" s="121">
        <f t="shared" ref="D90" si="7">C90/C91-1</f>
        <v>5.9147115858550592E-2</v>
      </c>
    </row>
    <row r="91" spans="1:5" x14ac:dyDescent="0.25">
      <c r="A91" s="1">
        <v>12</v>
      </c>
      <c r="B91" s="119">
        <v>2010</v>
      </c>
      <c r="C91" s="120">
        <v>277951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280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150</v>
      </c>
      <c r="D99" s="117" t="s">
        <v>142</v>
      </c>
    </row>
    <row r="100" spans="2:5" x14ac:dyDescent="0.25">
      <c r="B100" s="119">
        <v>2024</v>
      </c>
      <c r="C100" s="120">
        <v>373076</v>
      </c>
      <c r="D100" s="121">
        <f t="shared" ref="D100:D113" si="8">C100/C101-1</f>
        <v>5.9387441007263675E-2</v>
      </c>
    </row>
    <row r="101" spans="2:5" x14ac:dyDescent="0.25">
      <c r="B101" s="119">
        <v>2023</v>
      </c>
      <c r="C101" s="120">
        <v>352162</v>
      </c>
      <c r="D101" s="121">
        <f t="shared" si="8"/>
        <v>0.299217507756671</v>
      </c>
    </row>
    <row r="102" spans="2:5" x14ac:dyDescent="0.25">
      <c r="B102" s="119">
        <v>2022</v>
      </c>
      <c r="C102" s="120">
        <v>271057</v>
      </c>
      <c r="D102" s="121">
        <f t="shared" si="8"/>
        <v>1.0984678986444116</v>
      </c>
    </row>
    <row r="103" spans="2:5" x14ac:dyDescent="0.25">
      <c r="B103" s="119">
        <v>2021</v>
      </c>
      <c r="C103" s="120">
        <v>129169</v>
      </c>
      <c r="D103" s="121">
        <f t="shared" si="8"/>
        <v>9.5813361611877035E-2</v>
      </c>
    </row>
    <row r="104" spans="2:5" x14ac:dyDescent="0.25">
      <c r="B104" s="119">
        <v>2020</v>
      </c>
      <c r="C104" s="120">
        <v>117875</v>
      </c>
      <c r="D104" s="121">
        <f t="shared" si="8"/>
        <v>-0.70548847063879339</v>
      </c>
    </row>
    <row r="105" spans="2:5" x14ac:dyDescent="0.25">
      <c r="B105" s="119">
        <v>2019</v>
      </c>
      <c r="C105" s="120">
        <v>400239</v>
      </c>
      <c r="D105" s="121">
        <f t="shared" si="8"/>
        <v>3.4155857578419768E-2</v>
      </c>
    </row>
    <row r="106" spans="2:5" x14ac:dyDescent="0.25">
      <c r="B106" s="119">
        <v>2018</v>
      </c>
      <c r="C106" s="120">
        <v>387020</v>
      </c>
      <c r="D106" s="121">
        <f t="shared" si="8"/>
        <v>-0.10033009437909712</v>
      </c>
    </row>
    <row r="107" spans="2:5" x14ac:dyDescent="0.25">
      <c r="B107" s="119">
        <v>2017</v>
      </c>
      <c r="C107" s="120">
        <v>430180</v>
      </c>
      <c r="D107" s="121">
        <f t="shared" si="8"/>
        <v>7.8139959198199493E-2</v>
      </c>
    </row>
    <row r="108" spans="2:5" x14ac:dyDescent="0.25">
      <c r="B108" s="119">
        <v>2016</v>
      </c>
      <c r="C108" s="120">
        <v>399002</v>
      </c>
      <c r="D108" s="121">
        <f t="shared" si="8"/>
        <v>0.22797050423478438</v>
      </c>
    </row>
    <row r="109" spans="2:5" x14ac:dyDescent="0.25">
      <c r="B109" s="119">
        <v>2015</v>
      </c>
      <c r="C109" s="120">
        <v>324928</v>
      </c>
      <c r="D109" s="121">
        <f t="shared" si="8"/>
        <v>-8.9980283204875389E-2</v>
      </c>
    </row>
    <row r="110" spans="2:5" x14ac:dyDescent="0.25">
      <c r="B110" s="119">
        <v>2014</v>
      </c>
      <c r="C110" s="120">
        <v>357056</v>
      </c>
      <c r="D110" s="121">
        <f t="shared" si="8"/>
        <v>2.2804680674314959E-2</v>
      </c>
    </row>
    <row r="111" spans="2:5" x14ac:dyDescent="0.25">
      <c r="B111" s="119">
        <v>2013</v>
      </c>
      <c r="C111" s="120">
        <v>349095</v>
      </c>
      <c r="D111" s="121">
        <f t="shared" si="8"/>
        <v>1.5856433655564217E-2</v>
      </c>
    </row>
    <row r="112" spans="2:5" x14ac:dyDescent="0.25">
      <c r="B112" s="119">
        <v>2012</v>
      </c>
      <c r="C112" s="120">
        <v>343646</v>
      </c>
      <c r="D112" s="121">
        <f t="shared" si="8"/>
        <v>-1.8832692823818942E-2</v>
      </c>
    </row>
    <row r="113" spans="2:4" x14ac:dyDescent="0.25">
      <c r="B113" s="119">
        <v>2011</v>
      </c>
      <c r="C113" s="120">
        <v>350242</v>
      </c>
      <c r="D113" s="121">
        <f t="shared" si="8"/>
        <v>8.8106821754555975E-2</v>
      </c>
    </row>
    <row r="114" spans="2:4" x14ac:dyDescent="0.25">
      <c r="B114" s="119">
        <v>2010</v>
      </c>
      <c r="C114" s="120">
        <v>321882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128A-2A61-44A9-BA8F-05B216251386}">
  <sheetPr>
    <tabColor rgb="FFBB5C0D"/>
  </sheetPr>
  <dimension ref="B4:B25"/>
  <sheetViews>
    <sheetView showGridLines="0" workbookViewId="0">
      <selection activeCell="H9" sqref="H9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737C-5668-410A-8C82-637981F93434}">
  <sheetPr>
    <tabColor rgb="FFF29140"/>
  </sheetPr>
  <dimension ref="A4:O270"/>
  <sheetViews>
    <sheetView showGridLines="0" topLeftCell="E1" zoomScaleNormal="100" workbookViewId="0">
      <selection activeCell="H9" sqref="H9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281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 t="shared" ref="C7" si="0">E7-1</f>
        <v>2020</v>
      </c>
      <c r="D7" s="308"/>
      <c r="E7" s="309">
        <f t="shared" ref="E7" si="1">G7-1</f>
        <v>2021</v>
      </c>
      <c r="F7" s="308"/>
      <c r="G7" s="309">
        <f t="shared" ref="G7" si="2">I7-1</f>
        <v>2022</v>
      </c>
      <c r="H7" s="308"/>
      <c r="I7" s="309">
        <f t="shared" ref="I7" si="3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1154297</v>
      </c>
      <c r="D9" s="121">
        <v>4.0723847271147084E-2</v>
      </c>
      <c r="E9" s="120">
        <v>98412</v>
      </c>
      <c r="F9" s="121">
        <f t="shared" ref="F9:L21" si="4">IFERROR(E9/C9-1,"-")</f>
        <v>-0.91474291278587749</v>
      </c>
      <c r="G9" s="120">
        <v>786358</v>
      </c>
      <c r="H9" s="121">
        <f t="shared" si="4"/>
        <v>6.9904686420355242</v>
      </c>
      <c r="I9" s="120">
        <v>1105557</v>
      </c>
      <c r="J9" s="121">
        <f t="shared" si="4"/>
        <v>0.40592071295771137</v>
      </c>
      <c r="K9" s="120">
        <v>1165585</v>
      </c>
      <c r="L9" s="121">
        <f t="shared" si="4"/>
        <v>5.4296612476787631E-2</v>
      </c>
      <c r="M9" s="120">
        <v>1119747</v>
      </c>
      <c r="N9" s="121">
        <f>IFERROR(M9/K9-1,"-")</f>
        <v>-3.9326175268212915E-2</v>
      </c>
    </row>
    <row r="10" spans="1:15" x14ac:dyDescent="0.25">
      <c r="A10" s="1" t="s">
        <v>75</v>
      </c>
      <c r="B10" s="119" t="s">
        <v>76</v>
      </c>
      <c r="C10" s="120">
        <v>1115694</v>
      </c>
      <c r="D10" s="121">
        <v>9.8426731776473764E-2</v>
      </c>
      <c r="E10" s="120">
        <v>103727</v>
      </c>
      <c r="F10" s="121">
        <f t="shared" si="4"/>
        <v>-0.90702916749574702</v>
      </c>
      <c r="G10" s="120">
        <v>912484</v>
      </c>
      <c r="H10" s="121">
        <f t="shared" si="4"/>
        <v>7.7969766791674306</v>
      </c>
      <c r="I10" s="120">
        <v>1077344</v>
      </c>
      <c r="J10" s="121">
        <f t="shared" si="4"/>
        <v>0.18067166109213972</v>
      </c>
      <c r="K10" s="120">
        <v>1114324</v>
      </c>
      <c r="L10" s="121">
        <f t="shared" si="4"/>
        <v>3.4325155196483159E-2</v>
      </c>
      <c r="M10" s="120">
        <v>1060335</v>
      </c>
      <c r="N10" s="121">
        <f t="shared" ref="N10:N20" si="5">IFERROR(M10/K10-1,"-")</f>
        <v>-4.8450001974291168E-2</v>
      </c>
    </row>
    <row r="11" spans="1:15" x14ac:dyDescent="0.25">
      <c r="A11" s="1" t="s">
        <v>77</v>
      </c>
      <c r="B11" s="119" t="s">
        <v>78</v>
      </c>
      <c r="C11" s="120">
        <v>496315</v>
      </c>
      <c r="D11" s="121">
        <v>-0.55609507846585093</v>
      </c>
      <c r="E11" s="120">
        <v>122878</v>
      </c>
      <c r="F11" s="121">
        <f t="shared" si="4"/>
        <v>-0.752419330465531</v>
      </c>
      <c r="G11" s="120">
        <v>1057048</v>
      </c>
      <c r="H11" s="121">
        <f t="shared" si="4"/>
        <v>7.6024186591578644</v>
      </c>
      <c r="I11" s="120">
        <v>1098201</v>
      </c>
      <c r="J11" s="121">
        <f t="shared" si="4"/>
        <v>3.8932006871968072E-2</v>
      </c>
      <c r="K11" s="120">
        <v>1198797</v>
      </c>
      <c r="L11" s="121">
        <f t="shared" si="4"/>
        <v>9.1600717901367812E-2</v>
      </c>
      <c r="M11" s="120">
        <v>1094097</v>
      </c>
      <c r="N11" s="121">
        <f t="shared" si="5"/>
        <v>-8.7337555899789532E-2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154899</v>
      </c>
      <c r="F12" s="121" t="str">
        <f t="shared" si="4"/>
        <v>-</v>
      </c>
      <c r="G12" s="120">
        <v>1117075</v>
      </c>
      <c r="H12" s="121">
        <f t="shared" si="4"/>
        <v>6.2116346780805554</v>
      </c>
      <c r="I12" s="120">
        <v>1108018</v>
      </c>
      <c r="J12" s="121">
        <f t="shared" si="4"/>
        <v>-8.107781482890597E-3</v>
      </c>
      <c r="K12" s="120">
        <v>1093882</v>
      </c>
      <c r="L12" s="121">
        <f t="shared" si="4"/>
        <v>-1.2757915485127502E-2</v>
      </c>
      <c r="M12" s="120">
        <v>1104961</v>
      </c>
      <c r="N12" s="121">
        <f t="shared" si="5"/>
        <v>1.0128149105662176E-2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187306</v>
      </c>
      <c r="F13" s="121" t="str">
        <f t="shared" si="4"/>
        <v>-</v>
      </c>
      <c r="G13" s="120">
        <v>995707</v>
      </c>
      <c r="H13" s="121">
        <f t="shared" si="4"/>
        <v>4.3159375567253582</v>
      </c>
      <c r="I13" s="120">
        <v>1038688</v>
      </c>
      <c r="J13" s="121">
        <f t="shared" si="4"/>
        <v>4.3166312981630206E-2</v>
      </c>
      <c r="K13" s="120">
        <v>1088673</v>
      </c>
      <c r="L13" s="121">
        <f t="shared" si="4"/>
        <v>4.8123209279398615E-2</v>
      </c>
      <c r="M13" s="120">
        <v>990589</v>
      </c>
      <c r="N13" s="121">
        <f t="shared" si="5"/>
        <v>-9.0095005571002473E-2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274949</v>
      </c>
      <c r="F14" s="121" t="str">
        <f t="shared" si="4"/>
        <v>-</v>
      </c>
      <c r="G14" s="120">
        <v>1029864</v>
      </c>
      <c r="H14" s="121">
        <f t="shared" si="4"/>
        <v>2.7456546486803006</v>
      </c>
      <c r="I14" s="120">
        <v>1069466</v>
      </c>
      <c r="J14" s="121">
        <f t="shared" si="4"/>
        <v>3.8453621060644982E-2</v>
      </c>
      <c r="K14" s="120">
        <v>1059592</v>
      </c>
      <c r="L14" s="121">
        <f t="shared" si="4"/>
        <v>-9.232645077075885E-3</v>
      </c>
      <c r="M14" s="120">
        <v>1003656</v>
      </c>
      <c r="N14" s="121">
        <f t="shared" si="5"/>
        <v>-5.2790130540811941E-2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553215</v>
      </c>
      <c r="F15" s="121" t="str">
        <f t="shared" si="4"/>
        <v>-</v>
      </c>
      <c r="G15" s="120">
        <v>1179956</v>
      </c>
      <c r="H15" s="121">
        <f t="shared" si="4"/>
        <v>1.1329067360791014</v>
      </c>
      <c r="I15" s="120">
        <v>1208215</v>
      </c>
      <c r="J15" s="121">
        <f t="shared" si="4"/>
        <v>2.3949198105692071E-2</v>
      </c>
      <c r="K15" s="120">
        <v>1224963</v>
      </c>
      <c r="L15" s="121">
        <f t="shared" si="4"/>
        <v>1.3861771290705649E-2</v>
      </c>
      <c r="M15" s="120">
        <v>1158197</v>
      </c>
      <c r="N15" s="121">
        <f t="shared" si="5"/>
        <v>-5.4504503401327176E-2</v>
      </c>
    </row>
    <row r="16" spans="1:15" x14ac:dyDescent="0.25">
      <c r="A16" s="1" t="s">
        <v>87</v>
      </c>
      <c r="B16" s="119" t="s">
        <v>88</v>
      </c>
      <c r="C16" s="120">
        <v>285142</v>
      </c>
      <c r="D16" s="121">
        <v>-0.77580532295475102</v>
      </c>
      <c r="E16" s="120">
        <v>796040</v>
      </c>
      <c r="F16" s="121">
        <f t="shared" si="4"/>
        <v>1.7917318388732633</v>
      </c>
      <c r="G16" s="120">
        <v>1241553</v>
      </c>
      <c r="H16" s="121">
        <f t="shared" si="4"/>
        <v>0.55966157479523648</v>
      </c>
      <c r="I16" s="120">
        <v>1271908</v>
      </c>
      <c r="J16" s="121">
        <f t="shared" si="4"/>
        <v>2.4449218035798692E-2</v>
      </c>
      <c r="K16" s="120">
        <v>1304294</v>
      </c>
      <c r="L16" s="121">
        <f t="shared" si="4"/>
        <v>2.5462533453677549E-2</v>
      </c>
      <c r="M16" s="120">
        <v>1214780</v>
      </c>
      <c r="N16" s="121">
        <f t="shared" si="5"/>
        <v>-6.8630232140913017E-2</v>
      </c>
    </row>
    <row r="17" spans="1:15" x14ac:dyDescent="0.25">
      <c r="A17" s="1" t="s">
        <v>89</v>
      </c>
      <c r="B17" s="119" t="s">
        <v>90</v>
      </c>
      <c r="C17" s="120">
        <v>176625</v>
      </c>
      <c r="D17" s="121">
        <v>-0.83348527458313582</v>
      </c>
      <c r="E17" s="120">
        <v>762012</v>
      </c>
      <c r="F17" s="121">
        <f t="shared" si="4"/>
        <v>3.3142929936305734</v>
      </c>
      <c r="G17" s="120">
        <v>1013730</v>
      </c>
      <c r="H17" s="121">
        <f t="shared" si="4"/>
        <v>0.33033338057668393</v>
      </c>
      <c r="I17" s="120">
        <v>1102818</v>
      </c>
      <c r="J17" s="121">
        <f t="shared" si="4"/>
        <v>8.7881388535408833E-2</v>
      </c>
      <c r="K17" s="120">
        <v>1101231</v>
      </c>
      <c r="L17" s="121">
        <f t="shared" si="4"/>
        <v>-1.4390407120666859E-3</v>
      </c>
      <c r="M17" s="120">
        <v>1027929</v>
      </c>
      <c r="N17" s="121">
        <f t="shared" si="5"/>
        <v>-6.6563690996711888E-2</v>
      </c>
    </row>
    <row r="18" spans="1:15" x14ac:dyDescent="0.25">
      <c r="A18" s="1" t="s">
        <v>91</v>
      </c>
      <c r="B18" s="119" t="s">
        <v>92</v>
      </c>
      <c r="C18" s="120">
        <v>137871</v>
      </c>
      <c r="D18" s="121">
        <v>-0.88105535324673312</v>
      </c>
      <c r="E18" s="120">
        <v>953288</v>
      </c>
      <c r="F18" s="121">
        <f t="shared" si="4"/>
        <v>5.9143474697362031</v>
      </c>
      <c r="G18" s="120">
        <v>1125132</v>
      </c>
      <c r="H18" s="121">
        <f t="shared" si="4"/>
        <v>0.18026451607489036</v>
      </c>
      <c r="I18" s="120">
        <v>1207802</v>
      </c>
      <c r="J18" s="121">
        <f t="shared" si="4"/>
        <v>7.3475823281179409E-2</v>
      </c>
      <c r="K18" s="120">
        <v>1223794</v>
      </c>
      <c r="L18" s="121">
        <f t="shared" si="4"/>
        <v>1.3240580823677961E-2</v>
      </c>
      <c r="M18" s="120">
        <v>1174493</v>
      </c>
      <c r="N18" s="121">
        <f t="shared" si="5"/>
        <v>-4.0285374826155351E-2</v>
      </c>
    </row>
    <row r="19" spans="1:15" x14ac:dyDescent="0.25">
      <c r="A19" s="1" t="s">
        <v>93</v>
      </c>
      <c r="B19" s="119" t="s">
        <v>94</v>
      </c>
      <c r="C19" s="120">
        <v>156929</v>
      </c>
      <c r="D19" s="121">
        <v>-0.84682336795520141</v>
      </c>
      <c r="E19" s="120">
        <v>927095</v>
      </c>
      <c r="F19" s="121">
        <f t="shared" si="4"/>
        <v>4.9077353452835357</v>
      </c>
      <c r="G19" s="120">
        <v>1064158</v>
      </c>
      <c r="H19" s="121">
        <f t="shared" si="4"/>
        <v>0.14784137547931975</v>
      </c>
      <c r="I19" s="120">
        <v>1149433</v>
      </c>
      <c r="J19" s="121">
        <f t="shared" si="4"/>
        <v>8.0133777127080696E-2</v>
      </c>
      <c r="K19" s="120">
        <v>1124270</v>
      </c>
      <c r="L19" s="121">
        <f t="shared" si="4"/>
        <v>-2.1891663106940573E-2</v>
      </c>
      <c r="M19" s="120">
        <v>1060178</v>
      </c>
      <c r="N19" s="121">
        <f t="shared" si="5"/>
        <v>-5.700765830272092E-2</v>
      </c>
    </row>
    <row r="20" spans="1:15" x14ac:dyDescent="0.25">
      <c r="A20" s="1" t="s">
        <v>95</v>
      </c>
      <c r="B20" s="119" t="s">
        <v>96</v>
      </c>
      <c r="C20" s="120">
        <v>196628</v>
      </c>
      <c r="D20" s="121">
        <v>-0.81701635823206764</v>
      </c>
      <c r="E20" s="120">
        <v>829853</v>
      </c>
      <c r="F20" s="121">
        <f t="shared" si="4"/>
        <v>3.220421303171471</v>
      </c>
      <c r="G20" s="120">
        <v>1109322</v>
      </c>
      <c r="H20" s="121">
        <f t="shared" si="4"/>
        <v>0.33676928323450062</v>
      </c>
      <c r="I20" s="120">
        <v>1155840</v>
      </c>
      <c r="J20" s="121">
        <f t="shared" si="4"/>
        <v>4.1933721678647062E-2</v>
      </c>
      <c r="K20" s="120">
        <v>1140612</v>
      </c>
      <c r="L20" s="121">
        <f t="shared" si="4"/>
        <v>-1.3174833887043214E-2</v>
      </c>
      <c r="M20" s="120">
        <v>1104771</v>
      </c>
      <c r="N20" s="121">
        <f t="shared" si="5"/>
        <v>-3.14226047069468E-2</v>
      </c>
    </row>
    <row r="21" spans="1:15" ht="15.75" x14ac:dyDescent="0.25">
      <c r="A21" s="1" t="s">
        <v>0</v>
      </c>
      <c r="B21" s="122" t="s">
        <v>33</v>
      </c>
      <c r="C21" s="123">
        <v>3913809</v>
      </c>
      <c r="D21" s="124">
        <v>-0.70137147683741996</v>
      </c>
      <c r="E21" s="123">
        <v>5763674</v>
      </c>
      <c r="F21" s="124">
        <f t="shared" si="4"/>
        <v>0.47265081152401667</v>
      </c>
      <c r="G21" s="123">
        <v>12632387</v>
      </c>
      <c r="H21" s="124">
        <f t="shared" si="4"/>
        <v>1.1917247575071039</v>
      </c>
      <c r="I21" s="123">
        <v>13593290</v>
      </c>
      <c r="J21" s="124">
        <f t="shared" si="4"/>
        <v>7.6066621454836669E-2</v>
      </c>
      <c r="K21" s="123">
        <v>13840017</v>
      </c>
      <c r="L21" s="124">
        <f t="shared" si="4"/>
        <v>1.8150646385091562E-2</v>
      </c>
      <c r="M21" s="123">
        <v>13113733</v>
      </c>
      <c r="N21" s="124">
        <v>-5.2477103171188255E-2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C24" s="125"/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282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$C$7</f>
        <v>2020</v>
      </c>
      <c r="D29" s="308"/>
      <c r="E29" s="309">
        <f>$E$7</f>
        <v>2021</v>
      </c>
      <c r="F29" s="308"/>
      <c r="G29" s="309">
        <f>$G$7</f>
        <v>2022</v>
      </c>
      <c r="H29" s="308"/>
      <c r="I29" s="309">
        <f>$I$7</f>
        <v>2023</v>
      </c>
      <c r="J29" s="308"/>
      <c r="K29" s="309">
        <f>$K$7</f>
        <v>2024</v>
      </c>
      <c r="L29" s="308"/>
      <c r="M29" s="309">
        <f>$M$7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CONCATENATE("var. ",RIGHT(C29,2),"/",RIGHT(C29-1,2))</f>
        <v>var. 20/19</v>
      </c>
      <c r="E30" s="118" t="s">
        <v>72</v>
      </c>
      <c r="F30" s="117" t="s">
        <v>254</v>
      </c>
      <c r="G30" s="118" t="s">
        <v>72</v>
      </c>
      <c r="H30" s="117" t="s">
        <v>254</v>
      </c>
      <c r="I30" s="118" t="s">
        <v>72</v>
      </c>
      <c r="J30" s="117" t="s">
        <v>254</v>
      </c>
      <c r="K30" s="118" t="s">
        <v>72</v>
      </c>
      <c r="L30" s="117" t="s">
        <v>254</v>
      </c>
      <c r="M30" s="118" t="s">
        <v>72</v>
      </c>
      <c r="N30" s="117" t="s">
        <v>283</v>
      </c>
    </row>
    <row r="31" spans="1:15" x14ac:dyDescent="0.25">
      <c r="B31" s="119" t="s">
        <v>74</v>
      </c>
      <c r="C31" s="120">
        <v>47398</v>
      </c>
      <c r="D31" s="121">
        <v>-4.6893223406394569E-2</v>
      </c>
      <c r="E31" s="120">
        <v>19326</v>
      </c>
      <c r="F31" s="121">
        <f t="shared" ref="F31:L43" si="6">IFERROR(E31/C31-1,"-")</f>
        <v>-0.59226127684712437</v>
      </c>
      <c r="G31" s="120">
        <v>44512</v>
      </c>
      <c r="H31" s="121">
        <f t="shared" si="6"/>
        <v>1.303218462175308</v>
      </c>
      <c r="I31" s="120">
        <v>49718</v>
      </c>
      <c r="J31" s="121">
        <f t="shared" si="6"/>
        <v>0.11695722501797268</v>
      </c>
      <c r="K31" s="120">
        <v>41279</v>
      </c>
      <c r="L31" s="121">
        <f t="shared" si="6"/>
        <v>-0.16973731847620577</v>
      </c>
      <c r="M31" s="120">
        <v>33957</v>
      </c>
      <c r="N31" s="121">
        <f t="shared" ref="N31:N42" si="7">IFERROR(M31/K31-1,"-")</f>
        <v>-0.17737832796337116</v>
      </c>
    </row>
    <row r="32" spans="1:15" x14ac:dyDescent="0.25">
      <c r="B32" s="119" t="s">
        <v>76</v>
      </c>
      <c r="C32" s="120">
        <v>34168</v>
      </c>
      <c r="D32" s="121">
        <v>-0.11951760037107662</v>
      </c>
      <c r="E32" s="120">
        <v>21953</v>
      </c>
      <c r="F32" s="121">
        <f t="shared" si="6"/>
        <v>-0.35749824397096697</v>
      </c>
      <c r="G32" s="120">
        <v>38037</v>
      </c>
      <c r="H32" s="121">
        <f t="shared" si="6"/>
        <v>0.73265612900286969</v>
      </c>
      <c r="I32" s="120">
        <v>32612</v>
      </c>
      <c r="J32" s="121">
        <f t="shared" si="6"/>
        <v>-0.14262428687856565</v>
      </c>
      <c r="K32" s="120">
        <v>40708</v>
      </c>
      <c r="L32" s="121">
        <f t="shared" si="6"/>
        <v>0.2482521771127193</v>
      </c>
      <c r="M32" s="120">
        <v>24123</v>
      </c>
      <c r="N32" s="121">
        <f t="shared" si="7"/>
        <v>-0.40741377616193375</v>
      </c>
    </row>
    <row r="33" spans="2:15" x14ac:dyDescent="0.25">
      <c r="B33" s="119" t="s">
        <v>78</v>
      </c>
      <c r="C33" s="120">
        <v>13967</v>
      </c>
      <c r="D33" s="121">
        <v>-0.7426813316383869</v>
      </c>
      <c r="E33" s="120">
        <v>35216</v>
      </c>
      <c r="F33" s="121">
        <f t="shared" si="6"/>
        <v>1.5213718049688554</v>
      </c>
      <c r="G33" s="120">
        <v>39226</v>
      </c>
      <c r="H33" s="121">
        <f t="shared" si="6"/>
        <v>0.11386869604725125</v>
      </c>
      <c r="I33" s="120">
        <v>39802</v>
      </c>
      <c r="J33" s="121">
        <f t="shared" si="6"/>
        <v>1.4684138071687114E-2</v>
      </c>
      <c r="K33" s="120">
        <v>49287</v>
      </c>
      <c r="L33" s="121">
        <f t="shared" si="6"/>
        <v>0.23830460780865281</v>
      </c>
      <c r="M33" s="120">
        <v>31246</v>
      </c>
      <c r="N33" s="121">
        <f t="shared" si="7"/>
        <v>-0.36603972649988836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48544</v>
      </c>
      <c r="F34" s="121" t="str">
        <f t="shared" si="6"/>
        <v>-</v>
      </c>
      <c r="G34" s="120">
        <v>70700</v>
      </c>
      <c r="H34" s="121">
        <f t="shared" si="6"/>
        <v>0.45641067897165466</v>
      </c>
      <c r="I34" s="120">
        <v>73095</v>
      </c>
      <c r="J34" s="121">
        <f t="shared" si="6"/>
        <v>3.3875530410183874E-2</v>
      </c>
      <c r="K34" s="120">
        <v>39075</v>
      </c>
      <c r="L34" s="121">
        <f t="shared" si="6"/>
        <v>-0.4654217114713729</v>
      </c>
      <c r="M34" s="120">
        <v>54460</v>
      </c>
      <c r="N34" s="121">
        <f t="shared" si="7"/>
        <v>0.39373000639795275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59583</v>
      </c>
      <c r="F35" s="121" t="str">
        <f t="shared" si="6"/>
        <v>-</v>
      </c>
      <c r="G35" s="120">
        <v>79634</v>
      </c>
      <c r="H35" s="121">
        <f t="shared" si="6"/>
        <v>0.33652216236174737</v>
      </c>
      <c r="I35" s="120">
        <v>56792</v>
      </c>
      <c r="J35" s="121">
        <f t="shared" si="6"/>
        <v>-0.2868372805585554</v>
      </c>
      <c r="K35" s="120">
        <v>58856</v>
      </c>
      <c r="L35" s="121">
        <f t="shared" si="6"/>
        <v>3.634314692210161E-2</v>
      </c>
      <c r="M35" s="120">
        <v>53957</v>
      </c>
      <c r="N35" s="121">
        <f t="shared" si="7"/>
        <v>-8.3237053146663076E-2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87510</v>
      </c>
      <c r="F36" s="121" t="str">
        <f t="shared" si="6"/>
        <v>-</v>
      </c>
      <c r="G36" s="120">
        <v>87469</v>
      </c>
      <c r="H36" s="121">
        <f t="shared" si="6"/>
        <v>-4.6851788367041625E-4</v>
      </c>
      <c r="I36" s="120">
        <v>83729</v>
      </c>
      <c r="J36" s="121">
        <f t="shared" si="6"/>
        <v>-4.2758005693445678E-2</v>
      </c>
      <c r="K36" s="120">
        <v>72097</v>
      </c>
      <c r="L36" s="121">
        <f t="shared" si="6"/>
        <v>-0.13892438701047427</v>
      </c>
      <c r="M36" s="120">
        <v>61830</v>
      </c>
      <c r="N36" s="121">
        <f t="shared" si="7"/>
        <v>-0.14240537054246361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162890</v>
      </c>
      <c r="F37" s="121" t="str">
        <f t="shared" si="6"/>
        <v>-</v>
      </c>
      <c r="G37" s="120">
        <v>131999</v>
      </c>
      <c r="H37" s="121">
        <f t="shared" si="6"/>
        <v>-0.1896433175762785</v>
      </c>
      <c r="I37" s="120">
        <v>110967</v>
      </c>
      <c r="J37" s="121">
        <f t="shared" si="6"/>
        <v>-0.15933454041318496</v>
      </c>
      <c r="K37" s="120">
        <v>93879</v>
      </c>
      <c r="L37" s="121">
        <f t="shared" si="6"/>
        <v>-0.15399172727026955</v>
      </c>
      <c r="M37" s="120">
        <v>82826</v>
      </c>
      <c r="N37" s="121">
        <f t="shared" si="7"/>
        <v>-0.11773666102110159</v>
      </c>
    </row>
    <row r="38" spans="2:15" x14ac:dyDescent="0.25">
      <c r="B38" s="119" t="s">
        <v>88</v>
      </c>
      <c r="C38" s="120">
        <v>115637</v>
      </c>
      <c r="D38" s="121">
        <v>-0.39925086239142182</v>
      </c>
      <c r="E38" s="120">
        <v>207618</v>
      </c>
      <c r="F38" s="121">
        <f t="shared" si="6"/>
        <v>0.79542879874088745</v>
      </c>
      <c r="G38" s="120">
        <v>165148</v>
      </c>
      <c r="H38" s="121">
        <f t="shared" si="6"/>
        <v>-0.20455837162481094</v>
      </c>
      <c r="I38" s="120">
        <v>131486</v>
      </c>
      <c r="J38" s="121">
        <f t="shared" si="6"/>
        <v>-0.20382929251338189</v>
      </c>
      <c r="K38" s="120">
        <v>132181</v>
      </c>
      <c r="L38" s="121">
        <f t="shared" si="6"/>
        <v>5.2857338423861755E-3</v>
      </c>
      <c r="M38" s="120">
        <v>119406</v>
      </c>
      <c r="N38" s="121">
        <f t="shared" si="7"/>
        <v>-9.6647778425038355E-2</v>
      </c>
    </row>
    <row r="39" spans="2:15" x14ac:dyDescent="0.25">
      <c r="B39" s="119" t="s">
        <v>90</v>
      </c>
      <c r="C39" s="120">
        <v>76690</v>
      </c>
      <c r="D39" s="121">
        <v>-0.30062468651680274</v>
      </c>
      <c r="E39" s="120">
        <v>114059</v>
      </c>
      <c r="F39" s="121">
        <f t="shared" si="6"/>
        <v>0.48727343851871163</v>
      </c>
      <c r="G39" s="120">
        <v>90471</v>
      </c>
      <c r="H39" s="121">
        <f t="shared" si="6"/>
        <v>-0.20680524991451787</v>
      </c>
      <c r="I39" s="120">
        <v>81203</v>
      </c>
      <c r="J39" s="121">
        <f t="shared" si="6"/>
        <v>-0.10244166639033503</v>
      </c>
      <c r="K39" s="120">
        <v>74099</v>
      </c>
      <c r="L39" s="121">
        <f t="shared" si="6"/>
        <v>-8.7484452544856706E-2</v>
      </c>
      <c r="M39" s="120">
        <v>65025</v>
      </c>
      <c r="N39" s="121">
        <f t="shared" si="7"/>
        <v>-0.12245779295267145</v>
      </c>
    </row>
    <row r="40" spans="2:15" x14ac:dyDescent="0.25">
      <c r="B40" s="119" t="s">
        <v>92</v>
      </c>
      <c r="C40" s="120">
        <v>41506</v>
      </c>
      <c r="D40" s="121">
        <v>-0.4542131285503892</v>
      </c>
      <c r="E40" s="120">
        <v>70918</v>
      </c>
      <c r="F40" s="121">
        <f t="shared" si="6"/>
        <v>0.70862044041825278</v>
      </c>
      <c r="G40" s="120">
        <v>58177</v>
      </c>
      <c r="H40" s="121">
        <f t="shared" si="6"/>
        <v>-0.17965819679065964</v>
      </c>
      <c r="I40" s="120">
        <v>58380</v>
      </c>
      <c r="J40" s="121">
        <f t="shared" si="6"/>
        <v>3.4893514619178667E-3</v>
      </c>
      <c r="K40" s="120">
        <v>51466</v>
      </c>
      <c r="L40" s="121">
        <f t="shared" si="6"/>
        <v>-0.11843096951010623</v>
      </c>
      <c r="M40" s="120">
        <v>46505</v>
      </c>
      <c r="N40" s="121">
        <f t="shared" si="7"/>
        <v>-9.6393735670151193E-2</v>
      </c>
    </row>
    <row r="41" spans="2:15" x14ac:dyDescent="0.25">
      <c r="B41" s="119" t="s">
        <v>94</v>
      </c>
      <c r="C41" s="120">
        <v>17324</v>
      </c>
      <c r="D41" s="121">
        <v>-0.62328484136821283</v>
      </c>
      <c r="E41" s="120">
        <v>38501</v>
      </c>
      <c r="F41" s="121">
        <f t="shared" si="6"/>
        <v>1.2224082198106672</v>
      </c>
      <c r="G41" s="120">
        <v>48949</v>
      </c>
      <c r="H41" s="121">
        <f t="shared" si="6"/>
        <v>0.27136957481623858</v>
      </c>
      <c r="I41" s="120">
        <v>43524</v>
      </c>
      <c r="J41" s="121">
        <f t="shared" si="6"/>
        <v>-0.11082963901203291</v>
      </c>
      <c r="K41" s="120">
        <v>38079</v>
      </c>
      <c r="L41" s="121">
        <f t="shared" si="6"/>
        <v>-0.12510339123242353</v>
      </c>
      <c r="M41" s="120">
        <v>30954</v>
      </c>
      <c r="N41" s="121">
        <f t="shared" si="7"/>
        <v>-0.18711100606633579</v>
      </c>
    </row>
    <row r="42" spans="2:15" x14ac:dyDescent="0.25">
      <c r="B42" s="119" t="s">
        <v>96</v>
      </c>
      <c r="C42" s="120">
        <v>21994</v>
      </c>
      <c r="D42" s="121">
        <v>-0.60482248095443436</v>
      </c>
      <c r="E42" s="120">
        <v>59976</v>
      </c>
      <c r="F42" s="121">
        <f t="shared" si="6"/>
        <v>1.726925525143221</v>
      </c>
      <c r="G42" s="120">
        <v>69802</v>
      </c>
      <c r="H42" s="121">
        <f t="shared" si="6"/>
        <v>0.16383219954648531</v>
      </c>
      <c r="I42" s="120">
        <v>58414</v>
      </c>
      <c r="J42" s="121">
        <f t="shared" si="6"/>
        <v>-0.16314718775966308</v>
      </c>
      <c r="K42" s="120">
        <v>51791</v>
      </c>
      <c r="L42" s="121">
        <f t="shared" si="6"/>
        <v>-0.11338035402472013</v>
      </c>
      <c r="M42" s="120">
        <v>49469</v>
      </c>
      <c r="N42" s="121">
        <f t="shared" si="7"/>
        <v>-4.4834044525110528E-2</v>
      </c>
    </row>
    <row r="43" spans="2:15" ht="15.75" x14ac:dyDescent="0.25">
      <c r="B43" s="122" t="s">
        <v>33</v>
      </c>
      <c r="C43" s="123">
        <v>419753</v>
      </c>
      <c r="D43" s="124">
        <v>-0.58587046495635764</v>
      </c>
      <c r="E43" s="123">
        <v>926094</v>
      </c>
      <c r="F43" s="124">
        <f t="shared" si="6"/>
        <v>1.2062832189406629</v>
      </c>
      <c r="G43" s="123">
        <v>924124</v>
      </c>
      <c r="H43" s="124">
        <f t="shared" si="6"/>
        <v>-2.1272138681386332E-3</v>
      </c>
      <c r="I43" s="123">
        <v>819722</v>
      </c>
      <c r="J43" s="124">
        <f t="shared" si="6"/>
        <v>-0.11297401647397964</v>
      </c>
      <c r="K43" s="123">
        <v>742797</v>
      </c>
      <c r="L43" s="124">
        <f t="shared" si="6"/>
        <v>-9.3842790604619641E-2</v>
      </c>
      <c r="M43" s="123">
        <v>653758</v>
      </c>
      <c r="N43" s="124">
        <v>-0.11986989715898155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  <c r="K46" s="125"/>
      <c r="N46" s="81"/>
    </row>
    <row r="48" spans="2:15" ht="48.75" customHeight="1" thickBot="1" x14ac:dyDescent="0.3">
      <c r="B48" s="283" t="s">
        <v>284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$C$7</f>
        <v>2020</v>
      </c>
      <c r="D51" s="308"/>
      <c r="E51" s="309">
        <f>$E$7</f>
        <v>2021</v>
      </c>
      <c r="F51" s="308"/>
      <c r="G51" s="309">
        <f>$G$7</f>
        <v>2022</v>
      </c>
      <c r="H51" s="308"/>
      <c r="I51" s="309">
        <f>$I$7</f>
        <v>2023</v>
      </c>
      <c r="J51" s="308"/>
      <c r="K51" s="309">
        <f>$K$7</f>
        <v>2024</v>
      </c>
      <c r="L51" s="308"/>
      <c r="M51" s="309">
        <f>$M$7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CONCATENATE("var. ",RIGHT(C51,2),"/",RIGHT(C51-1,2))</f>
        <v>var. 20/19</v>
      </c>
      <c r="E52" s="118" t="s">
        <v>72</v>
      </c>
      <c r="F52" s="117" t="s">
        <v>254</v>
      </c>
      <c r="G52" s="118" t="s">
        <v>72</v>
      </c>
      <c r="H52" s="117" t="s">
        <v>254</v>
      </c>
      <c r="I52" s="118" t="s">
        <v>72</v>
      </c>
      <c r="J52" s="117" t="s">
        <v>254</v>
      </c>
      <c r="K52" s="118" t="s">
        <v>72</v>
      </c>
      <c r="L52" s="117" t="s">
        <v>254</v>
      </c>
      <c r="M52" s="118" t="s">
        <v>72</v>
      </c>
      <c r="N52" s="117" t="s">
        <v>283</v>
      </c>
    </row>
    <row r="53" spans="1:15" x14ac:dyDescent="0.25">
      <c r="A53" s="1">
        <v>1</v>
      </c>
      <c r="B53" s="119" t="s">
        <v>74</v>
      </c>
      <c r="C53" s="120">
        <v>30767</v>
      </c>
      <c r="D53" s="121">
        <v>-5.3759803167768738E-2</v>
      </c>
      <c r="E53" s="120">
        <v>9569</v>
      </c>
      <c r="F53" s="121">
        <f>IFERROR(E53/C53-1,"-")</f>
        <v>-0.6889849514089772</v>
      </c>
      <c r="G53" s="120">
        <v>30162</v>
      </c>
      <c r="H53" s="121">
        <f>IFERROR(G53/E53-1,"-")</f>
        <v>2.1520535061134916</v>
      </c>
      <c r="I53" s="120">
        <v>32270</v>
      </c>
      <c r="J53" s="121">
        <f>IFERROR(I53/G53-1,"-")</f>
        <v>6.9889264637623461E-2</v>
      </c>
      <c r="K53" s="120">
        <v>31171</v>
      </c>
      <c r="L53" s="121">
        <f>IFERROR(K53/I53-1,"-")</f>
        <v>-3.4056399132321058E-2</v>
      </c>
      <c r="M53" s="120">
        <v>24602</v>
      </c>
      <c r="N53" s="121">
        <f t="shared" ref="N53:N64" si="8">IFERROR(M53/K53-1,"-")</f>
        <v>-0.21074075262263003</v>
      </c>
    </row>
    <row r="54" spans="1:15" x14ac:dyDescent="0.25">
      <c r="A54" s="1">
        <v>2</v>
      </c>
      <c r="B54" s="119" t="s">
        <v>76</v>
      </c>
      <c r="C54" s="120">
        <v>20181</v>
      </c>
      <c r="D54" s="121">
        <v>-0.21398247322297959</v>
      </c>
      <c r="E54" s="120">
        <v>9899</v>
      </c>
      <c r="F54" s="121">
        <f t="shared" ref="F54:L65" si="9">IFERROR(E54/C54-1,"-")</f>
        <v>-0.50948912343293196</v>
      </c>
      <c r="G54" s="120">
        <v>26209</v>
      </c>
      <c r="H54" s="121">
        <f t="shared" si="9"/>
        <v>1.6476411758763509</v>
      </c>
      <c r="I54" s="120">
        <v>22101</v>
      </c>
      <c r="J54" s="121">
        <f t="shared" si="9"/>
        <v>-0.15674005112747524</v>
      </c>
      <c r="K54" s="120">
        <v>24748</v>
      </c>
      <c r="L54" s="121">
        <f t="shared" si="9"/>
        <v>0.11976833627437666</v>
      </c>
      <c r="M54" s="120">
        <v>17811</v>
      </c>
      <c r="N54" s="121">
        <f t="shared" si="8"/>
        <v>-0.28030547923064486</v>
      </c>
    </row>
    <row r="55" spans="1:15" x14ac:dyDescent="0.25">
      <c r="A55" s="1">
        <v>3</v>
      </c>
      <c r="B55" s="119" t="s">
        <v>78</v>
      </c>
      <c r="C55" s="120">
        <v>8492</v>
      </c>
      <c r="D55" s="121">
        <v>-0.70155338440992487</v>
      </c>
      <c r="E55" s="120">
        <v>15470</v>
      </c>
      <c r="F55" s="121">
        <f t="shared" si="9"/>
        <v>0.82171455487517653</v>
      </c>
      <c r="G55" s="120">
        <v>27580</v>
      </c>
      <c r="H55" s="121">
        <f t="shared" si="9"/>
        <v>0.7828054298642535</v>
      </c>
      <c r="I55" s="120">
        <v>26189</v>
      </c>
      <c r="J55" s="121">
        <f t="shared" si="9"/>
        <v>-5.0435097897026826E-2</v>
      </c>
      <c r="K55" s="120">
        <v>33643</v>
      </c>
      <c r="L55" s="121">
        <f t="shared" si="9"/>
        <v>0.28462331513230743</v>
      </c>
      <c r="M55" s="120">
        <v>23055</v>
      </c>
      <c r="N55" s="121">
        <f t="shared" si="8"/>
        <v>-0.31471628570579313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21241</v>
      </c>
      <c r="F56" s="121" t="str">
        <f t="shared" si="9"/>
        <v>-</v>
      </c>
      <c r="G56" s="120">
        <v>45950</v>
      </c>
      <c r="H56" s="121">
        <f t="shared" si="9"/>
        <v>1.1632691492867568</v>
      </c>
      <c r="I56" s="120">
        <v>47885</v>
      </c>
      <c r="J56" s="121">
        <f t="shared" si="9"/>
        <v>4.2110990206746468E-2</v>
      </c>
      <c r="K56" s="120">
        <v>25316</v>
      </c>
      <c r="L56" s="121">
        <f t="shared" si="9"/>
        <v>-0.47131669625143569</v>
      </c>
      <c r="M56" s="120">
        <v>36029</v>
      </c>
      <c r="N56" s="121">
        <f t="shared" si="8"/>
        <v>0.42317111708010735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28919</v>
      </c>
      <c r="F57" s="121" t="str">
        <f t="shared" si="9"/>
        <v>-</v>
      </c>
      <c r="G57" s="120">
        <v>53768</v>
      </c>
      <c r="H57" s="121">
        <f t="shared" si="9"/>
        <v>0.85926207683529854</v>
      </c>
      <c r="I57" s="120">
        <v>37828</v>
      </c>
      <c r="J57" s="121">
        <f t="shared" si="9"/>
        <v>-0.29645886028864754</v>
      </c>
      <c r="K57" s="120">
        <v>40404</v>
      </c>
      <c r="L57" s="121">
        <f t="shared" si="9"/>
        <v>6.8097705403404873E-2</v>
      </c>
      <c r="M57" s="120">
        <v>34728</v>
      </c>
      <c r="N57" s="121">
        <f t="shared" si="8"/>
        <v>-0.14048114048114047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46951</v>
      </c>
      <c r="F58" s="121" t="str">
        <f t="shared" si="9"/>
        <v>-</v>
      </c>
      <c r="G58" s="120">
        <v>59477</v>
      </c>
      <c r="H58" s="121">
        <f t="shared" si="9"/>
        <v>0.26678877979169768</v>
      </c>
      <c r="I58" s="120">
        <v>57202</v>
      </c>
      <c r="J58" s="121">
        <f t="shared" si="9"/>
        <v>-3.8250079862804154E-2</v>
      </c>
      <c r="K58" s="120">
        <v>50727</v>
      </c>
      <c r="L58" s="121">
        <f t="shared" si="9"/>
        <v>-0.11319534282018107</v>
      </c>
      <c r="M58" s="120">
        <v>42702</v>
      </c>
      <c r="N58" s="121">
        <f t="shared" si="8"/>
        <v>-0.15819977526760898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107391</v>
      </c>
      <c r="F59" s="121" t="str">
        <f t="shared" si="9"/>
        <v>-</v>
      </c>
      <c r="G59" s="120">
        <v>95238</v>
      </c>
      <c r="H59" s="121">
        <f t="shared" si="9"/>
        <v>-0.11316590775763335</v>
      </c>
      <c r="I59" s="120">
        <v>76742</v>
      </c>
      <c r="J59" s="121">
        <f t="shared" si="9"/>
        <v>-0.19420819420819424</v>
      </c>
      <c r="K59" s="120">
        <v>64860</v>
      </c>
      <c r="L59" s="121">
        <f t="shared" si="9"/>
        <v>-0.15483047092856583</v>
      </c>
      <c r="M59" s="120">
        <v>53141</v>
      </c>
      <c r="N59" s="121">
        <f t="shared" si="8"/>
        <v>-0.18068146777674987</v>
      </c>
    </row>
    <row r="60" spans="1:15" x14ac:dyDescent="0.25">
      <c r="A60" s="1">
        <v>8</v>
      </c>
      <c r="B60" s="119" t="s">
        <v>88</v>
      </c>
      <c r="C60" s="120">
        <v>60233</v>
      </c>
      <c r="D60" s="121">
        <v>-0.4715151834206347</v>
      </c>
      <c r="E60" s="120">
        <v>144260</v>
      </c>
      <c r="F60" s="121">
        <f t="shared" si="9"/>
        <v>1.3950326233128019</v>
      </c>
      <c r="G60" s="120">
        <v>115097</v>
      </c>
      <c r="H60" s="121">
        <f t="shared" si="9"/>
        <v>-0.20215582975183699</v>
      </c>
      <c r="I60" s="120">
        <v>89047</v>
      </c>
      <c r="J60" s="121">
        <f t="shared" si="9"/>
        <v>-0.22633083399219789</v>
      </c>
      <c r="K60" s="120">
        <v>94133</v>
      </c>
      <c r="L60" s="121">
        <f t="shared" si="9"/>
        <v>5.711590508383213E-2</v>
      </c>
      <c r="M60" s="120">
        <v>72788</v>
      </c>
      <c r="N60" s="121">
        <f t="shared" si="8"/>
        <v>-0.22675363581315799</v>
      </c>
    </row>
    <row r="61" spans="1:15" x14ac:dyDescent="0.25">
      <c r="A61" s="1">
        <v>9</v>
      </c>
      <c r="B61" s="119" t="s">
        <v>90</v>
      </c>
      <c r="C61" s="120">
        <v>36380</v>
      </c>
      <c r="D61" s="121">
        <v>-0.41633242419380712</v>
      </c>
      <c r="E61" s="120">
        <v>78666</v>
      </c>
      <c r="F61" s="121">
        <f t="shared" si="9"/>
        <v>1.1623419461242439</v>
      </c>
      <c r="G61" s="120">
        <v>63414</v>
      </c>
      <c r="H61" s="121">
        <f t="shared" si="9"/>
        <v>-0.19388299900846617</v>
      </c>
      <c r="I61" s="120">
        <v>57144</v>
      </c>
      <c r="J61" s="121">
        <f t="shared" si="9"/>
        <v>-9.8874065663733579E-2</v>
      </c>
      <c r="K61" s="120">
        <v>54493</v>
      </c>
      <c r="L61" s="121">
        <f t="shared" si="9"/>
        <v>-4.6391572168556605E-2</v>
      </c>
      <c r="M61" s="120">
        <v>40092</v>
      </c>
      <c r="N61" s="121">
        <f t="shared" si="8"/>
        <v>-0.26427247536380816</v>
      </c>
    </row>
    <row r="62" spans="1:15" x14ac:dyDescent="0.25">
      <c r="A62" s="1">
        <v>10</v>
      </c>
      <c r="B62" s="119" t="s">
        <v>92</v>
      </c>
      <c r="C62" s="120">
        <v>19194</v>
      </c>
      <c r="D62" s="121">
        <v>-0.58614890359861138</v>
      </c>
      <c r="E62" s="120">
        <v>50943</v>
      </c>
      <c r="F62" s="121">
        <f t="shared" si="9"/>
        <v>1.6541106595811192</v>
      </c>
      <c r="G62" s="120">
        <v>42541</v>
      </c>
      <c r="H62" s="121">
        <f t="shared" si="9"/>
        <v>-0.16492943093261092</v>
      </c>
      <c r="I62" s="120">
        <v>42102</v>
      </c>
      <c r="J62" s="121">
        <f t="shared" si="9"/>
        <v>-1.0319456524294224E-2</v>
      </c>
      <c r="K62" s="120">
        <v>37191</v>
      </c>
      <c r="L62" s="121">
        <f t="shared" si="9"/>
        <v>-0.11664529000997581</v>
      </c>
      <c r="M62" s="120">
        <v>30980</v>
      </c>
      <c r="N62" s="121">
        <f t="shared" si="8"/>
        <v>-0.16700276948724158</v>
      </c>
    </row>
    <row r="63" spans="1:15" x14ac:dyDescent="0.25">
      <c r="A63" s="1">
        <v>11</v>
      </c>
      <c r="B63" s="119" t="s">
        <v>94</v>
      </c>
      <c r="C63" s="120">
        <v>8529</v>
      </c>
      <c r="D63" s="121">
        <v>-0.71527290936404608</v>
      </c>
      <c r="E63" s="120">
        <v>28449</v>
      </c>
      <c r="F63" s="121">
        <f t="shared" si="9"/>
        <v>2.3355610270840663</v>
      </c>
      <c r="G63" s="120">
        <v>32686</v>
      </c>
      <c r="H63" s="121">
        <f t="shared" si="9"/>
        <v>0.14893317867060363</v>
      </c>
      <c r="I63" s="120">
        <v>32224</v>
      </c>
      <c r="J63" s="121">
        <f t="shared" si="9"/>
        <v>-1.4134491831365059E-2</v>
      </c>
      <c r="K63" s="120">
        <v>27291</v>
      </c>
      <c r="L63" s="121">
        <f t="shared" si="9"/>
        <v>-0.15308465739821253</v>
      </c>
      <c r="M63" s="120">
        <v>21189</v>
      </c>
      <c r="N63" s="121">
        <f t="shared" si="8"/>
        <v>-0.22359019456963836</v>
      </c>
    </row>
    <row r="64" spans="1:15" x14ac:dyDescent="0.25">
      <c r="A64" s="1">
        <v>12</v>
      </c>
      <c r="B64" s="119" t="s">
        <v>96</v>
      </c>
      <c r="C64" s="120">
        <v>13051</v>
      </c>
      <c r="D64" s="121">
        <v>-0.63181651479673873</v>
      </c>
      <c r="E64" s="120">
        <v>42442</v>
      </c>
      <c r="F64" s="121">
        <f t="shared" si="9"/>
        <v>2.2520113401271935</v>
      </c>
      <c r="G64" s="120">
        <v>45431</v>
      </c>
      <c r="H64" s="121">
        <f t="shared" si="9"/>
        <v>7.0425521888695108E-2</v>
      </c>
      <c r="I64" s="120">
        <v>40736</v>
      </c>
      <c r="J64" s="121">
        <f t="shared" si="9"/>
        <v>-0.10334353194954982</v>
      </c>
      <c r="K64" s="120">
        <v>39486</v>
      </c>
      <c r="L64" s="121">
        <f t="shared" si="9"/>
        <v>-3.0685388845247408E-2</v>
      </c>
      <c r="M64" s="120">
        <v>37686</v>
      </c>
      <c r="N64" s="121">
        <f t="shared" si="8"/>
        <v>-4.5585777237501901E-2</v>
      </c>
    </row>
    <row r="65" spans="1:15" ht="15.75" x14ac:dyDescent="0.25">
      <c r="B65" s="122" t="s">
        <v>33</v>
      </c>
      <c r="C65" s="123">
        <v>222316</v>
      </c>
      <c r="D65" s="124">
        <v>-0.6320654323623407</v>
      </c>
      <c r="E65" s="123">
        <v>584200</v>
      </c>
      <c r="F65" s="124">
        <f t="shared" si="9"/>
        <v>1.6277910721675455</v>
      </c>
      <c r="G65" s="123">
        <v>637553</v>
      </c>
      <c r="H65" s="124">
        <f t="shared" si="9"/>
        <v>9.1326600479287867E-2</v>
      </c>
      <c r="I65" s="123">
        <v>561470</v>
      </c>
      <c r="J65" s="124">
        <f t="shared" si="9"/>
        <v>-0.11933596108872513</v>
      </c>
      <c r="K65" s="123">
        <v>523463</v>
      </c>
      <c r="L65" s="124">
        <f t="shared" si="9"/>
        <v>-6.7691951484496027E-2</v>
      </c>
      <c r="M65" s="123">
        <v>434803</v>
      </c>
      <c r="N65" s="124">
        <v>-0.16937204730802369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  <c r="K68" s="125"/>
      <c r="N68" s="81"/>
    </row>
    <row r="70" spans="1:15" ht="48.75" customHeight="1" thickBot="1" x14ac:dyDescent="0.3">
      <c r="B70" s="283" t="s">
        <v>285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$C$7</f>
        <v>2020</v>
      </c>
      <c r="D73" s="308"/>
      <c r="E73" s="309">
        <f>$E$7</f>
        <v>2021</v>
      </c>
      <c r="F73" s="308"/>
      <c r="G73" s="309">
        <f>$G$7</f>
        <v>2022</v>
      </c>
      <c r="H73" s="308"/>
      <c r="I73" s="309">
        <f>$I$7</f>
        <v>2023</v>
      </c>
      <c r="J73" s="308"/>
      <c r="K73" s="309">
        <f>$K$7</f>
        <v>2024</v>
      </c>
      <c r="L73" s="308"/>
      <c r="M73" s="309">
        <f>$M$7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CONCATENATE("var. ",RIGHT(C73,2),"/",RIGHT(C73-1,2))</f>
        <v>var. 20/19</v>
      </c>
      <c r="E74" s="118" t="s">
        <v>72</v>
      </c>
      <c r="F74" s="117" t="s">
        <v>254</v>
      </c>
      <c r="G74" s="118" t="s">
        <v>72</v>
      </c>
      <c r="H74" s="117" t="s">
        <v>254</v>
      </c>
      <c r="I74" s="118" t="s">
        <v>72</v>
      </c>
      <c r="J74" s="117" t="s">
        <v>254</v>
      </c>
      <c r="K74" s="118" t="s">
        <v>72</v>
      </c>
      <c r="L74" s="117" t="s">
        <v>254</v>
      </c>
      <c r="M74" s="118" t="s">
        <v>72</v>
      </c>
      <c r="N74" s="117" t="s">
        <v>283</v>
      </c>
    </row>
    <row r="75" spans="1:15" x14ac:dyDescent="0.25">
      <c r="A75" s="1">
        <v>1</v>
      </c>
      <c r="B75" s="119" t="s">
        <v>74</v>
      </c>
      <c r="C75" s="120">
        <v>16631</v>
      </c>
      <c r="D75" s="121">
        <v>-3.3923903572465886E-2</v>
      </c>
      <c r="E75" s="120">
        <v>9757</v>
      </c>
      <c r="F75" s="121">
        <f>IFERROR(E75/C75-1,"-")</f>
        <v>-0.41332451446094642</v>
      </c>
      <c r="G75" s="120">
        <v>14350</v>
      </c>
      <c r="H75" s="121">
        <f>IFERROR(G75/E75-1,"-")</f>
        <v>0.47073895664651011</v>
      </c>
      <c r="I75" s="120">
        <v>17448</v>
      </c>
      <c r="J75" s="121">
        <f>IFERROR(I75/G75-1,"-")</f>
        <v>0.21588850174216034</v>
      </c>
      <c r="K75" s="120">
        <v>10108</v>
      </c>
      <c r="L75" s="121">
        <f>IFERROR(K75/I75-1,"-")</f>
        <v>-0.42067858780375977</v>
      </c>
      <c r="M75" s="120">
        <v>9355</v>
      </c>
      <c r="N75" s="121">
        <f t="shared" ref="N75:N86" si="10">IFERROR(M75/K75-1,"-")</f>
        <v>-7.4495449149188708E-2</v>
      </c>
    </row>
    <row r="76" spans="1:15" x14ac:dyDescent="0.25">
      <c r="A76" s="1">
        <v>2</v>
      </c>
      <c r="B76" s="119" t="s">
        <v>76</v>
      </c>
      <c r="C76" s="120">
        <v>13987</v>
      </c>
      <c r="D76" s="121">
        <v>6.518924682050109E-2</v>
      </c>
      <c r="E76" s="120">
        <v>12054</v>
      </c>
      <c r="F76" s="121">
        <f t="shared" ref="F76:L87" si="11">IFERROR(E76/C76-1,"-")</f>
        <v>-0.13819975691713737</v>
      </c>
      <c r="G76" s="120">
        <v>11828</v>
      </c>
      <c r="H76" s="121">
        <f t="shared" si="11"/>
        <v>-1.8748962999834085E-2</v>
      </c>
      <c r="I76" s="120">
        <v>10511</v>
      </c>
      <c r="J76" s="121">
        <f t="shared" si="11"/>
        <v>-0.11134595874196818</v>
      </c>
      <c r="K76" s="120">
        <v>15960</v>
      </c>
      <c r="L76" s="121">
        <f t="shared" si="11"/>
        <v>0.51840928551041765</v>
      </c>
      <c r="M76" s="120">
        <v>6312</v>
      </c>
      <c r="N76" s="121">
        <f t="shared" si="10"/>
        <v>-0.60451127819548867</v>
      </c>
    </row>
    <row r="77" spans="1:15" x14ac:dyDescent="0.25">
      <c r="A77" s="1">
        <v>3</v>
      </c>
      <c r="B77" s="119" t="s">
        <v>78</v>
      </c>
      <c r="C77" s="120">
        <v>5475</v>
      </c>
      <c r="D77" s="121">
        <v>-0.78799612778315586</v>
      </c>
      <c r="E77" s="120">
        <v>19746</v>
      </c>
      <c r="F77" s="121">
        <f t="shared" si="11"/>
        <v>2.6065753424657534</v>
      </c>
      <c r="G77" s="120">
        <v>11646</v>
      </c>
      <c r="H77" s="121">
        <f t="shared" si="11"/>
        <v>-0.4102096627164995</v>
      </c>
      <c r="I77" s="120">
        <v>13613</v>
      </c>
      <c r="J77" s="121">
        <f t="shared" si="11"/>
        <v>0.16889919285591626</v>
      </c>
      <c r="K77" s="120">
        <v>15644</v>
      </c>
      <c r="L77" s="121">
        <f t="shared" si="11"/>
        <v>0.14919562183207224</v>
      </c>
      <c r="M77" s="120">
        <v>8191</v>
      </c>
      <c r="N77" s="121">
        <f t="shared" si="10"/>
        <v>-0.47641268217847099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27303</v>
      </c>
      <c r="F78" s="121" t="str">
        <f t="shared" si="11"/>
        <v>-</v>
      </c>
      <c r="G78" s="120">
        <v>24750</v>
      </c>
      <c r="H78" s="121">
        <f t="shared" si="11"/>
        <v>-9.3506208108999012E-2</v>
      </c>
      <c r="I78" s="120">
        <v>25210</v>
      </c>
      <c r="J78" s="121">
        <f t="shared" si="11"/>
        <v>1.8585858585858483E-2</v>
      </c>
      <c r="K78" s="120">
        <v>13759</v>
      </c>
      <c r="L78" s="121">
        <f t="shared" si="11"/>
        <v>-0.4542245140817136</v>
      </c>
      <c r="M78" s="120">
        <v>18431</v>
      </c>
      <c r="N78" s="121">
        <f t="shared" si="10"/>
        <v>0.33955956101460871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30664</v>
      </c>
      <c r="F79" s="121" t="str">
        <f t="shared" si="11"/>
        <v>-</v>
      </c>
      <c r="G79" s="120">
        <v>25866</v>
      </c>
      <c r="H79" s="121">
        <f t="shared" si="11"/>
        <v>-0.15647012783720327</v>
      </c>
      <c r="I79" s="120">
        <v>18964</v>
      </c>
      <c r="J79" s="121">
        <f t="shared" si="11"/>
        <v>-0.26683677414366347</v>
      </c>
      <c r="K79" s="120">
        <v>18452</v>
      </c>
      <c r="L79" s="121">
        <f t="shared" si="11"/>
        <v>-2.6998523518245054E-2</v>
      </c>
      <c r="M79" s="120">
        <v>19229</v>
      </c>
      <c r="N79" s="121">
        <f t="shared" si="10"/>
        <v>4.2109256449165411E-2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40559</v>
      </c>
      <c r="F80" s="121" t="str">
        <f t="shared" si="11"/>
        <v>-</v>
      </c>
      <c r="G80" s="120">
        <v>27992</v>
      </c>
      <c r="H80" s="121">
        <f t="shared" si="11"/>
        <v>-0.30984491728099806</v>
      </c>
      <c r="I80" s="120">
        <v>26527</v>
      </c>
      <c r="J80" s="121">
        <f t="shared" si="11"/>
        <v>-5.2336381823378075E-2</v>
      </c>
      <c r="K80" s="120">
        <v>21370</v>
      </c>
      <c r="L80" s="121">
        <f t="shared" si="11"/>
        <v>-0.19440569985297995</v>
      </c>
      <c r="M80" s="120">
        <v>19128</v>
      </c>
      <c r="N80" s="121">
        <f t="shared" si="10"/>
        <v>-0.10491343004211506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55499</v>
      </c>
      <c r="F81" s="121" t="str">
        <f t="shared" si="11"/>
        <v>-</v>
      </c>
      <c r="G81" s="120">
        <v>36761</v>
      </c>
      <c r="H81" s="121">
        <f t="shared" si="11"/>
        <v>-0.33762770500369377</v>
      </c>
      <c r="I81" s="120">
        <v>34225</v>
      </c>
      <c r="J81" s="121">
        <f t="shared" si="11"/>
        <v>-6.8986153804303507E-2</v>
      </c>
      <c r="K81" s="120">
        <v>29019</v>
      </c>
      <c r="L81" s="121">
        <f t="shared" si="11"/>
        <v>-0.15211102994886783</v>
      </c>
      <c r="M81" s="120">
        <v>29685</v>
      </c>
      <c r="N81" s="121">
        <f t="shared" si="10"/>
        <v>2.2950480719528654E-2</v>
      </c>
    </row>
    <row r="82" spans="1:15" x14ac:dyDescent="0.25">
      <c r="A82" s="1">
        <v>8</v>
      </c>
      <c r="B82" s="119" t="s">
        <v>88</v>
      </c>
      <c r="C82" s="120">
        <v>55404</v>
      </c>
      <c r="D82" s="121">
        <v>-0.2943513978220722</v>
      </c>
      <c r="E82" s="120">
        <v>63358</v>
      </c>
      <c r="F82" s="121">
        <f t="shared" si="11"/>
        <v>0.14356364161432378</v>
      </c>
      <c r="G82" s="120">
        <v>50051</v>
      </c>
      <c r="H82" s="121">
        <f t="shared" si="11"/>
        <v>-0.21002872565421893</v>
      </c>
      <c r="I82" s="120">
        <v>42439</v>
      </c>
      <c r="J82" s="121">
        <f t="shared" si="11"/>
        <v>-0.15208487342910226</v>
      </c>
      <c r="K82" s="120">
        <v>38048</v>
      </c>
      <c r="L82" s="121">
        <f t="shared" si="11"/>
        <v>-0.1034661514173284</v>
      </c>
      <c r="M82" s="120">
        <v>46618</v>
      </c>
      <c r="N82" s="121">
        <f t="shared" si="10"/>
        <v>0.22524179983179149</v>
      </c>
    </row>
    <row r="83" spans="1:15" x14ac:dyDescent="0.25">
      <c r="A83" s="1">
        <v>9</v>
      </c>
      <c r="B83" s="119" t="s">
        <v>90</v>
      </c>
      <c r="C83" s="120">
        <v>40310</v>
      </c>
      <c r="D83" s="121">
        <v>-0.1482303222398309</v>
      </c>
      <c r="E83" s="120">
        <v>35393</v>
      </c>
      <c r="F83" s="121">
        <f t="shared" si="11"/>
        <v>-0.12197965765318775</v>
      </c>
      <c r="G83" s="120">
        <v>27057</v>
      </c>
      <c r="H83" s="121">
        <f t="shared" si="11"/>
        <v>-0.23552679908456475</v>
      </c>
      <c r="I83" s="120">
        <v>24059</v>
      </c>
      <c r="J83" s="121">
        <f t="shared" si="11"/>
        <v>-0.11080311934065123</v>
      </c>
      <c r="K83" s="120">
        <v>19606</v>
      </c>
      <c r="L83" s="121">
        <f t="shared" si="11"/>
        <v>-0.18508666195602475</v>
      </c>
      <c r="M83" s="120">
        <v>24933</v>
      </c>
      <c r="N83" s="121">
        <f t="shared" si="10"/>
        <v>0.2717025400387636</v>
      </c>
    </row>
    <row r="84" spans="1:15" x14ac:dyDescent="0.25">
      <c r="A84" s="1">
        <v>10</v>
      </c>
      <c r="B84" s="119" t="s">
        <v>92</v>
      </c>
      <c r="C84" s="120">
        <v>22312</v>
      </c>
      <c r="D84" s="121">
        <v>-0.24796926084465265</v>
      </c>
      <c r="E84" s="120">
        <v>19975</v>
      </c>
      <c r="F84" s="121">
        <f t="shared" si="11"/>
        <v>-0.10474184295446398</v>
      </c>
      <c r="G84" s="120">
        <v>15636</v>
      </c>
      <c r="H84" s="121">
        <f t="shared" si="11"/>
        <v>-0.21722152690863583</v>
      </c>
      <c r="I84" s="120">
        <v>16278</v>
      </c>
      <c r="J84" s="121">
        <f t="shared" si="11"/>
        <v>4.1059094397544182E-2</v>
      </c>
      <c r="K84" s="120">
        <v>14275</v>
      </c>
      <c r="L84" s="121">
        <f t="shared" si="11"/>
        <v>-0.12304951468239345</v>
      </c>
      <c r="M84" s="120">
        <v>15525</v>
      </c>
      <c r="N84" s="121">
        <f t="shared" si="10"/>
        <v>8.7565674255691839E-2</v>
      </c>
    </row>
    <row r="85" spans="1:15" x14ac:dyDescent="0.25">
      <c r="A85" s="1">
        <v>11</v>
      </c>
      <c r="B85" s="119" t="s">
        <v>94</v>
      </c>
      <c r="C85" s="120">
        <v>8795</v>
      </c>
      <c r="D85" s="121">
        <v>-0.45140968063872255</v>
      </c>
      <c r="E85" s="120">
        <v>10052</v>
      </c>
      <c r="F85" s="121">
        <f t="shared" si="11"/>
        <v>0.14292211483797623</v>
      </c>
      <c r="G85" s="120">
        <v>16263</v>
      </c>
      <c r="H85" s="121">
        <f t="shared" si="11"/>
        <v>0.6178869876641464</v>
      </c>
      <c r="I85" s="120">
        <v>11300</v>
      </c>
      <c r="J85" s="121">
        <f t="shared" si="11"/>
        <v>-0.30517124761729075</v>
      </c>
      <c r="K85" s="120">
        <v>10788</v>
      </c>
      <c r="L85" s="121">
        <f t="shared" si="11"/>
        <v>-4.5309734513274358E-2</v>
      </c>
      <c r="M85" s="120">
        <v>9765</v>
      </c>
      <c r="N85" s="121">
        <f t="shared" si="10"/>
        <v>-9.4827586206896575E-2</v>
      </c>
    </row>
    <row r="86" spans="1:15" x14ac:dyDescent="0.25">
      <c r="A86" s="1">
        <v>12</v>
      </c>
      <c r="B86" s="119" t="s">
        <v>96</v>
      </c>
      <c r="C86" s="120">
        <v>8943</v>
      </c>
      <c r="D86" s="121">
        <v>-0.55747439259735754</v>
      </c>
      <c r="E86" s="120">
        <v>17534</v>
      </c>
      <c r="F86" s="121">
        <f t="shared" si="11"/>
        <v>0.96063960639606405</v>
      </c>
      <c r="G86" s="120">
        <v>24371</v>
      </c>
      <c r="H86" s="121">
        <f t="shared" si="11"/>
        <v>0.38992813961446338</v>
      </c>
      <c r="I86" s="120">
        <v>17678</v>
      </c>
      <c r="J86" s="121">
        <f t="shared" si="11"/>
        <v>-0.27462968281974476</v>
      </c>
      <c r="K86" s="120">
        <v>12305</v>
      </c>
      <c r="L86" s="121">
        <f t="shared" si="11"/>
        <v>-0.30393709695666926</v>
      </c>
      <c r="M86" s="120">
        <v>11783</v>
      </c>
      <c r="N86" s="121">
        <f t="shared" si="10"/>
        <v>-4.2421779764323486E-2</v>
      </c>
    </row>
    <row r="87" spans="1:15" ht="15.75" x14ac:dyDescent="0.25">
      <c r="B87" s="122" t="s">
        <v>33</v>
      </c>
      <c r="C87" s="123">
        <v>197437</v>
      </c>
      <c r="D87" s="124">
        <v>-0.51768404698157089</v>
      </c>
      <c r="E87" s="123">
        <v>341894</v>
      </c>
      <c r="F87" s="124">
        <f t="shared" si="11"/>
        <v>0.73166123877490041</v>
      </c>
      <c r="G87" s="123">
        <v>286571</v>
      </c>
      <c r="H87" s="124">
        <f t="shared" si="11"/>
        <v>-0.16181331055824322</v>
      </c>
      <c r="I87" s="123">
        <v>258252</v>
      </c>
      <c r="J87" s="124">
        <f t="shared" si="11"/>
        <v>-9.8820187667279624E-2</v>
      </c>
      <c r="K87" s="123">
        <v>219334</v>
      </c>
      <c r="L87" s="124">
        <f t="shared" si="11"/>
        <v>-0.15069776807149604</v>
      </c>
      <c r="M87" s="123">
        <v>218955</v>
      </c>
      <c r="N87" s="124">
        <v>-1.7279582736831056E-3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  <c r="K90" s="125"/>
      <c r="N90" s="81"/>
    </row>
    <row r="92" spans="1:15" ht="48.75" customHeight="1" thickBot="1" x14ac:dyDescent="0.3">
      <c r="B92" s="283" t="s">
        <v>286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$C$7</f>
        <v>2020</v>
      </c>
      <c r="D95" s="308"/>
      <c r="E95" s="309">
        <f>$E$7</f>
        <v>2021</v>
      </c>
      <c r="F95" s="308"/>
      <c r="G95" s="309">
        <f>$G$7</f>
        <v>2022</v>
      </c>
      <c r="H95" s="308"/>
      <c r="I95" s="309">
        <f>$I$7</f>
        <v>2023</v>
      </c>
      <c r="J95" s="308"/>
      <c r="K95" s="309">
        <f>$K$7</f>
        <v>2024</v>
      </c>
      <c r="L95" s="308"/>
      <c r="M95" s="309">
        <f>$M$7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CONCATENATE("var. ",RIGHT(C95,2),"/",RIGHT(C95-1,2))</f>
        <v>var. 20/19</v>
      </c>
      <c r="E96" s="118" t="s">
        <v>72</v>
      </c>
      <c r="F96" s="117" t="s">
        <v>254</v>
      </c>
      <c r="G96" s="118" t="s">
        <v>72</v>
      </c>
      <c r="H96" s="117" t="s">
        <v>254</v>
      </c>
      <c r="I96" s="118" t="s">
        <v>72</v>
      </c>
      <c r="J96" s="117" t="s">
        <v>254</v>
      </c>
      <c r="K96" s="118" t="s">
        <v>72</v>
      </c>
      <c r="L96" s="117" t="s">
        <v>254</v>
      </c>
      <c r="M96" s="118" t="s">
        <v>72</v>
      </c>
      <c r="N96" s="117" t="s">
        <v>283</v>
      </c>
    </row>
    <row r="97" spans="2:14" x14ac:dyDescent="0.25">
      <c r="B97" s="119" t="s">
        <v>74</v>
      </c>
      <c r="C97" s="120">
        <v>1106899</v>
      </c>
      <c r="D97" s="121">
        <v>4.4836742341648472E-2</v>
      </c>
      <c r="E97" s="120">
        <v>79086</v>
      </c>
      <c r="F97" s="121">
        <f t="shared" ref="F97:L109" si="12">IFERROR(E97/C97-1,"-")</f>
        <v>-0.92855174681700858</v>
      </c>
      <c r="G97" s="120">
        <v>741846</v>
      </c>
      <c r="H97" s="121">
        <f t="shared" si="12"/>
        <v>8.3802442910249599</v>
      </c>
      <c r="I97" s="120">
        <v>1055839</v>
      </c>
      <c r="J97" s="121">
        <f t="shared" si="12"/>
        <v>0.42325900523828386</v>
      </c>
      <c r="K97" s="120">
        <v>1124306</v>
      </c>
      <c r="L97" s="121">
        <f t="shared" si="12"/>
        <v>6.4846060810407558E-2</v>
      </c>
      <c r="M97" s="120">
        <v>1085790</v>
      </c>
      <c r="N97" s="121">
        <f t="shared" ref="N97:N108" si="13">IFERROR(M97/K97-1,"-")</f>
        <v>-3.425757756340353E-2</v>
      </c>
    </row>
    <row r="98" spans="2:14" x14ac:dyDescent="0.25">
      <c r="B98" s="119" t="s">
        <v>76</v>
      </c>
      <c r="C98" s="120">
        <v>1081526</v>
      </c>
      <c r="D98" s="121">
        <v>0.10708414456134308</v>
      </c>
      <c r="E98" s="120">
        <v>81774</v>
      </c>
      <c r="F98" s="121">
        <f t="shared" si="12"/>
        <v>-0.92439016722667788</v>
      </c>
      <c r="G98" s="120">
        <v>874447</v>
      </c>
      <c r="H98" s="121">
        <f t="shared" si="12"/>
        <v>9.6934600239684983</v>
      </c>
      <c r="I98" s="120">
        <v>1044732</v>
      </c>
      <c r="J98" s="121">
        <f t="shared" si="12"/>
        <v>0.19473450077591892</v>
      </c>
      <c r="K98" s="120">
        <v>1073616</v>
      </c>
      <c r="L98" s="121">
        <f t="shared" si="12"/>
        <v>2.7647281790928124E-2</v>
      </c>
      <c r="M98" s="120">
        <v>1036212</v>
      </c>
      <c r="N98" s="121">
        <f t="shared" si="13"/>
        <v>-3.4839272141994893E-2</v>
      </c>
    </row>
    <row r="99" spans="2:14" x14ac:dyDescent="0.25">
      <c r="B99" s="119" t="s">
        <v>78</v>
      </c>
      <c r="C99" s="120">
        <v>482348</v>
      </c>
      <c r="D99" s="121">
        <v>-0.54657464323215077</v>
      </c>
      <c r="E99" s="120">
        <v>87662</v>
      </c>
      <c r="F99" s="121">
        <f t="shared" si="12"/>
        <v>-0.81825984558866216</v>
      </c>
      <c r="G99" s="120">
        <v>1017822</v>
      </c>
      <c r="H99" s="121">
        <f t="shared" si="12"/>
        <v>10.610754945130159</v>
      </c>
      <c r="I99" s="120">
        <v>1058399</v>
      </c>
      <c r="J99" s="121">
        <f t="shared" si="12"/>
        <v>3.9866499250360121E-2</v>
      </c>
      <c r="K99" s="120">
        <v>1149510</v>
      </c>
      <c r="L99" s="121">
        <f t="shared" si="12"/>
        <v>8.6083792596175934E-2</v>
      </c>
      <c r="M99" s="120">
        <v>1062851</v>
      </c>
      <c r="N99" s="121">
        <f t="shared" si="13"/>
        <v>-7.5387773921061996E-2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106355</v>
      </c>
      <c r="F100" s="121" t="str">
        <f t="shared" si="12"/>
        <v>-</v>
      </c>
      <c r="G100" s="120">
        <v>1046375</v>
      </c>
      <c r="H100" s="121">
        <f t="shared" si="12"/>
        <v>8.8385125287950732</v>
      </c>
      <c r="I100" s="120">
        <v>1034923</v>
      </c>
      <c r="J100" s="121">
        <f t="shared" si="12"/>
        <v>-1.0944451081113415E-2</v>
      </c>
      <c r="K100" s="120">
        <v>1054807</v>
      </c>
      <c r="L100" s="121">
        <f t="shared" si="12"/>
        <v>1.9213023577599575E-2</v>
      </c>
      <c r="M100" s="120">
        <v>1050501</v>
      </c>
      <c r="N100" s="121">
        <f t="shared" si="13"/>
        <v>-4.0822633903643268E-3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127723</v>
      </c>
      <c r="F101" s="121" t="str">
        <f t="shared" si="12"/>
        <v>-</v>
      </c>
      <c r="G101" s="120">
        <v>916073</v>
      </c>
      <c r="H101" s="121">
        <f t="shared" si="12"/>
        <v>6.1723417082279619</v>
      </c>
      <c r="I101" s="120">
        <v>981896</v>
      </c>
      <c r="J101" s="121">
        <f t="shared" si="12"/>
        <v>7.1853443994092103E-2</v>
      </c>
      <c r="K101" s="120">
        <v>1029817</v>
      </c>
      <c r="L101" s="121">
        <f t="shared" si="12"/>
        <v>4.8804557712833097E-2</v>
      </c>
      <c r="M101" s="120">
        <v>936632</v>
      </c>
      <c r="N101" s="121">
        <f t="shared" si="13"/>
        <v>-9.0486950594134696E-2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187439</v>
      </c>
      <c r="F102" s="121" t="str">
        <f t="shared" si="12"/>
        <v>-</v>
      </c>
      <c r="G102" s="120">
        <v>942395</v>
      </c>
      <c r="H102" s="121">
        <f t="shared" si="12"/>
        <v>4.0277423588474113</v>
      </c>
      <c r="I102" s="120">
        <v>985737</v>
      </c>
      <c r="J102" s="121">
        <f t="shared" si="12"/>
        <v>4.5991330599164826E-2</v>
      </c>
      <c r="K102" s="120">
        <v>987495</v>
      </c>
      <c r="L102" s="121">
        <f t="shared" si="12"/>
        <v>1.7834371642739821E-3</v>
      </c>
      <c r="M102" s="120">
        <v>941826</v>
      </c>
      <c r="N102" s="121">
        <f t="shared" si="13"/>
        <v>-4.624732277125454E-2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390325</v>
      </c>
      <c r="F103" s="121" t="str">
        <f t="shared" si="12"/>
        <v>-</v>
      </c>
      <c r="G103" s="120">
        <v>1047957</v>
      </c>
      <c r="H103" s="121">
        <f t="shared" si="12"/>
        <v>1.6848318708768333</v>
      </c>
      <c r="I103" s="120">
        <v>1097248</v>
      </c>
      <c r="J103" s="121">
        <f t="shared" si="12"/>
        <v>4.7035326831158075E-2</v>
      </c>
      <c r="K103" s="120">
        <v>1131084</v>
      </c>
      <c r="L103" s="121">
        <f t="shared" si="12"/>
        <v>3.0837148939893311E-2</v>
      </c>
      <c r="M103" s="120">
        <v>1075371</v>
      </c>
      <c r="N103" s="121">
        <f t="shared" si="13"/>
        <v>-4.925628865760634E-2</v>
      </c>
    </row>
    <row r="104" spans="2:14" x14ac:dyDescent="0.25">
      <c r="B104" s="119" t="s">
        <v>88</v>
      </c>
      <c r="C104" s="120">
        <v>169505</v>
      </c>
      <c r="D104" s="121">
        <v>-0.84295815491003023</v>
      </c>
      <c r="E104" s="120">
        <v>588422</v>
      </c>
      <c r="F104" s="121">
        <f t="shared" si="12"/>
        <v>2.4714138226011033</v>
      </c>
      <c r="G104" s="120">
        <v>1076405</v>
      </c>
      <c r="H104" s="121">
        <f t="shared" si="12"/>
        <v>0.82930787767962455</v>
      </c>
      <c r="I104" s="120">
        <v>1140422</v>
      </c>
      <c r="J104" s="121">
        <f t="shared" si="12"/>
        <v>5.9472967888480666E-2</v>
      </c>
      <c r="K104" s="120">
        <v>1172113</v>
      </c>
      <c r="L104" s="121">
        <f t="shared" si="12"/>
        <v>2.7788836062440092E-2</v>
      </c>
      <c r="M104" s="120">
        <v>1095374</v>
      </c>
      <c r="N104" s="121">
        <f t="shared" si="13"/>
        <v>-6.547065001411978E-2</v>
      </c>
    </row>
    <row r="105" spans="2:14" x14ac:dyDescent="0.25">
      <c r="B105" s="119" t="s">
        <v>90</v>
      </c>
      <c r="C105" s="120">
        <v>99935</v>
      </c>
      <c r="D105" s="121">
        <v>-0.8949227284866812</v>
      </c>
      <c r="E105" s="120">
        <v>647953</v>
      </c>
      <c r="F105" s="121">
        <f t="shared" si="12"/>
        <v>5.4837444338820234</v>
      </c>
      <c r="G105" s="120">
        <v>923259</v>
      </c>
      <c r="H105" s="121">
        <f t="shared" si="12"/>
        <v>0.42488575560264397</v>
      </c>
      <c r="I105" s="120">
        <v>1021615</v>
      </c>
      <c r="J105" s="121">
        <f t="shared" si="12"/>
        <v>0.1065313200304574</v>
      </c>
      <c r="K105" s="120">
        <v>1027132</v>
      </c>
      <c r="L105" s="121">
        <f t="shared" si="12"/>
        <v>5.4002730970081902E-3</v>
      </c>
      <c r="M105" s="120">
        <v>962904</v>
      </c>
      <c r="N105" s="121">
        <f t="shared" si="13"/>
        <v>-6.2531398106572489E-2</v>
      </c>
    </row>
    <row r="106" spans="2:14" x14ac:dyDescent="0.25">
      <c r="B106" s="119" t="s">
        <v>92</v>
      </c>
      <c r="C106" s="120">
        <v>96365</v>
      </c>
      <c r="D106" s="121">
        <v>-0.91102614694696837</v>
      </c>
      <c r="E106" s="120">
        <v>882370</v>
      </c>
      <c r="F106" s="121">
        <f t="shared" si="12"/>
        <v>8.1565402376381471</v>
      </c>
      <c r="G106" s="120">
        <v>1066955</v>
      </c>
      <c r="H106" s="121">
        <f t="shared" si="12"/>
        <v>0.20919228894908026</v>
      </c>
      <c r="I106" s="120">
        <v>1149422</v>
      </c>
      <c r="J106" s="121">
        <f t="shared" si="12"/>
        <v>7.7291919528002628E-2</v>
      </c>
      <c r="K106" s="120">
        <v>1172328</v>
      </c>
      <c r="L106" s="121">
        <f t="shared" si="12"/>
        <v>1.9928276994872096E-2</v>
      </c>
      <c r="M106" s="120">
        <v>1127988</v>
      </c>
      <c r="N106" s="121">
        <f t="shared" si="13"/>
        <v>-3.7822179458308569E-2</v>
      </c>
    </row>
    <row r="107" spans="2:14" x14ac:dyDescent="0.25">
      <c r="B107" s="119" t="s">
        <v>94</v>
      </c>
      <c r="C107" s="120">
        <v>139605</v>
      </c>
      <c r="D107" s="121">
        <v>-0.857329000214612</v>
      </c>
      <c r="E107" s="120">
        <v>888594</v>
      </c>
      <c r="F107" s="121">
        <f t="shared" si="12"/>
        <v>5.3650585580745673</v>
      </c>
      <c r="G107" s="120">
        <v>1015209</v>
      </c>
      <c r="H107" s="121">
        <f t="shared" si="12"/>
        <v>0.14248914577411065</v>
      </c>
      <c r="I107" s="120">
        <v>1105909</v>
      </c>
      <c r="J107" s="121">
        <f t="shared" si="12"/>
        <v>8.9341209544044675E-2</v>
      </c>
      <c r="K107" s="120">
        <v>1086191</v>
      </c>
      <c r="L107" s="121">
        <f t="shared" si="12"/>
        <v>-1.7829676763639668E-2</v>
      </c>
      <c r="M107" s="120">
        <v>1029224</v>
      </c>
      <c r="N107" s="121">
        <f t="shared" si="13"/>
        <v>-5.2446577075302647E-2</v>
      </c>
    </row>
    <row r="108" spans="2:14" x14ac:dyDescent="0.25">
      <c r="B108" s="119" t="s">
        <v>96</v>
      </c>
      <c r="C108" s="120">
        <v>174634</v>
      </c>
      <c r="D108" s="121">
        <v>-0.82860704085738679</v>
      </c>
      <c r="E108" s="120">
        <v>769877</v>
      </c>
      <c r="F108" s="121">
        <f t="shared" si="12"/>
        <v>3.4085172417742253</v>
      </c>
      <c r="G108" s="120">
        <v>1039520</v>
      </c>
      <c r="H108" s="121">
        <f t="shared" si="12"/>
        <v>0.3502416619797708</v>
      </c>
      <c r="I108" s="120">
        <v>1097426</v>
      </c>
      <c r="J108" s="121">
        <f t="shared" si="12"/>
        <v>5.5704555948899559E-2</v>
      </c>
      <c r="K108" s="120">
        <v>1088821</v>
      </c>
      <c r="L108" s="121">
        <f t="shared" si="12"/>
        <v>-7.8410753891378082E-3</v>
      </c>
      <c r="M108" s="120">
        <v>1055302</v>
      </c>
      <c r="N108" s="121">
        <f t="shared" si="13"/>
        <v>-3.0784674432252856E-2</v>
      </c>
    </row>
    <row r="109" spans="2:14" ht="15.75" x14ac:dyDescent="0.25">
      <c r="B109" s="122" t="s">
        <v>33</v>
      </c>
      <c r="C109" s="123">
        <v>3494056</v>
      </c>
      <c r="D109" s="124">
        <v>-0.71105274187036682</v>
      </c>
      <c r="E109" s="123">
        <v>4837580</v>
      </c>
      <c r="F109" s="124">
        <f t="shared" si="12"/>
        <v>0.38451701976156083</v>
      </c>
      <c r="G109" s="123">
        <v>11708263</v>
      </c>
      <c r="H109" s="124">
        <f t="shared" si="12"/>
        <v>1.4202727396756227</v>
      </c>
      <c r="I109" s="123">
        <v>12773568</v>
      </c>
      <c r="J109" s="124">
        <f t="shared" si="12"/>
        <v>9.0987450486891275E-2</v>
      </c>
      <c r="K109" s="123">
        <v>13097220</v>
      </c>
      <c r="L109" s="124">
        <f t="shared" si="12"/>
        <v>2.5337634715687951E-2</v>
      </c>
      <c r="M109" s="123">
        <v>12459975</v>
      </c>
      <c r="N109" s="124">
        <v>-4.8654981744217451E-2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  <c r="K112" s="125"/>
      <c r="N112" s="81"/>
    </row>
    <row r="114" spans="1:15" ht="48.75" customHeight="1" thickBot="1" x14ac:dyDescent="0.3">
      <c r="B114" s="283" t="s">
        <v>287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$C$7</f>
        <v>2020</v>
      </c>
      <c r="D117" s="308"/>
      <c r="E117" s="309">
        <f>$E$7</f>
        <v>2021</v>
      </c>
      <c r="F117" s="308"/>
      <c r="G117" s="309">
        <f>$G$7</f>
        <v>2022</v>
      </c>
      <c r="H117" s="308"/>
      <c r="I117" s="309">
        <f>$I$7</f>
        <v>2023</v>
      </c>
      <c r="J117" s="308"/>
      <c r="K117" s="309">
        <f>$K$7</f>
        <v>2024</v>
      </c>
      <c r="L117" s="308"/>
      <c r="M117" s="309">
        <f>$M$7</f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CONCATENATE("var. ",RIGHT(C117,2),"/",RIGHT(C117-1,2))</f>
        <v>var. 20/19</v>
      </c>
      <c r="E118" s="118" t="s">
        <v>72</v>
      </c>
      <c r="F118" s="117" t="s">
        <v>254</v>
      </c>
      <c r="G118" s="118" t="s">
        <v>72</v>
      </c>
      <c r="H118" s="117" t="s">
        <v>254</v>
      </c>
      <c r="I118" s="118" t="s">
        <v>72</v>
      </c>
      <c r="J118" s="117" t="s">
        <v>254</v>
      </c>
      <c r="K118" s="118" t="s">
        <v>72</v>
      </c>
      <c r="L118" s="117" t="s">
        <v>254</v>
      </c>
      <c r="M118" s="118" t="s">
        <v>72</v>
      </c>
      <c r="N118" s="117" t="s">
        <v>283</v>
      </c>
    </row>
    <row r="119" spans="1:15" x14ac:dyDescent="0.25">
      <c r="B119" s="119" t="s">
        <v>74</v>
      </c>
      <c r="C119" s="120">
        <v>467841</v>
      </c>
      <c r="D119" s="121">
        <v>3.1004557354795015E-2</v>
      </c>
      <c r="E119" s="120">
        <v>9246</v>
      </c>
      <c r="F119" s="121">
        <f t="shared" ref="F119:L131" si="14">IFERROR(E119/C119-1,"-")</f>
        <v>-0.98023687534867621</v>
      </c>
      <c r="G119" s="120">
        <v>287804</v>
      </c>
      <c r="H119" s="121">
        <f t="shared" si="14"/>
        <v>30.127406446030715</v>
      </c>
      <c r="I119" s="120">
        <v>463889</v>
      </c>
      <c r="J119" s="121">
        <f t="shared" si="14"/>
        <v>0.61182262928937758</v>
      </c>
      <c r="K119" s="120">
        <v>507267</v>
      </c>
      <c r="L119" s="121">
        <f t="shared" si="14"/>
        <v>9.3509438680373869E-2</v>
      </c>
      <c r="M119" s="120">
        <v>508547</v>
      </c>
      <c r="N119" s="121">
        <f t="shared" ref="N119:N130" si="15">IFERROR(M119/K119-1,"-")</f>
        <v>2.5233259802037722E-3</v>
      </c>
    </row>
    <row r="120" spans="1:15" x14ac:dyDescent="0.25">
      <c r="B120" s="119" t="s">
        <v>76</v>
      </c>
      <c r="C120" s="120">
        <v>473805</v>
      </c>
      <c r="D120" s="121">
        <v>0.12422855434465374</v>
      </c>
      <c r="E120" s="120">
        <v>3986</v>
      </c>
      <c r="F120" s="121">
        <f t="shared" si="14"/>
        <v>-0.99158725636073908</v>
      </c>
      <c r="G120" s="120">
        <v>387845</v>
      </c>
      <c r="H120" s="121">
        <f t="shared" si="14"/>
        <v>96.301806322127447</v>
      </c>
      <c r="I120" s="120">
        <v>455329</v>
      </c>
      <c r="J120" s="121">
        <f t="shared" si="14"/>
        <v>0.17399734429991365</v>
      </c>
      <c r="K120" s="120">
        <v>462410</v>
      </c>
      <c r="L120" s="121">
        <f t="shared" si="14"/>
        <v>1.5551392509592032E-2</v>
      </c>
      <c r="M120" s="120">
        <v>460209</v>
      </c>
      <c r="N120" s="121">
        <f t="shared" si="15"/>
        <v>-4.7598451590580293E-3</v>
      </c>
    </row>
    <row r="121" spans="1:15" x14ac:dyDescent="0.25">
      <c r="B121" s="119" t="s">
        <v>78</v>
      </c>
      <c r="C121" s="120">
        <v>236725</v>
      </c>
      <c r="D121" s="121">
        <v>-0.51533484839178589</v>
      </c>
      <c r="E121" s="120">
        <v>3017</v>
      </c>
      <c r="F121" s="121">
        <f t="shared" si="14"/>
        <v>-0.98725525398669345</v>
      </c>
      <c r="G121" s="120">
        <v>471283</v>
      </c>
      <c r="H121" s="121">
        <f t="shared" si="14"/>
        <v>155.20914816042426</v>
      </c>
      <c r="I121" s="120">
        <v>508176</v>
      </c>
      <c r="J121" s="121">
        <f t="shared" si="14"/>
        <v>7.8282051336458158E-2</v>
      </c>
      <c r="K121" s="120">
        <v>528478</v>
      </c>
      <c r="L121" s="121">
        <f t="shared" si="14"/>
        <v>3.9950725732816883E-2</v>
      </c>
      <c r="M121" s="120">
        <v>503845</v>
      </c>
      <c r="N121" s="121">
        <f t="shared" si="15"/>
        <v>-4.6611211819602705E-2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3963</v>
      </c>
      <c r="F122" s="121" t="str">
        <f t="shared" si="14"/>
        <v>-</v>
      </c>
      <c r="G122" s="120">
        <v>499381</v>
      </c>
      <c r="H122" s="121">
        <f t="shared" si="14"/>
        <v>125.01085036588444</v>
      </c>
      <c r="I122" s="120">
        <v>504848</v>
      </c>
      <c r="J122" s="121">
        <f t="shared" si="14"/>
        <v>1.0947553070701499E-2</v>
      </c>
      <c r="K122" s="120">
        <v>538909</v>
      </c>
      <c r="L122" s="121">
        <f t="shared" si="14"/>
        <v>6.7467831901879327E-2</v>
      </c>
      <c r="M122" s="120">
        <v>536606</v>
      </c>
      <c r="N122" s="121">
        <f t="shared" si="15"/>
        <v>-4.2734487640770924E-3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4045</v>
      </c>
      <c r="F123" s="121" t="str">
        <f t="shared" si="14"/>
        <v>-</v>
      </c>
      <c r="G123" s="120">
        <v>490237</v>
      </c>
      <c r="H123" s="121">
        <f t="shared" si="14"/>
        <v>120.19579728059333</v>
      </c>
      <c r="I123" s="120">
        <v>543521</v>
      </c>
      <c r="J123" s="121">
        <f t="shared" si="14"/>
        <v>0.10869028653488</v>
      </c>
      <c r="K123" s="120">
        <v>584395</v>
      </c>
      <c r="L123" s="121">
        <f t="shared" si="14"/>
        <v>7.5202246095366965E-2</v>
      </c>
      <c r="M123" s="120">
        <v>537555</v>
      </c>
      <c r="N123" s="121">
        <f t="shared" si="15"/>
        <v>-8.0151267550201521E-2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17245</v>
      </c>
      <c r="F124" s="121" t="str">
        <f t="shared" si="14"/>
        <v>-</v>
      </c>
      <c r="G124" s="120">
        <v>521079</v>
      </c>
      <c r="H124" s="121">
        <f t="shared" si="14"/>
        <v>29.216236590316033</v>
      </c>
      <c r="I124" s="120">
        <v>561465</v>
      </c>
      <c r="J124" s="121">
        <f t="shared" si="14"/>
        <v>7.7504562647890296E-2</v>
      </c>
      <c r="K124" s="120">
        <v>571290</v>
      </c>
      <c r="L124" s="121">
        <f t="shared" si="14"/>
        <v>1.749886457748917E-2</v>
      </c>
      <c r="M124" s="120">
        <v>540108</v>
      </c>
      <c r="N124" s="121">
        <f t="shared" si="15"/>
        <v>-5.4581736070997255E-2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61248</v>
      </c>
      <c r="F125" s="121" t="str">
        <f t="shared" si="14"/>
        <v>-</v>
      </c>
      <c r="G125" s="120">
        <v>562174</v>
      </c>
      <c r="H125" s="121">
        <f t="shared" si="14"/>
        <v>8.1786507314524552</v>
      </c>
      <c r="I125" s="120">
        <v>582686</v>
      </c>
      <c r="J125" s="121">
        <f t="shared" si="14"/>
        <v>3.6486923977274044E-2</v>
      </c>
      <c r="K125" s="120">
        <v>611230</v>
      </c>
      <c r="L125" s="121">
        <f t="shared" si="14"/>
        <v>4.8986932927854721E-2</v>
      </c>
      <c r="M125" s="120">
        <v>570296</v>
      </c>
      <c r="N125" s="121">
        <f t="shared" si="15"/>
        <v>-6.6969880405084781E-2</v>
      </c>
    </row>
    <row r="126" spans="1:15" x14ac:dyDescent="0.25">
      <c r="B126" s="119" t="s">
        <v>88</v>
      </c>
      <c r="C126" s="120">
        <v>33819</v>
      </c>
      <c r="D126" s="121">
        <v>-0.93610798862681011</v>
      </c>
      <c r="E126" s="120">
        <v>191040</v>
      </c>
      <c r="F126" s="121">
        <f t="shared" si="14"/>
        <v>4.6488955912356955</v>
      </c>
      <c r="G126" s="120">
        <v>591418</v>
      </c>
      <c r="H126" s="121">
        <f t="shared" si="14"/>
        <v>2.0957809882747069</v>
      </c>
      <c r="I126" s="120">
        <v>615291</v>
      </c>
      <c r="J126" s="121">
        <f t="shared" si="14"/>
        <v>4.036569735787543E-2</v>
      </c>
      <c r="K126" s="120">
        <v>659079</v>
      </c>
      <c r="L126" s="121">
        <f t="shared" si="14"/>
        <v>7.1166326177369843E-2</v>
      </c>
      <c r="M126" s="120">
        <v>611733</v>
      </c>
      <c r="N126" s="121">
        <f t="shared" si="15"/>
        <v>-7.1836608358026854E-2</v>
      </c>
    </row>
    <row r="127" spans="1:15" x14ac:dyDescent="0.25">
      <c r="B127" s="119" t="s">
        <v>90</v>
      </c>
      <c r="C127" s="120">
        <v>30969</v>
      </c>
      <c r="D127" s="121">
        <v>-0.93722419409438362</v>
      </c>
      <c r="E127" s="120">
        <v>245519</v>
      </c>
      <c r="F127" s="121">
        <f t="shared" si="14"/>
        <v>6.9278956375730569</v>
      </c>
      <c r="G127" s="120">
        <v>521203</v>
      </c>
      <c r="H127" s="121">
        <f t="shared" si="14"/>
        <v>1.1228621817456084</v>
      </c>
      <c r="I127" s="120">
        <v>595081</v>
      </c>
      <c r="J127" s="121">
        <f t="shared" si="14"/>
        <v>0.14174515495881645</v>
      </c>
      <c r="K127" s="120">
        <v>589108</v>
      </c>
      <c r="L127" s="121">
        <f t="shared" si="14"/>
        <v>-1.0037289041323838E-2</v>
      </c>
      <c r="M127" s="120">
        <v>559390</v>
      </c>
      <c r="N127" s="121">
        <f t="shared" si="15"/>
        <v>-5.0445758672433616E-2</v>
      </c>
    </row>
    <row r="128" spans="1:15" x14ac:dyDescent="0.25">
      <c r="A128" s="125"/>
      <c r="B128" s="119" t="s">
        <v>92</v>
      </c>
      <c r="C128" s="120">
        <v>35708</v>
      </c>
      <c r="D128" s="121">
        <v>-0.93155217162946014</v>
      </c>
      <c r="E128" s="120">
        <v>392755</v>
      </c>
      <c r="F128" s="121">
        <f t="shared" si="14"/>
        <v>9.9990758373473732</v>
      </c>
      <c r="G128" s="120">
        <v>572438</v>
      </c>
      <c r="H128" s="121">
        <f t="shared" si="14"/>
        <v>0.4574938574938574</v>
      </c>
      <c r="I128" s="120">
        <v>604663</v>
      </c>
      <c r="J128" s="121">
        <f t="shared" si="14"/>
        <v>5.6294306108259695E-2</v>
      </c>
      <c r="K128" s="120">
        <v>615103</v>
      </c>
      <c r="L128" s="121">
        <f t="shared" si="14"/>
        <v>1.7265815834605291E-2</v>
      </c>
      <c r="M128" s="120">
        <v>619551</v>
      </c>
      <c r="N128" s="121">
        <f t="shared" si="15"/>
        <v>7.2313092278855073E-3</v>
      </c>
    </row>
    <row r="129" spans="2:15" x14ac:dyDescent="0.25">
      <c r="B129" s="119" t="s">
        <v>94</v>
      </c>
      <c r="C129" s="120">
        <v>67172</v>
      </c>
      <c r="D129" s="121">
        <v>-0.83694375127440801</v>
      </c>
      <c r="E129" s="120">
        <v>359552</v>
      </c>
      <c r="F129" s="121">
        <f t="shared" si="14"/>
        <v>4.3527064848448758</v>
      </c>
      <c r="G129" s="120">
        <v>445764</v>
      </c>
      <c r="H129" s="121">
        <f t="shared" si="14"/>
        <v>0.23977616589533635</v>
      </c>
      <c r="I129" s="120">
        <v>509079</v>
      </c>
      <c r="J129" s="121">
        <f t="shared" si="14"/>
        <v>0.14203704202223588</v>
      </c>
      <c r="K129" s="120">
        <v>505691</v>
      </c>
      <c r="L129" s="121">
        <f t="shared" si="14"/>
        <v>-6.6551556831061509E-3</v>
      </c>
      <c r="M129" s="120">
        <v>465554</v>
      </c>
      <c r="N129" s="121">
        <f t="shared" si="15"/>
        <v>-7.9370603787688565E-2</v>
      </c>
    </row>
    <row r="130" spans="2:15" x14ac:dyDescent="0.25">
      <c r="B130" s="119" t="s">
        <v>96</v>
      </c>
      <c r="C130" s="120">
        <v>85691</v>
      </c>
      <c r="D130" s="121">
        <v>-0.80535831913685407</v>
      </c>
      <c r="E130" s="120">
        <v>283867</v>
      </c>
      <c r="F130" s="121">
        <f t="shared" si="14"/>
        <v>2.3126816118378826</v>
      </c>
      <c r="G130" s="120">
        <v>489037</v>
      </c>
      <c r="H130" s="121">
        <f t="shared" si="14"/>
        <v>0.72276805687170409</v>
      </c>
      <c r="I130" s="120">
        <v>512982</v>
      </c>
      <c r="J130" s="121">
        <f t="shared" si="14"/>
        <v>4.8963575353194067E-2</v>
      </c>
      <c r="K130" s="120">
        <v>516610</v>
      </c>
      <c r="L130" s="121">
        <f t="shared" si="14"/>
        <v>7.0723729097708077E-3</v>
      </c>
      <c r="M130" s="120">
        <v>490018</v>
      </c>
      <c r="N130" s="121">
        <f t="shared" si="15"/>
        <v>-5.1474032635837497E-2</v>
      </c>
    </row>
    <row r="131" spans="2:15" ht="15.75" x14ac:dyDescent="0.25">
      <c r="B131" s="122" t="s">
        <v>33</v>
      </c>
      <c r="C131" s="123">
        <v>1483938</v>
      </c>
      <c r="D131" s="124">
        <v>-0.7373591277268492</v>
      </c>
      <c r="E131" s="123">
        <v>1575483</v>
      </c>
      <c r="F131" s="124">
        <f t="shared" si="14"/>
        <v>6.1690582760196122E-2</v>
      </c>
      <c r="G131" s="123">
        <v>5839663</v>
      </c>
      <c r="H131" s="124">
        <f t="shared" si="14"/>
        <v>2.7065858533541776</v>
      </c>
      <c r="I131" s="123">
        <v>6457010</v>
      </c>
      <c r="J131" s="124">
        <f t="shared" si="14"/>
        <v>0.10571620314391428</v>
      </c>
      <c r="K131" s="123">
        <v>6689570</v>
      </c>
      <c r="L131" s="124">
        <f t="shared" si="14"/>
        <v>3.6016670254498617E-2</v>
      </c>
      <c r="M131" s="123">
        <v>6403412</v>
      </c>
      <c r="N131" s="124">
        <v>-4.2776740507984856E-2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C134" s="125"/>
      <c r="K134" s="125"/>
      <c r="N134" s="81"/>
    </row>
    <row r="136" spans="2:15" ht="48.75" customHeight="1" thickBot="1" x14ac:dyDescent="0.3">
      <c r="B136" s="283" t="s">
        <v>288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$C$7</f>
        <v>2020</v>
      </c>
      <c r="D139" s="308"/>
      <c r="E139" s="309">
        <f>$E$7</f>
        <v>2021</v>
      </c>
      <c r="F139" s="308"/>
      <c r="G139" s="309">
        <f>$G$7</f>
        <v>2022</v>
      </c>
      <c r="H139" s="308"/>
      <c r="I139" s="309">
        <f>$I$7</f>
        <v>2023</v>
      </c>
      <c r="J139" s="308"/>
      <c r="K139" s="309">
        <f>$K$7</f>
        <v>2024</v>
      </c>
      <c r="L139" s="308"/>
      <c r="M139" s="309">
        <f>$M$7</f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CONCATENATE("var. ",RIGHT(C139,2),"/",RIGHT(C139-1,2))</f>
        <v>var. 20/19</v>
      </c>
      <c r="E140" s="118" t="s">
        <v>72</v>
      </c>
      <c r="F140" s="117" t="s">
        <v>254</v>
      </c>
      <c r="G140" s="118" t="s">
        <v>72</v>
      </c>
      <c r="H140" s="117" t="s">
        <v>254</v>
      </c>
      <c r="I140" s="118" t="s">
        <v>72</v>
      </c>
      <c r="J140" s="117" t="s">
        <v>254</v>
      </c>
      <c r="K140" s="118" t="s">
        <v>72</v>
      </c>
      <c r="L140" s="117" t="s">
        <v>254</v>
      </c>
      <c r="M140" s="118" t="s">
        <v>72</v>
      </c>
      <c r="N140" s="117" t="s">
        <v>283</v>
      </c>
    </row>
    <row r="141" spans="2:15" x14ac:dyDescent="0.25">
      <c r="B141" s="119" t="s">
        <v>74</v>
      </c>
      <c r="C141" s="120">
        <v>154087</v>
      </c>
      <c r="D141" s="121">
        <v>-1.1603889772668907E-2</v>
      </c>
      <c r="E141" s="120">
        <v>11884</v>
      </c>
      <c r="F141" s="121">
        <f t="shared" ref="F141:L153" si="16">IFERROR(E141/C141-1,"-")</f>
        <v>-0.92287473959516375</v>
      </c>
      <c r="G141" s="120">
        <v>89583</v>
      </c>
      <c r="H141" s="121">
        <f t="shared" si="16"/>
        <v>6.5381184786267248</v>
      </c>
      <c r="I141" s="120">
        <v>122293</v>
      </c>
      <c r="J141" s="121">
        <f t="shared" si="16"/>
        <v>0.36513624236741338</v>
      </c>
      <c r="K141" s="120">
        <v>126100</v>
      </c>
      <c r="L141" s="121">
        <f t="shared" si="16"/>
        <v>3.1130154628637774E-2</v>
      </c>
      <c r="M141" s="120">
        <v>123178</v>
      </c>
      <c r="N141" s="121">
        <f t="shared" ref="N141:N152" si="17">IFERROR(M141/K141-1,"-")</f>
        <v>-2.3172085646312457E-2</v>
      </c>
    </row>
    <row r="142" spans="2:15" x14ac:dyDescent="0.25">
      <c r="B142" s="119" t="s">
        <v>76</v>
      </c>
      <c r="C142" s="120">
        <v>139966</v>
      </c>
      <c r="D142" s="121">
        <v>1.3497270133669304E-2</v>
      </c>
      <c r="E142" s="120">
        <v>11544</v>
      </c>
      <c r="F142" s="121">
        <f t="shared" si="16"/>
        <v>-0.91752282697226473</v>
      </c>
      <c r="G142" s="120">
        <v>91975</v>
      </c>
      <c r="H142" s="121">
        <f t="shared" si="16"/>
        <v>6.9673423423423424</v>
      </c>
      <c r="I142" s="120">
        <v>119975</v>
      </c>
      <c r="J142" s="121">
        <f t="shared" si="16"/>
        <v>0.30443055178037515</v>
      </c>
      <c r="K142" s="120">
        <v>123737</v>
      </c>
      <c r="L142" s="121">
        <f t="shared" si="16"/>
        <v>3.1356532610960608E-2</v>
      </c>
      <c r="M142" s="120">
        <v>114767</v>
      </c>
      <c r="N142" s="121">
        <f t="shared" si="17"/>
        <v>-7.2492463854788802E-2</v>
      </c>
    </row>
    <row r="143" spans="2:15" x14ac:dyDescent="0.25">
      <c r="B143" s="119" t="s">
        <v>78</v>
      </c>
      <c r="C143" s="120">
        <v>68159</v>
      </c>
      <c r="D143" s="121">
        <v>-0.55221890089675796</v>
      </c>
      <c r="E143" s="120">
        <v>17146</v>
      </c>
      <c r="F143" s="121">
        <f t="shared" si="16"/>
        <v>-0.74844114496984993</v>
      </c>
      <c r="G143" s="120">
        <v>129712</v>
      </c>
      <c r="H143" s="121">
        <f t="shared" si="16"/>
        <v>6.5651463898285316</v>
      </c>
      <c r="I143" s="120">
        <v>133635</v>
      </c>
      <c r="J143" s="121">
        <f t="shared" si="16"/>
        <v>3.0243925003083705E-2</v>
      </c>
      <c r="K143" s="120">
        <v>145348</v>
      </c>
      <c r="L143" s="121">
        <f t="shared" si="16"/>
        <v>8.764919369925539E-2</v>
      </c>
      <c r="M143" s="120">
        <v>125273</v>
      </c>
      <c r="N143" s="121">
        <f t="shared" si="17"/>
        <v>-0.13811679555274237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15236</v>
      </c>
      <c r="F144" s="121" t="str">
        <f t="shared" si="16"/>
        <v>-</v>
      </c>
      <c r="G144" s="120">
        <v>128074</v>
      </c>
      <c r="H144" s="121">
        <f t="shared" si="16"/>
        <v>7.4060120766605415</v>
      </c>
      <c r="I144" s="120">
        <v>121099</v>
      </c>
      <c r="J144" s="121">
        <f t="shared" si="16"/>
        <v>-5.4460702406421313E-2</v>
      </c>
      <c r="K144" s="120">
        <v>116283</v>
      </c>
      <c r="L144" s="121">
        <f t="shared" si="16"/>
        <v>-3.9769114526131522E-2</v>
      </c>
      <c r="M144" s="120">
        <v>111657</v>
      </c>
      <c r="N144" s="121">
        <f t="shared" si="17"/>
        <v>-3.978225535976887E-2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20853</v>
      </c>
      <c r="F145" s="121" t="str">
        <f t="shared" si="16"/>
        <v>-</v>
      </c>
      <c r="G145" s="120">
        <v>110814</v>
      </c>
      <c r="H145" s="121">
        <f t="shared" si="16"/>
        <v>4.3140555315781901</v>
      </c>
      <c r="I145" s="120">
        <v>116526</v>
      </c>
      <c r="J145" s="121">
        <f t="shared" si="16"/>
        <v>5.1545833558936494E-2</v>
      </c>
      <c r="K145" s="120">
        <v>113394</v>
      </c>
      <c r="L145" s="121">
        <f t="shared" si="16"/>
        <v>-2.6878121620925843E-2</v>
      </c>
      <c r="M145" s="120">
        <v>93440</v>
      </c>
      <c r="N145" s="121">
        <f t="shared" si="17"/>
        <v>-0.17597050990352225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38543</v>
      </c>
      <c r="F146" s="121" t="str">
        <f t="shared" si="16"/>
        <v>-</v>
      </c>
      <c r="G146" s="120">
        <v>119906</v>
      </c>
      <c r="H146" s="121">
        <f t="shared" si="16"/>
        <v>2.1109669719534025</v>
      </c>
      <c r="I146" s="120">
        <v>118355</v>
      </c>
      <c r="J146" s="121">
        <f t="shared" si="16"/>
        <v>-1.2935132520474402E-2</v>
      </c>
      <c r="K146" s="120">
        <v>100343</v>
      </c>
      <c r="L146" s="121">
        <f t="shared" si="16"/>
        <v>-0.15218621942461241</v>
      </c>
      <c r="M146" s="120">
        <v>101616</v>
      </c>
      <c r="N146" s="121">
        <f t="shared" si="17"/>
        <v>1.2686485355231536E-2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88196</v>
      </c>
      <c r="F147" s="121" t="str">
        <f t="shared" si="16"/>
        <v>-</v>
      </c>
      <c r="G147" s="120">
        <v>113982</v>
      </c>
      <c r="H147" s="121">
        <f t="shared" si="16"/>
        <v>0.29237153612408728</v>
      </c>
      <c r="I147" s="120">
        <v>116882</v>
      </c>
      <c r="J147" s="121">
        <f t="shared" si="16"/>
        <v>2.5442613746030185E-2</v>
      </c>
      <c r="K147" s="120">
        <v>107901</v>
      </c>
      <c r="L147" s="121">
        <f t="shared" si="16"/>
        <v>-7.6838178675929569E-2</v>
      </c>
      <c r="M147" s="120">
        <v>100839</v>
      </c>
      <c r="N147" s="121">
        <f t="shared" si="17"/>
        <v>-6.5448883698946303E-2</v>
      </c>
    </row>
    <row r="148" spans="1:15" x14ac:dyDescent="0.25">
      <c r="B148" s="119" t="s">
        <v>88</v>
      </c>
      <c r="C148" s="120">
        <v>42943</v>
      </c>
      <c r="D148" s="121">
        <v>-0.72008421656432919</v>
      </c>
      <c r="E148" s="120">
        <v>93845</v>
      </c>
      <c r="F148" s="121">
        <f t="shared" si="16"/>
        <v>1.1853387047947277</v>
      </c>
      <c r="G148" s="120">
        <v>122390</v>
      </c>
      <c r="H148" s="121">
        <f t="shared" si="16"/>
        <v>0.3041717726037616</v>
      </c>
      <c r="I148" s="120">
        <v>116172</v>
      </c>
      <c r="J148" s="121">
        <f t="shared" si="16"/>
        <v>-5.0804804314077967E-2</v>
      </c>
      <c r="K148" s="120">
        <v>114502</v>
      </c>
      <c r="L148" s="121">
        <f t="shared" si="16"/>
        <v>-1.4375236717969919E-2</v>
      </c>
      <c r="M148" s="120">
        <v>100284</v>
      </c>
      <c r="N148" s="121">
        <f t="shared" si="17"/>
        <v>-0.12417250353705611</v>
      </c>
    </row>
    <row r="149" spans="1:15" x14ac:dyDescent="0.25">
      <c r="B149" s="119" t="s">
        <v>90</v>
      </c>
      <c r="C149" s="120">
        <v>9512</v>
      </c>
      <c r="D149" s="121">
        <v>-0.93905416055307456</v>
      </c>
      <c r="E149" s="120">
        <v>139728</v>
      </c>
      <c r="F149" s="121">
        <f t="shared" si="16"/>
        <v>13.689655172413794</v>
      </c>
      <c r="G149" s="120">
        <v>113401</v>
      </c>
      <c r="H149" s="121">
        <f t="shared" si="16"/>
        <v>-0.18841606549868317</v>
      </c>
      <c r="I149" s="120">
        <v>116505</v>
      </c>
      <c r="J149" s="121">
        <f t="shared" si="16"/>
        <v>2.7371892664085795E-2</v>
      </c>
      <c r="K149" s="120">
        <v>114433</v>
      </c>
      <c r="L149" s="121">
        <f t="shared" si="16"/>
        <v>-1.7784644435861141E-2</v>
      </c>
      <c r="M149" s="120">
        <v>106495</v>
      </c>
      <c r="N149" s="121">
        <f t="shared" si="17"/>
        <v>-6.9368101858729547E-2</v>
      </c>
    </row>
    <row r="150" spans="1:15" x14ac:dyDescent="0.25">
      <c r="A150" s="125"/>
      <c r="B150" s="119" t="s">
        <v>92</v>
      </c>
      <c r="C150" s="120">
        <v>4111</v>
      </c>
      <c r="D150" s="121">
        <v>-0.97446821724684041</v>
      </c>
      <c r="E150" s="120">
        <v>142406</v>
      </c>
      <c r="F150" s="121">
        <f t="shared" si="16"/>
        <v>33.640233519824861</v>
      </c>
      <c r="G150" s="120">
        <v>119919</v>
      </c>
      <c r="H150" s="121">
        <f t="shared" si="16"/>
        <v>-0.15790767242953241</v>
      </c>
      <c r="I150" s="120">
        <v>130638</v>
      </c>
      <c r="J150" s="121">
        <f t="shared" si="16"/>
        <v>8.9385335101193286E-2</v>
      </c>
      <c r="K150" s="120">
        <v>135499</v>
      </c>
      <c r="L150" s="121">
        <f t="shared" si="16"/>
        <v>3.7209693963471624E-2</v>
      </c>
      <c r="M150" s="120">
        <v>123159</v>
      </c>
      <c r="N150" s="121">
        <f t="shared" si="17"/>
        <v>-9.1070782810205197E-2</v>
      </c>
    </row>
    <row r="151" spans="1:15" x14ac:dyDescent="0.25">
      <c r="B151" s="119" t="s">
        <v>94</v>
      </c>
      <c r="C151" s="120">
        <v>27044</v>
      </c>
      <c r="D151" s="121">
        <v>-0.82678204282411116</v>
      </c>
      <c r="E151" s="120">
        <v>151136</v>
      </c>
      <c r="F151" s="121">
        <f t="shared" si="16"/>
        <v>4.5885224079278215</v>
      </c>
      <c r="G151" s="120">
        <v>151513</v>
      </c>
      <c r="H151" s="121">
        <f t="shared" si="16"/>
        <v>2.4944420918906474E-3</v>
      </c>
      <c r="I151" s="120">
        <v>147547</v>
      </c>
      <c r="J151" s="121">
        <f t="shared" si="16"/>
        <v>-2.6175971698798151E-2</v>
      </c>
      <c r="K151" s="120">
        <v>149252</v>
      </c>
      <c r="L151" s="121">
        <f t="shared" si="16"/>
        <v>1.1555639897795178E-2</v>
      </c>
      <c r="M151" s="120">
        <v>143038</v>
      </c>
      <c r="N151" s="121">
        <f t="shared" si="17"/>
        <v>-4.1634282957682345E-2</v>
      </c>
    </row>
    <row r="152" spans="1:15" x14ac:dyDescent="0.25">
      <c r="B152" s="119" t="s">
        <v>96</v>
      </c>
      <c r="C152" s="120">
        <v>28095</v>
      </c>
      <c r="D152" s="121">
        <v>-0.81421722598776658</v>
      </c>
      <c r="E152" s="120">
        <v>120676</v>
      </c>
      <c r="F152" s="121">
        <f t="shared" si="16"/>
        <v>3.2952838583377826</v>
      </c>
      <c r="G152" s="120">
        <v>129270</v>
      </c>
      <c r="H152" s="121">
        <f t="shared" si="16"/>
        <v>7.1215486094998282E-2</v>
      </c>
      <c r="I152" s="120">
        <v>136539</v>
      </c>
      <c r="J152" s="121">
        <f t="shared" si="16"/>
        <v>5.6231144116964504E-2</v>
      </c>
      <c r="K152" s="120">
        <v>136566</v>
      </c>
      <c r="L152" s="121">
        <f t="shared" si="16"/>
        <v>1.9774569903097117E-4</v>
      </c>
      <c r="M152" s="120">
        <v>127525</v>
      </c>
      <c r="N152" s="121">
        <f t="shared" si="17"/>
        <v>-6.6202422272015005E-2</v>
      </c>
    </row>
    <row r="153" spans="1:15" ht="15.75" x14ac:dyDescent="0.25">
      <c r="B153" s="122" t="s">
        <v>33</v>
      </c>
      <c r="C153" s="123">
        <v>510569</v>
      </c>
      <c r="D153" s="124">
        <v>-0.71851346680037997</v>
      </c>
      <c r="E153" s="123">
        <v>851193</v>
      </c>
      <c r="F153" s="124">
        <f t="shared" si="16"/>
        <v>0.66714587058752106</v>
      </c>
      <c r="G153" s="123">
        <v>1420539</v>
      </c>
      <c r="H153" s="124">
        <f t="shared" si="16"/>
        <v>0.66888003073333535</v>
      </c>
      <c r="I153" s="123">
        <v>1496166</v>
      </c>
      <c r="J153" s="124">
        <f t="shared" si="16"/>
        <v>5.3238242667043911E-2</v>
      </c>
      <c r="K153" s="123">
        <v>1483358</v>
      </c>
      <c r="L153" s="124">
        <f t="shared" si="16"/>
        <v>-8.5605474258871883E-3</v>
      </c>
      <c r="M153" s="123">
        <v>1371271</v>
      </c>
      <c r="N153" s="124">
        <v>-7.556301310944491E-2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C156" s="125"/>
      <c r="K156" s="125"/>
      <c r="N156" s="81"/>
    </row>
    <row r="158" spans="1:15" ht="48.75" customHeight="1" thickBot="1" x14ac:dyDescent="0.3">
      <c r="B158" s="283" t="s">
        <v>289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$C$7</f>
        <v>2020</v>
      </c>
      <c r="D161" s="308"/>
      <c r="E161" s="309">
        <f>$E$7</f>
        <v>2021</v>
      </c>
      <c r="F161" s="308"/>
      <c r="G161" s="309">
        <f>$G$7</f>
        <v>2022</v>
      </c>
      <c r="H161" s="308"/>
      <c r="I161" s="309">
        <f>$I$7</f>
        <v>2023</v>
      </c>
      <c r="J161" s="308"/>
      <c r="K161" s="309">
        <f>$K$7</f>
        <v>2024</v>
      </c>
      <c r="L161" s="308"/>
      <c r="M161" s="309">
        <f>$M$7</f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CONCATENATE("var. ",RIGHT(C161,2),"/",RIGHT(C161-1,2))</f>
        <v>var. 20/19</v>
      </c>
      <c r="E162" s="118" t="s">
        <v>72</v>
      </c>
      <c r="F162" s="117" t="s">
        <v>254</v>
      </c>
      <c r="G162" s="118" t="s">
        <v>72</v>
      </c>
      <c r="H162" s="117" t="s">
        <v>254</v>
      </c>
      <c r="I162" s="118" t="s">
        <v>72</v>
      </c>
      <c r="J162" s="117" t="s">
        <v>254</v>
      </c>
      <c r="K162" s="118" t="s">
        <v>72</v>
      </c>
      <c r="L162" s="117" t="s">
        <v>254</v>
      </c>
      <c r="M162" s="118" t="s">
        <v>72</v>
      </c>
      <c r="N162" s="117" t="s">
        <v>283</v>
      </c>
    </row>
    <row r="163" spans="2:14" x14ac:dyDescent="0.25">
      <c r="B163" s="119" t="s">
        <v>74</v>
      </c>
      <c r="C163" s="120">
        <v>43633</v>
      </c>
      <c r="D163" s="121">
        <v>8.3592023244840608E-2</v>
      </c>
      <c r="E163" s="120">
        <v>15076</v>
      </c>
      <c r="F163" s="121">
        <f t="shared" ref="F163:L175" si="18">IFERROR(E163/C163-1,"-")</f>
        <v>-0.65448169963101321</v>
      </c>
      <c r="G163" s="120">
        <v>32383</v>
      </c>
      <c r="H163" s="121">
        <f t="shared" si="18"/>
        <v>1.147983550013266</v>
      </c>
      <c r="I163" s="120">
        <v>45548</v>
      </c>
      <c r="J163" s="121">
        <f t="shared" si="18"/>
        <v>0.40654046876447514</v>
      </c>
      <c r="K163" s="120">
        <v>55570</v>
      </c>
      <c r="L163" s="121">
        <f t="shared" si="18"/>
        <v>0.22003161499956092</v>
      </c>
      <c r="M163" s="120">
        <v>36323</v>
      </c>
      <c r="N163" s="121">
        <f t="shared" ref="N163:N174" si="19">IFERROR(M163/K163-1,"-")</f>
        <v>-0.34635594745366205</v>
      </c>
    </row>
    <row r="164" spans="2:14" x14ac:dyDescent="0.25">
      <c r="B164" s="119" t="s">
        <v>76</v>
      </c>
      <c r="C164" s="120">
        <v>49439</v>
      </c>
      <c r="D164" s="121">
        <v>6.2815744781477667E-2</v>
      </c>
      <c r="E164" s="120">
        <v>23636</v>
      </c>
      <c r="F164" s="121">
        <f t="shared" si="18"/>
        <v>-0.52191589635712698</v>
      </c>
      <c r="G164" s="120">
        <v>48271</v>
      </c>
      <c r="H164" s="121">
        <f t="shared" si="18"/>
        <v>1.0422660348620747</v>
      </c>
      <c r="I164" s="120">
        <v>54817</v>
      </c>
      <c r="J164" s="121">
        <f t="shared" si="18"/>
        <v>0.13560937208676016</v>
      </c>
      <c r="K164" s="120">
        <v>56446</v>
      </c>
      <c r="L164" s="121">
        <f t="shared" si="18"/>
        <v>2.9717058576718802E-2</v>
      </c>
      <c r="M164" s="120">
        <v>44271</v>
      </c>
      <c r="N164" s="121">
        <f t="shared" si="19"/>
        <v>-0.21569287460581799</v>
      </c>
    </row>
    <row r="165" spans="2:14" x14ac:dyDescent="0.25">
      <c r="B165" s="119" t="s">
        <v>78</v>
      </c>
      <c r="C165" s="120">
        <v>18711</v>
      </c>
      <c r="D165" s="121">
        <v>-0.47541213412582706</v>
      </c>
      <c r="E165" s="120">
        <v>17675</v>
      </c>
      <c r="F165" s="121">
        <f t="shared" si="18"/>
        <v>-5.5368499812944227E-2</v>
      </c>
      <c r="G165" s="120">
        <v>39560</v>
      </c>
      <c r="H165" s="121">
        <f t="shared" si="18"/>
        <v>1.238189533239038</v>
      </c>
      <c r="I165" s="120">
        <v>41198</v>
      </c>
      <c r="J165" s="121">
        <f t="shared" si="18"/>
        <v>4.1405460060667254E-2</v>
      </c>
      <c r="K165" s="120">
        <v>52762</v>
      </c>
      <c r="L165" s="121">
        <f t="shared" si="18"/>
        <v>0.28069323753580266</v>
      </c>
      <c r="M165" s="120">
        <v>34112</v>
      </c>
      <c r="N165" s="121">
        <f t="shared" si="19"/>
        <v>-0.35347409120200146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11940</v>
      </c>
      <c r="F166" s="121" t="str">
        <f t="shared" si="18"/>
        <v>-</v>
      </c>
      <c r="G166" s="120">
        <v>44208</v>
      </c>
      <c r="H166" s="121">
        <f t="shared" si="18"/>
        <v>2.7025125628140705</v>
      </c>
      <c r="I166" s="120">
        <v>49493</v>
      </c>
      <c r="J166" s="121">
        <f t="shared" si="18"/>
        <v>0.11954849800941014</v>
      </c>
      <c r="K166" s="120">
        <v>41914</v>
      </c>
      <c r="L166" s="121">
        <f t="shared" si="18"/>
        <v>-0.15313276624977268</v>
      </c>
      <c r="M166" s="120">
        <v>33229</v>
      </c>
      <c r="N166" s="121">
        <f t="shared" si="19"/>
        <v>-0.20721000143150259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19712</v>
      </c>
      <c r="F167" s="121" t="str">
        <f t="shared" si="18"/>
        <v>-</v>
      </c>
      <c r="G167" s="120">
        <v>38263</v>
      </c>
      <c r="H167" s="121">
        <f t="shared" si="18"/>
        <v>0.94110186688311681</v>
      </c>
      <c r="I167" s="120">
        <v>35510</v>
      </c>
      <c r="J167" s="121">
        <f t="shared" si="18"/>
        <v>-7.1949402817343078E-2</v>
      </c>
      <c r="K167" s="120">
        <v>32893</v>
      </c>
      <c r="L167" s="121">
        <f t="shared" si="18"/>
        <v>-7.3697549985919486E-2</v>
      </c>
      <c r="M167" s="120">
        <v>27747</v>
      </c>
      <c r="N167" s="121">
        <f t="shared" si="19"/>
        <v>-0.15644666038366828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19496</v>
      </c>
      <c r="F168" s="121" t="str">
        <f t="shared" si="18"/>
        <v>-</v>
      </c>
      <c r="G168" s="120">
        <v>29144</v>
      </c>
      <c r="H168" s="121">
        <f t="shared" si="18"/>
        <v>0.4948707427164547</v>
      </c>
      <c r="I168" s="120">
        <v>26909</v>
      </c>
      <c r="J168" s="121">
        <f t="shared" si="18"/>
        <v>-7.6688169091408187E-2</v>
      </c>
      <c r="K168" s="120">
        <v>23443</v>
      </c>
      <c r="L168" s="121">
        <f t="shared" si="18"/>
        <v>-0.12880448920435539</v>
      </c>
      <c r="M168" s="120">
        <v>22401</v>
      </c>
      <c r="N168" s="121">
        <f t="shared" si="19"/>
        <v>-4.4448236147250797E-2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31618</v>
      </c>
      <c r="F169" s="121" t="str">
        <f t="shared" si="18"/>
        <v>-</v>
      </c>
      <c r="G169" s="120">
        <v>36769</v>
      </c>
      <c r="H169" s="121">
        <f t="shared" si="18"/>
        <v>0.16291353026756905</v>
      </c>
      <c r="I169" s="120">
        <v>42633</v>
      </c>
      <c r="J169" s="121">
        <f t="shared" si="18"/>
        <v>0.15948217248225416</v>
      </c>
      <c r="K169" s="120">
        <v>32656</v>
      </c>
      <c r="L169" s="121">
        <f t="shared" si="18"/>
        <v>-0.23402059437524925</v>
      </c>
      <c r="M169" s="120">
        <v>32197</v>
      </c>
      <c r="N169" s="121">
        <f t="shared" si="19"/>
        <v>-1.4055609995100471E-2</v>
      </c>
    </row>
    <row r="170" spans="2:14" x14ac:dyDescent="0.25">
      <c r="B170" s="119" t="s">
        <v>88</v>
      </c>
      <c r="C170" s="120">
        <v>17468</v>
      </c>
      <c r="D170" s="121">
        <v>-0.65450266025831205</v>
      </c>
      <c r="E170" s="120">
        <v>47730</v>
      </c>
      <c r="F170" s="121">
        <f t="shared" si="18"/>
        <v>1.7324250057247537</v>
      </c>
      <c r="G170" s="120">
        <v>50961</v>
      </c>
      <c r="H170" s="121">
        <f t="shared" si="18"/>
        <v>6.7693274670018955E-2</v>
      </c>
      <c r="I170" s="120">
        <v>64650</v>
      </c>
      <c r="J170" s="121">
        <f t="shared" si="18"/>
        <v>0.26861717784187911</v>
      </c>
      <c r="K170" s="120">
        <v>45438</v>
      </c>
      <c r="L170" s="121">
        <f t="shared" si="18"/>
        <v>-0.29716937354988404</v>
      </c>
      <c r="M170" s="120">
        <v>45934</v>
      </c>
      <c r="N170" s="121">
        <f t="shared" si="19"/>
        <v>1.0915973414322711E-2</v>
      </c>
    </row>
    <row r="171" spans="2:14" x14ac:dyDescent="0.25">
      <c r="B171" s="119" t="s">
        <v>90</v>
      </c>
      <c r="C171" s="120">
        <v>6369</v>
      </c>
      <c r="D171" s="121">
        <v>-0.77042857657787556</v>
      </c>
      <c r="E171" s="120">
        <v>24934</v>
      </c>
      <c r="F171" s="121">
        <f t="shared" si="18"/>
        <v>2.9149002983199876</v>
      </c>
      <c r="G171" s="120">
        <v>31016</v>
      </c>
      <c r="H171" s="121">
        <f t="shared" si="18"/>
        <v>0.24392395925242649</v>
      </c>
      <c r="I171" s="120">
        <v>38569</v>
      </c>
      <c r="J171" s="121">
        <f t="shared" si="18"/>
        <v>0.24351947381996397</v>
      </c>
      <c r="K171" s="120">
        <v>23019</v>
      </c>
      <c r="L171" s="121">
        <f t="shared" si="18"/>
        <v>-0.40317353314838345</v>
      </c>
      <c r="M171" s="120">
        <v>25150</v>
      </c>
      <c r="N171" s="121">
        <f t="shared" si="19"/>
        <v>9.2575698336157197E-2</v>
      </c>
    </row>
    <row r="172" spans="2:14" x14ac:dyDescent="0.25">
      <c r="B172" s="119" t="s">
        <v>92</v>
      </c>
      <c r="C172" s="120">
        <v>14907</v>
      </c>
      <c r="D172" s="121">
        <v>-0.59308292842714416</v>
      </c>
      <c r="E172" s="120">
        <v>36554</v>
      </c>
      <c r="F172" s="121">
        <f t="shared" si="18"/>
        <v>1.4521365801301402</v>
      </c>
      <c r="G172" s="120">
        <v>43770</v>
      </c>
      <c r="H172" s="121">
        <f t="shared" si="18"/>
        <v>0.19740657657164751</v>
      </c>
      <c r="I172" s="120">
        <v>54486</v>
      </c>
      <c r="J172" s="121">
        <f t="shared" si="18"/>
        <v>0.24482522275531182</v>
      </c>
      <c r="K172" s="120">
        <v>37926</v>
      </c>
      <c r="L172" s="121">
        <f t="shared" si="18"/>
        <v>-0.30393128510075984</v>
      </c>
      <c r="M172" s="120">
        <v>35064</v>
      </c>
      <c r="N172" s="121">
        <f t="shared" si="19"/>
        <v>-7.5462743236829666E-2</v>
      </c>
    </row>
    <row r="173" spans="2:14" x14ac:dyDescent="0.25">
      <c r="B173" s="119" t="s">
        <v>94</v>
      </c>
      <c r="C173" s="120">
        <v>5828</v>
      </c>
      <c r="D173" s="121">
        <v>-0.80744069252626716</v>
      </c>
      <c r="E173" s="120">
        <v>35760</v>
      </c>
      <c r="F173" s="121">
        <f t="shared" si="18"/>
        <v>5.1358956760466716</v>
      </c>
      <c r="G173" s="120">
        <v>31683</v>
      </c>
      <c r="H173" s="121">
        <f t="shared" si="18"/>
        <v>-0.114010067114094</v>
      </c>
      <c r="I173" s="120">
        <v>47843</v>
      </c>
      <c r="J173" s="121">
        <f t="shared" si="18"/>
        <v>0.51005270965502003</v>
      </c>
      <c r="K173" s="120">
        <v>28288</v>
      </c>
      <c r="L173" s="121">
        <f t="shared" si="18"/>
        <v>-0.40873272997094667</v>
      </c>
      <c r="M173" s="120">
        <v>28198</v>
      </c>
      <c r="N173" s="121">
        <f t="shared" si="19"/>
        <v>-3.1815610859728949E-3</v>
      </c>
    </row>
    <row r="174" spans="2:14" x14ac:dyDescent="0.25">
      <c r="B174" s="119" t="s">
        <v>96</v>
      </c>
      <c r="C174" s="120">
        <v>11448</v>
      </c>
      <c r="D174" s="121">
        <v>-0.62762254822235963</v>
      </c>
      <c r="E174" s="120">
        <v>37306</v>
      </c>
      <c r="F174" s="121">
        <f t="shared" si="18"/>
        <v>2.258735150244584</v>
      </c>
      <c r="G174" s="120">
        <v>40785</v>
      </c>
      <c r="H174" s="121">
        <f t="shared" si="18"/>
        <v>9.3255776550688951E-2</v>
      </c>
      <c r="I174" s="120">
        <v>34236</v>
      </c>
      <c r="J174" s="121">
        <f t="shared" si="18"/>
        <v>-0.16057374034571537</v>
      </c>
      <c r="K174" s="120">
        <v>31889</v>
      </c>
      <c r="L174" s="121">
        <f t="shared" si="18"/>
        <v>-6.8553569342212906E-2</v>
      </c>
      <c r="M174" s="120">
        <v>31631</v>
      </c>
      <c r="N174" s="121">
        <f t="shared" si="19"/>
        <v>-8.0905641443758114E-3</v>
      </c>
    </row>
    <row r="175" spans="2:14" ht="15.75" x14ac:dyDescent="0.25">
      <c r="B175" s="122" t="s">
        <v>33</v>
      </c>
      <c r="C175" s="123">
        <v>173273</v>
      </c>
      <c r="D175" s="124">
        <v>-0.59566668222336305</v>
      </c>
      <c r="E175" s="123">
        <v>321437</v>
      </c>
      <c r="F175" s="124">
        <f t="shared" si="18"/>
        <v>0.85508994476923705</v>
      </c>
      <c r="G175" s="123">
        <v>466813</v>
      </c>
      <c r="H175" s="124">
        <f t="shared" si="18"/>
        <v>0.4522690293898961</v>
      </c>
      <c r="I175" s="123">
        <v>535892</v>
      </c>
      <c r="J175" s="124">
        <f t="shared" si="18"/>
        <v>0.14798002626319318</v>
      </c>
      <c r="K175" s="123">
        <v>462244</v>
      </c>
      <c r="L175" s="124">
        <f t="shared" si="18"/>
        <v>-0.13743067633030537</v>
      </c>
      <c r="M175" s="123">
        <v>396257</v>
      </c>
      <c r="N175" s="124">
        <v>-0.14275361064719061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</row>
    <row r="178" spans="1:15" x14ac:dyDescent="0.25">
      <c r="C178" s="125"/>
      <c r="K178" s="125"/>
      <c r="N178" s="81"/>
    </row>
    <row r="180" spans="1:15" ht="48.75" customHeight="1" thickBot="1" x14ac:dyDescent="0.3">
      <c r="B180" s="283" t="s">
        <v>290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$C$7</f>
        <v>2020</v>
      </c>
      <c r="D183" s="308"/>
      <c r="E183" s="309">
        <f>$E$7</f>
        <v>2021</v>
      </c>
      <c r="F183" s="308"/>
      <c r="G183" s="309">
        <f>$G$7</f>
        <v>2022</v>
      </c>
      <c r="H183" s="308"/>
      <c r="I183" s="309">
        <f>$I$7</f>
        <v>2023</v>
      </c>
      <c r="J183" s="308"/>
      <c r="K183" s="309">
        <f>$K$7</f>
        <v>2024</v>
      </c>
      <c r="L183" s="308"/>
      <c r="M183" s="309">
        <f>$M$7</f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CONCATENATE("var. ",RIGHT(C183,2),"/",RIGHT(C183-1,2))</f>
        <v>var. 20/19</v>
      </c>
      <c r="E184" s="118" t="s">
        <v>72</v>
      </c>
      <c r="F184" s="117" t="s">
        <v>254</v>
      </c>
      <c r="G184" s="118" t="s">
        <v>72</v>
      </c>
      <c r="H184" s="117" t="s">
        <v>254</v>
      </c>
      <c r="I184" s="118" t="s">
        <v>72</v>
      </c>
      <c r="J184" s="117" t="s">
        <v>254</v>
      </c>
      <c r="K184" s="118" t="s">
        <v>72</v>
      </c>
      <c r="L184" s="117" t="s">
        <v>254</v>
      </c>
      <c r="M184" s="118" t="s">
        <v>72</v>
      </c>
      <c r="N184" s="117" t="s">
        <v>283</v>
      </c>
    </row>
    <row r="185" spans="1:15" x14ac:dyDescent="0.25">
      <c r="A185" s="125"/>
      <c r="B185" s="119" t="s">
        <v>74</v>
      </c>
      <c r="C185" s="120">
        <v>57040</v>
      </c>
      <c r="D185" s="121">
        <v>2.1786492374726851E-3</v>
      </c>
      <c r="E185" s="120">
        <v>7010</v>
      </c>
      <c r="F185" s="121">
        <f t="shared" ref="F185:L197" si="20">IFERROR(E185/C185-1,"-")</f>
        <v>-0.87710378681626933</v>
      </c>
      <c r="G185" s="120">
        <v>60039</v>
      </c>
      <c r="H185" s="121">
        <f t="shared" si="20"/>
        <v>7.5647646219686155</v>
      </c>
      <c r="I185" s="120">
        <v>56539</v>
      </c>
      <c r="J185" s="121">
        <f t="shared" si="20"/>
        <v>-5.8295441296490669E-2</v>
      </c>
      <c r="K185" s="120">
        <v>54233</v>
      </c>
      <c r="L185" s="121">
        <f t="shared" si="20"/>
        <v>-4.0786006119669649E-2</v>
      </c>
      <c r="M185" s="120">
        <v>51803</v>
      </c>
      <c r="N185" s="121">
        <f t="shared" ref="N185:N196" si="21">IFERROR(M185/K185-1,"-")</f>
        <v>-4.4806667527151345E-2</v>
      </c>
    </row>
    <row r="186" spans="1:15" x14ac:dyDescent="0.25">
      <c r="B186" s="119" t="s">
        <v>76</v>
      </c>
      <c r="C186" s="120">
        <v>57644</v>
      </c>
      <c r="D186" s="121">
        <v>0.23776599171158019</v>
      </c>
      <c r="E186" s="120">
        <v>3599</v>
      </c>
      <c r="F186" s="121">
        <f t="shared" si="20"/>
        <v>-0.93756505447227811</v>
      </c>
      <c r="G186" s="120">
        <v>56597</v>
      </c>
      <c r="H186" s="121">
        <f t="shared" si="20"/>
        <v>14.725757154765212</v>
      </c>
      <c r="I186" s="120">
        <v>56743</v>
      </c>
      <c r="J186" s="121">
        <f t="shared" si="20"/>
        <v>2.5796420304962098E-3</v>
      </c>
      <c r="K186" s="120">
        <v>54347</v>
      </c>
      <c r="L186" s="121">
        <f t="shared" si="20"/>
        <v>-4.2225472745536896E-2</v>
      </c>
      <c r="M186" s="120">
        <v>50904</v>
      </c>
      <c r="N186" s="121">
        <f t="shared" si="21"/>
        <v>-6.3352162952876934E-2</v>
      </c>
    </row>
    <row r="187" spans="1:15" x14ac:dyDescent="0.25">
      <c r="B187" s="119" t="s">
        <v>78</v>
      </c>
      <c r="C187" s="120">
        <v>24554</v>
      </c>
      <c r="D187" s="121">
        <v>-0.58250017003332655</v>
      </c>
      <c r="E187" s="120">
        <v>3712</v>
      </c>
      <c r="F187" s="121">
        <f t="shared" si="20"/>
        <v>-0.84882300236214059</v>
      </c>
      <c r="G187" s="120">
        <v>63116</v>
      </c>
      <c r="H187" s="121">
        <f t="shared" si="20"/>
        <v>16.00323275862069</v>
      </c>
      <c r="I187" s="120">
        <v>46476</v>
      </c>
      <c r="J187" s="121">
        <f t="shared" si="20"/>
        <v>-0.26364154889409974</v>
      </c>
      <c r="K187" s="120">
        <v>54310</v>
      </c>
      <c r="L187" s="121">
        <f t="shared" si="20"/>
        <v>0.16856011704966001</v>
      </c>
      <c r="M187" s="120">
        <v>60422</v>
      </c>
      <c r="N187" s="121">
        <f t="shared" si="21"/>
        <v>0.11253912723255377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6872</v>
      </c>
      <c r="F188" s="121" t="str">
        <f t="shared" si="20"/>
        <v>-</v>
      </c>
      <c r="G188" s="120">
        <v>63281</v>
      </c>
      <c r="H188" s="121">
        <f t="shared" si="20"/>
        <v>8.2085273573923168</v>
      </c>
      <c r="I188" s="120">
        <v>46291</v>
      </c>
      <c r="J188" s="121">
        <f t="shared" si="20"/>
        <v>-0.26848501129881008</v>
      </c>
      <c r="K188" s="120">
        <v>58185</v>
      </c>
      <c r="L188" s="121">
        <f t="shared" si="20"/>
        <v>0.25693979391242361</v>
      </c>
      <c r="M188" s="120">
        <v>49447</v>
      </c>
      <c r="N188" s="121">
        <f t="shared" si="21"/>
        <v>-0.1501761622411274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14117</v>
      </c>
      <c r="F189" s="121" t="str">
        <f t="shared" si="20"/>
        <v>-</v>
      </c>
      <c r="G189" s="120">
        <v>41515</v>
      </c>
      <c r="H189" s="121">
        <f t="shared" si="20"/>
        <v>1.9407806191117092</v>
      </c>
      <c r="I189" s="120">
        <v>46632</v>
      </c>
      <c r="J189" s="121">
        <f t="shared" si="20"/>
        <v>0.12325665422136578</v>
      </c>
      <c r="K189" s="120">
        <v>42714</v>
      </c>
      <c r="L189" s="121">
        <f t="shared" si="20"/>
        <v>-8.4019557385486388E-2</v>
      </c>
      <c r="M189" s="120">
        <v>41345</v>
      </c>
      <c r="N189" s="121">
        <f t="shared" si="21"/>
        <v>-3.2050381607903744E-2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25913</v>
      </c>
      <c r="F190" s="121" t="str">
        <f t="shared" si="20"/>
        <v>-</v>
      </c>
      <c r="G190" s="120">
        <v>38119</v>
      </c>
      <c r="H190" s="121">
        <f t="shared" si="20"/>
        <v>0.47103770308339454</v>
      </c>
      <c r="I190" s="120">
        <v>37086</v>
      </c>
      <c r="J190" s="121">
        <f t="shared" si="20"/>
        <v>-2.7099346782444411E-2</v>
      </c>
      <c r="K190" s="120">
        <v>39687</v>
      </c>
      <c r="L190" s="121">
        <f t="shared" si="20"/>
        <v>7.0134282478563348E-2</v>
      </c>
      <c r="M190" s="120">
        <v>34766</v>
      </c>
      <c r="N190" s="121">
        <f t="shared" si="21"/>
        <v>-0.12399526293244645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44033</v>
      </c>
      <c r="F191" s="121" t="str">
        <f t="shared" si="20"/>
        <v>-</v>
      </c>
      <c r="G191" s="120">
        <v>61424</v>
      </c>
      <c r="H191" s="121">
        <f t="shared" si="20"/>
        <v>0.39495378466150388</v>
      </c>
      <c r="I191" s="120">
        <v>62303</v>
      </c>
      <c r="J191" s="121">
        <f t="shared" si="20"/>
        <v>1.4310367283146608E-2</v>
      </c>
      <c r="K191" s="120">
        <v>61489</v>
      </c>
      <c r="L191" s="121">
        <f t="shared" si="20"/>
        <v>-1.306518145193647E-2</v>
      </c>
      <c r="M191" s="120">
        <v>51214</v>
      </c>
      <c r="N191" s="121">
        <f t="shared" si="21"/>
        <v>-0.16710305908373857</v>
      </c>
    </row>
    <row r="192" spans="1:15" x14ac:dyDescent="0.25">
      <c r="B192" s="119" t="s">
        <v>88</v>
      </c>
      <c r="C192" s="120">
        <v>20281</v>
      </c>
      <c r="D192" s="121">
        <v>-0.54589015024294119</v>
      </c>
      <c r="E192" s="120">
        <v>48502</v>
      </c>
      <c r="F192" s="121">
        <f t="shared" si="20"/>
        <v>1.3914994329668162</v>
      </c>
      <c r="G192" s="120">
        <v>44123</v>
      </c>
      <c r="H192" s="121">
        <f t="shared" si="20"/>
        <v>-9.0284936703641128E-2</v>
      </c>
      <c r="I192" s="120">
        <v>48757</v>
      </c>
      <c r="J192" s="121">
        <f t="shared" si="20"/>
        <v>0.10502459034970424</v>
      </c>
      <c r="K192" s="120">
        <v>48568</v>
      </c>
      <c r="L192" s="121">
        <f t="shared" si="20"/>
        <v>-3.8763664704555278E-3</v>
      </c>
      <c r="M192" s="120">
        <v>39412</v>
      </c>
      <c r="N192" s="121">
        <f t="shared" si="21"/>
        <v>-0.18851918958985336</v>
      </c>
    </row>
    <row r="193" spans="2:15" x14ac:dyDescent="0.25">
      <c r="B193" s="119" t="s">
        <v>90</v>
      </c>
      <c r="C193" s="120">
        <v>28906</v>
      </c>
      <c r="D193" s="121">
        <v>-0.26145277089348218</v>
      </c>
      <c r="E193" s="120">
        <v>55785</v>
      </c>
      <c r="F193" s="121">
        <f t="shared" si="20"/>
        <v>0.92987615028021864</v>
      </c>
      <c r="G193" s="120">
        <v>44068</v>
      </c>
      <c r="H193" s="121">
        <f t="shared" si="20"/>
        <v>-0.21003854082638707</v>
      </c>
      <c r="I193" s="120">
        <v>43792</v>
      </c>
      <c r="J193" s="121">
        <f t="shared" si="20"/>
        <v>-6.2630480167014113E-3</v>
      </c>
      <c r="K193" s="120">
        <v>44746</v>
      </c>
      <c r="L193" s="121">
        <f t="shared" si="20"/>
        <v>2.1784800876872401E-2</v>
      </c>
      <c r="M193" s="120">
        <v>42856</v>
      </c>
      <c r="N193" s="121">
        <f t="shared" si="21"/>
        <v>-4.2238412372055611E-2</v>
      </c>
    </row>
    <row r="194" spans="2:15" x14ac:dyDescent="0.25">
      <c r="B194" s="119" t="s">
        <v>92</v>
      </c>
      <c r="C194" s="120">
        <v>15055</v>
      </c>
      <c r="D194" s="121">
        <v>-0.6296524070748567</v>
      </c>
      <c r="E194" s="120">
        <v>56784</v>
      </c>
      <c r="F194" s="121">
        <f t="shared" si="20"/>
        <v>2.7717701760212554</v>
      </c>
      <c r="G194" s="120">
        <v>49340</v>
      </c>
      <c r="H194" s="121">
        <f t="shared" si="20"/>
        <v>-0.13109326570865032</v>
      </c>
      <c r="I194" s="120">
        <v>53334</v>
      </c>
      <c r="J194" s="121">
        <f t="shared" si="20"/>
        <v>8.0948520470206731E-2</v>
      </c>
      <c r="K194" s="120">
        <v>56505</v>
      </c>
      <c r="L194" s="121">
        <f t="shared" si="20"/>
        <v>5.9455506806164848E-2</v>
      </c>
      <c r="M194" s="120">
        <v>56793</v>
      </c>
      <c r="N194" s="121">
        <f t="shared" si="21"/>
        <v>5.0968940801698892E-3</v>
      </c>
    </row>
    <row r="195" spans="2:15" x14ac:dyDescent="0.25">
      <c r="B195" s="119" t="s">
        <v>94</v>
      </c>
      <c r="C195" s="120">
        <v>8909</v>
      </c>
      <c r="D195" s="121">
        <v>-0.8078424605827923</v>
      </c>
      <c r="E195" s="120">
        <v>84455</v>
      </c>
      <c r="F195" s="121">
        <f t="shared" si="20"/>
        <v>8.4797395891794807</v>
      </c>
      <c r="G195" s="120">
        <v>61960</v>
      </c>
      <c r="H195" s="121">
        <f t="shared" si="20"/>
        <v>-0.26635486353679472</v>
      </c>
      <c r="I195" s="120">
        <v>61728</v>
      </c>
      <c r="J195" s="121">
        <f t="shared" si="20"/>
        <v>-3.7443511943189289E-3</v>
      </c>
      <c r="K195" s="120">
        <v>57074</v>
      </c>
      <c r="L195" s="121">
        <f t="shared" si="20"/>
        <v>-7.5395282529808205E-2</v>
      </c>
      <c r="M195" s="120">
        <v>57891</v>
      </c>
      <c r="N195" s="121">
        <f t="shared" si="21"/>
        <v>1.4314749272873906E-2</v>
      </c>
    </row>
    <row r="196" spans="2:15" x14ac:dyDescent="0.25">
      <c r="B196" s="119" t="s">
        <v>96</v>
      </c>
      <c r="C196" s="120">
        <v>11833</v>
      </c>
      <c r="D196" s="121">
        <v>-0.78271328363142234</v>
      </c>
      <c r="E196" s="120">
        <v>63614</v>
      </c>
      <c r="F196" s="121">
        <f t="shared" si="20"/>
        <v>4.3759824220400576</v>
      </c>
      <c r="G196" s="120">
        <v>56047</v>
      </c>
      <c r="H196" s="121">
        <f t="shared" si="20"/>
        <v>-0.11895180306221897</v>
      </c>
      <c r="I196" s="120">
        <v>60367</v>
      </c>
      <c r="J196" s="121">
        <f t="shared" si="20"/>
        <v>7.7078166538797843E-2</v>
      </c>
      <c r="K196" s="120">
        <v>60564</v>
      </c>
      <c r="L196" s="121">
        <f t="shared" si="20"/>
        <v>3.2633723723225483E-3</v>
      </c>
      <c r="M196" s="120">
        <v>65718</v>
      </c>
      <c r="N196" s="121">
        <f t="shared" si="21"/>
        <v>8.5100059441252318E-2</v>
      </c>
    </row>
    <row r="197" spans="2:15" ht="15.75" x14ac:dyDescent="0.25">
      <c r="B197" s="122" t="s">
        <v>33</v>
      </c>
      <c r="C197" s="123">
        <v>241515</v>
      </c>
      <c r="D197" s="124">
        <v>-0.57350227363030326</v>
      </c>
      <c r="E197" s="123">
        <v>414396</v>
      </c>
      <c r="F197" s="124">
        <f t="shared" si="20"/>
        <v>0.71581889323644488</v>
      </c>
      <c r="G197" s="123">
        <v>639629</v>
      </c>
      <c r="H197" s="124">
        <f t="shared" si="20"/>
        <v>0.54352117298429525</v>
      </c>
      <c r="I197" s="123">
        <v>620048</v>
      </c>
      <c r="J197" s="124">
        <f t="shared" si="20"/>
        <v>-3.0613058507353519E-2</v>
      </c>
      <c r="K197" s="123">
        <v>632422</v>
      </c>
      <c r="L197" s="124">
        <f t="shared" si="20"/>
        <v>1.9956519495264891E-2</v>
      </c>
      <c r="M197" s="123">
        <v>602571</v>
      </c>
      <c r="N197" s="124">
        <v>-4.7201077761368171E-2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C200" s="125"/>
      <c r="K200" s="125"/>
      <c r="N200" s="81"/>
    </row>
    <row r="202" spans="2:15" ht="48.75" customHeight="1" thickBot="1" x14ac:dyDescent="0.3">
      <c r="B202" s="283" t="s">
        <v>291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$C$7</f>
        <v>2020</v>
      </c>
      <c r="D205" s="308"/>
      <c r="E205" s="309">
        <f>$E$7</f>
        <v>2021</v>
      </c>
      <c r="F205" s="308"/>
      <c r="G205" s="309">
        <f>$G$7</f>
        <v>2022</v>
      </c>
      <c r="H205" s="308"/>
      <c r="I205" s="309">
        <f>$I$7</f>
        <v>2023</v>
      </c>
      <c r="J205" s="308"/>
      <c r="K205" s="309">
        <f>$K$7</f>
        <v>2024</v>
      </c>
      <c r="L205" s="308"/>
      <c r="M205" s="309">
        <f>$M$7</f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CONCATENATE("var. ",RIGHT(C205,2),"/",RIGHT(C205-1,2))</f>
        <v>var. 20/19</v>
      </c>
      <c r="E206" s="118" t="s">
        <v>72</v>
      </c>
      <c r="F206" s="117" t="s">
        <v>254</v>
      </c>
      <c r="G206" s="118" t="s">
        <v>72</v>
      </c>
      <c r="H206" s="117" t="s">
        <v>254</v>
      </c>
      <c r="I206" s="118" t="s">
        <v>72</v>
      </c>
      <c r="J206" s="117" t="s">
        <v>254</v>
      </c>
      <c r="K206" s="118" t="s">
        <v>72</v>
      </c>
      <c r="L206" s="117" t="s">
        <v>254</v>
      </c>
      <c r="M206" s="118" t="s">
        <v>72</v>
      </c>
      <c r="N206" s="117" t="s">
        <v>283</v>
      </c>
    </row>
    <row r="207" spans="2:15" x14ac:dyDescent="0.25">
      <c r="B207" s="119" t="s">
        <v>74</v>
      </c>
      <c r="C207" s="120">
        <v>38581</v>
      </c>
      <c r="D207" s="121">
        <v>5.2285620772419827E-2</v>
      </c>
      <c r="E207" s="120">
        <v>1610</v>
      </c>
      <c r="F207" s="121">
        <f t="shared" ref="F207:L219" si="22">IFERROR(E207/C207-1,"-")</f>
        <v>-0.95826961457712345</v>
      </c>
      <c r="G207" s="120">
        <v>44879</v>
      </c>
      <c r="H207" s="121">
        <f t="shared" si="22"/>
        <v>26.875155279503105</v>
      </c>
      <c r="I207" s="120">
        <v>42011</v>
      </c>
      <c r="J207" s="121">
        <f t="shared" si="22"/>
        <v>-6.3905167227433779E-2</v>
      </c>
      <c r="K207" s="120">
        <v>41716</v>
      </c>
      <c r="L207" s="121">
        <f t="shared" si="22"/>
        <v>-7.021970436314251E-3</v>
      </c>
      <c r="M207" s="120">
        <v>38188</v>
      </c>
      <c r="N207" s="121">
        <f t="shared" ref="N207:N218" si="23">IFERROR(M207/K207-1,"-")</f>
        <v>-8.4571866909579074E-2</v>
      </c>
    </row>
    <row r="208" spans="2:15" x14ac:dyDescent="0.25">
      <c r="B208" s="119" t="s">
        <v>76</v>
      </c>
      <c r="C208" s="120">
        <v>42672</v>
      </c>
      <c r="D208" s="121">
        <v>0.11774104827513954</v>
      </c>
      <c r="E208" s="120">
        <v>1129</v>
      </c>
      <c r="F208" s="121">
        <f t="shared" si="22"/>
        <v>-0.97354236970378705</v>
      </c>
      <c r="G208" s="120">
        <v>45597</v>
      </c>
      <c r="H208" s="121">
        <f t="shared" si="22"/>
        <v>39.38706820194863</v>
      </c>
      <c r="I208" s="120">
        <v>39850</v>
      </c>
      <c r="J208" s="121">
        <f t="shared" si="22"/>
        <v>-0.12603899379345129</v>
      </c>
      <c r="K208" s="120">
        <v>48058</v>
      </c>
      <c r="L208" s="121">
        <f t="shared" si="22"/>
        <v>0.20597239648682564</v>
      </c>
      <c r="M208" s="120">
        <v>45681</v>
      </c>
      <c r="N208" s="121">
        <f t="shared" si="23"/>
        <v>-4.94610678763161E-2</v>
      </c>
    </row>
    <row r="209" spans="2:15" x14ac:dyDescent="0.25">
      <c r="B209" s="119" t="s">
        <v>78</v>
      </c>
      <c r="C209" s="120">
        <v>19499</v>
      </c>
      <c r="D209" s="121">
        <v>-0.52632090368031093</v>
      </c>
      <c r="E209" s="120">
        <v>1410</v>
      </c>
      <c r="F209" s="121">
        <f t="shared" si="22"/>
        <v>-0.92768859941535464</v>
      </c>
      <c r="G209" s="120">
        <v>50300</v>
      </c>
      <c r="H209" s="121">
        <f t="shared" si="22"/>
        <v>34.673758865248224</v>
      </c>
      <c r="I209" s="120">
        <v>39334</v>
      </c>
      <c r="J209" s="121">
        <f t="shared" si="22"/>
        <v>-0.21801192842942341</v>
      </c>
      <c r="K209" s="120">
        <v>39685</v>
      </c>
      <c r="L209" s="121">
        <f t="shared" si="22"/>
        <v>8.9235775664819883E-3</v>
      </c>
      <c r="M209" s="120">
        <v>43957</v>
      </c>
      <c r="N209" s="121">
        <f t="shared" si="23"/>
        <v>0.1076477258409978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1583</v>
      </c>
      <c r="F210" s="121" t="str">
        <f t="shared" si="22"/>
        <v>-</v>
      </c>
      <c r="G210" s="120">
        <v>53650</v>
      </c>
      <c r="H210" s="121">
        <f t="shared" si="22"/>
        <v>32.891345546430827</v>
      </c>
      <c r="I210" s="120">
        <v>47936</v>
      </c>
      <c r="J210" s="121">
        <f t="shared" si="22"/>
        <v>-0.10650512581547067</v>
      </c>
      <c r="K210" s="120">
        <v>47463</v>
      </c>
      <c r="L210" s="121">
        <f t="shared" si="22"/>
        <v>-9.8673230974632986E-3</v>
      </c>
      <c r="M210" s="120">
        <v>46679</v>
      </c>
      <c r="N210" s="121">
        <f t="shared" si="23"/>
        <v>-1.6518129911720747E-2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4434</v>
      </c>
      <c r="F211" s="121" t="str">
        <f t="shared" si="22"/>
        <v>-</v>
      </c>
      <c r="G211" s="120">
        <v>62535</v>
      </c>
      <c r="H211" s="121">
        <f t="shared" si="22"/>
        <v>13.103518267929635</v>
      </c>
      <c r="I211" s="120">
        <v>48535</v>
      </c>
      <c r="J211" s="121">
        <f t="shared" si="22"/>
        <v>-0.22387463020708398</v>
      </c>
      <c r="K211" s="120">
        <v>50974</v>
      </c>
      <c r="L211" s="121">
        <f t="shared" si="22"/>
        <v>5.025239517873703E-2</v>
      </c>
      <c r="M211" s="120">
        <v>43042</v>
      </c>
      <c r="N211" s="121">
        <f t="shared" si="23"/>
        <v>-0.15560874171146077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18411</v>
      </c>
      <c r="F212" s="121" t="str">
        <f t="shared" si="22"/>
        <v>-</v>
      </c>
      <c r="G212" s="120">
        <v>45469</v>
      </c>
      <c r="H212" s="121">
        <f t="shared" si="22"/>
        <v>1.4696648742599532</v>
      </c>
      <c r="I212" s="120">
        <v>40505</v>
      </c>
      <c r="J212" s="121">
        <f t="shared" si="22"/>
        <v>-0.10917328289603911</v>
      </c>
      <c r="K212" s="120">
        <v>40592</v>
      </c>
      <c r="L212" s="121">
        <f t="shared" si="22"/>
        <v>2.1478829774101982E-3</v>
      </c>
      <c r="M212" s="120">
        <v>37304</v>
      </c>
      <c r="N212" s="121">
        <f t="shared" si="23"/>
        <v>-8.1001182499014557E-2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29486</v>
      </c>
      <c r="F213" s="121" t="str">
        <f t="shared" si="22"/>
        <v>-</v>
      </c>
      <c r="G213" s="120">
        <v>50032</v>
      </c>
      <c r="H213" s="121">
        <f t="shared" si="22"/>
        <v>0.69680526351488847</v>
      </c>
      <c r="I213" s="120">
        <v>50306</v>
      </c>
      <c r="J213" s="121">
        <f t="shared" si="22"/>
        <v>5.4764950431722692E-3</v>
      </c>
      <c r="K213" s="120">
        <v>51873</v>
      </c>
      <c r="L213" s="121">
        <f t="shared" si="22"/>
        <v>3.1149365880809521E-2</v>
      </c>
      <c r="M213" s="120">
        <v>52681</v>
      </c>
      <c r="N213" s="121">
        <f t="shared" si="23"/>
        <v>1.5576504154376947E-2</v>
      </c>
    </row>
    <row r="214" spans="2:15" x14ac:dyDescent="0.25">
      <c r="B214" s="119" t="s">
        <v>88</v>
      </c>
      <c r="C214" s="120">
        <v>19637</v>
      </c>
      <c r="D214" s="121">
        <v>-0.65896736770809816</v>
      </c>
      <c r="E214" s="120">
        <v>51243</v>
      </c>
      <c r="F214" s="121">
        <f t="shared" si="22"/>
        <v>1.6095126546824869</v>
      </c>
      <c r="G214" s="120">
        <v>65282</v>
      </c>
      <c r="H214" s="121">
        <f t="shared" si="22"/>
        <v>0.273969127490584</v>
      </c>
      <c r="I214" s="120">
        <v>68350</v>
      </c>
      <c r="J214" s="121">
        <f t="shared" si="22"/>
        <v>4.6996109187831259E-2</v>
      </c>
      <c r="K214" s="120">
        <v>57015</v>
      </c>
      <c r="L214" s="121">
        <f t="shared" si="22"/>
        <v>-0.16583760058522312</v>
      </c>
      <c r="M214" s="120">
        <v>58365</v>
      </c>
      <c r="N214" s="121">
        <f t="shared" si="23"/>
        <v>2.3677979479084454E-2</v>
      </c>
    </row>
    <row r="215" spans="2:15" x14ac:dyDescent="0.25">
      <c r="B215" s="119" t="s">
        <v>90</v>
      </c>
      <c r="C215" s="120">
        <v>1185</v>
      </c>
      <c r="D215" s="121">
        <v>-0.97029032743318455</v>
      </c>
      <c r="E215" s="120">
        <v>53125</v>
      </c>
      <c r="F215" s="121">
        <f t="shared" si="22"/>
        <v>43.83122362869198</v>
      </c>
      <c r="G215" s="120">
        <v>49325</v>
      </c>
      <c r="H215" s="121">
        <f t="shared" si="22"/>
        <v>-7.1529411764705841E-2</v>
      </c>
      <c r="I215" s="120">
        <v>46471</v>
      </c>
      <c r="J215" s="121">
        <f t="shared" si="22"/>
        <v>-5.7861125190065921E-2</v>
      </c>
      <c r="K215" s="120">
        <v>46544</v>
      </c>
      <c r="L215" s="121">
        <f t="shared" si="22"/>
        <v>1.5708721568290507E-3</v>
      </c>
      <c r="M215" s="120">
        <v>44643</v>
      </c>
      <c r="N215" s="121">
        <f t="shared" si="23"/>
        <v>-4.0843073221038195E-2</v>
      </c>
    </row>
    <row r="216" spans="2:15" x14ac:dyDescent="0.25">
      <c r="B216" s="119" t="s">
        <v>92</v>
      </c>
      <c r="C216" s="120">
        <v>873</v>
      </c>
      <c r="D216" s="121">
        <v>-0.98184842499220293</v>
      </c>
      <c r="E216" s="120">
        <v>69678</v>
      </c>
      <c r="F216" s="121">
        <f t="shared" si="22"/>
        <v>78.814432989690715</v>
      </c>
      <c r="G216" s="120">
        <v>45028</v>
      </c>
      <c r="H216" s="121">
        <f t="shared" si="22"/>
        <v>-0.35377020006314763</v>
      </c>
      <c r="I216" s="120">
        <v>51497</v>
      </c>
      <c r="J216" s="121">
        <f t="shared" si="22"/>
        <v>0.14366616327618376</v>
      </c>
      <c r="K216" s="120">
        <v>54475</v>
      </c>
      <c r="L216" s="121">
        <f t="shared" si="22"/>
        <v>5.7828611375419836E-2</v>
      </c>
      <c r="M216" s="120">
        <v>48260</v>
      </c>
      <c r="N216" s="121">
        <f t="shared" si="23"/>
        <v>-0.11408903166590179</v>
      </c>
    </row>
    <row r="217" spans="2:15" x14ac:dyDescent="0.25">
      <c r="B217" s="119" t="s">
        <v>94</v>
      </c>
      <c r="C217" s="120">
        <v>2741</v>
      </c>
      <c r="D217" s="121">
        <v>-0.91785543035243344</v>
      </c>
      <c r="E217" s="120">
        <v>49033</v>
      </c>
      <c r="F217" s="121">
        <f t="shared" si="22"/>
        <v>16.888726742064939</v>
      </c>
      <c r="G217" s="120">
        <v>36109</v>
      </c>
      <c r="H217" s="121">
        <f t="shared" si="22"/>
        <v>-0.2635775906022475</v>
      </c>
      <c r="I217" s="120">
        <v>38146</v>
      </c>
      <c r="J217" s="121">
        <f t="shared" si="22"/>
        <v>5.6412528732449063E-2</v>
      </c>
      <c r="K217" s="120">
        <v>42223</v>
      </c>
      <c r="L217" s="121">
        <f t="shared" si="22"/>
        <v>0.10687883395375652</v>
      </c>
      <c r="M217" s="120">
        <v>39130</v>
      </c>
      <c r="N217" s="121">
        <f t="shared" si="23"/>
        <v>-7.3253913743694166E-2</v>
      </c>
    </row>
    <row r="218" spans="2:15" x14ac:dyDescent="0.25">
      <c r="B218" s="119" t="s">
        <v>96</v>
      </c>
      <c r="C218" s="120">
        <v>3619</v>
      </c>
      <c r="D218" s="121">
        <v>-0.90339544071325606</v>
      </c>
      <c r="E218" s="120">
        <v>40632</v>
      </c>
      <c r="F218" s="121">
        <f t="shared" si="22"/>
        <v>10.227410886985355</v>
      </c>
      <c r="G218" s="120">
        <v>35693</v>
      </c>
      <c r="H218" s="121">
        <f t="shared" si="22"/>
        <v>-0.12155443985036429</v>
      </c>
      <c r="I218" s="120">
        <v>40203</v>
      </c>
      <c r="J218" s="121">
        <f t="shared" si="22"/>
        <v>0.12635530776342696</v>
      </c>
      <c r="K218" s="120">
        <v>41998</v>
      </c>
      <c r="L218" s="121">
        <f t="shared" si="22"/>
        <v>4.4648409322687321E-2</v>
      </c>
      <c r="M218" s="120">
        <v>41791</v>
      </c>
      <c r="N218" s="121">
        <f t="shared" si="23"/>
        <v>-4.9288061336254518E-3</v>
      </c>
    </row>
    <row r="219" spans="2:15" ht="15.75" x14ac:dyDescent="0.25">
      <c r="B219" s="122" t="s">
        <v>33</v>
      </c>
      <c r="C219" s="123">
        <v>134940</v>
      </c>
      <c r="D219" s="124">
        <v>-0.7312830071450761</v>
      </c>
      <c r="E219" s="123">
        <v>321774</v>
      </c>
      <c r="F219" s="124">
        <f t="shared" si="22"/>
        <v>1.3845709204090708</v>
      </c>
      <c r="G219" s="123">
        <v>583899</v>
      </c>
      <c r="H219" s="124">
        <f t="shared" si="22"/>
        <v>0.81462455015010526</v>
      </c>
      <c r="I219" s="123">
        <v>553144</v>
      </c>
      <c r="J219" s="124">
        <f t="shared" si="22"/>
        <v>-5.2671780564789494E-2</v>
      </c>
      <c r="K219" s="123">
        <v>562616</v>
      </c>
      <c r="L219" s="124">
        <f t="shared" si="22"/>
        <v>1.7123931562124772E-2</v>
      </c>
      <c r="M219" s="123">
        <v>539721</v>
      </c>
      <c r="N219" s="124">
        <v>-4.0693830250117302E-2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C222" s="125"/>
      <c r="K222" s="125"/>
      <c r="N222" s="81"/>
    </row>
    <row r="224" spans="2:15" ht="48.75" customHeight="1" thickBot="1" x14ac:dyDescent="0.3">
      <c r="B224" s="283" t="s">
        <v>292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152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153</v>
      </c>
    </row>
    <row r="226" spans="2:15" ht="22.5" thickTop="1" thickBot="1" x14ac:dyDescent="0.3">
      <c r="B226" s="126" t="str">
        <f>C226</f>
        <v>Dinamarca</v>
      </c>
      <c r="C226" s="305" t="s">
        <v>131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$C$7</f>
        <v>2020</v>
      </c>
      <c r="D227" s="308"/>
      <c r="E227" s="309">
        <f>$E$7</f>
        <v>2021</v>
      </c>
      <c r="F227" s="308"/>
      <c r="G227" s="309">
        <f>$G$7</f>
        <v>2022</v>
      </c>
      <c r="H227" s="308"/>
      <c r="I227" s="309">
        <f>$I$7</f>
        <v>2023</v>
      </c>
      <c r="J227" s="308"/>
      <c r="K227" s="309">
        <f>$K$7</f>
        <v>2024</v>
      </c>
      <c r="L227" s="308"/>
      <c r="M227" s="309">
        <f>$M$7</f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CONCATENATE("var. ",RIGHT(C227,2),"/",RIGHT(C227-1,2))</f>
        <v>var. 20/19</v>
      </c>
      <c r="E228" s="118" t="s">
        <v>72</v>
      </c>
      <c r="F228" s="117" t="s">
        <v>254</v>
      </c>
      <c r="G228" s="118" t="s">
        <v>72</v>
      </c>
      <c r="H228" s="117" t="s">
        <v>254</v>
      </c>
      <c r="I228" s="118" t="s">
        <v>72</v>
      </c>
      <c r="J228" s="117" t="s">
        <v>254</v>
      </c>
      <c r="K228" s="118" t="s">
        <v>72</v>
      </c>
      <c r="L228" s="117" t="s">
        <v>254</v>
      </c>
      <c r="M228" s="118" t="s">
        <v>72</v>
      </c>
      <c r="N228" s="117" t="s">
        <v>283</v>
      </c>
    </row>
    <row r="229" spans="2:15" x14ac:dyDescent="0.25">
      <c r="B229" s="119" t="s">
        <v>74</v>
      </c>
      <c r="C229" s="120">
        <v>35175</v>
      </c>
      <c r="D229" s="121">
        <v>3.8240917782026429E-3</v>
      </c>
      <c r="E229" s="120">
        <v>78</v>
      </c>
      <c r="F229" s="121">
        <f t="shared" ref="F229:L241" si="24">IFERROR(E229/C229-1,"-")</f>
        <v>-0.99778251599147116</v>
      </c>
      <c r="G229" s="120">
        <v>19961</v>
      </c>
      <c r="H229" s="121">
        <f t="shared" si="24"/>
        <v>254.91025641025641</v>
      </c>
      <c r="I229" s="120">
        <v>28635</v>
      </c>
      <c r="J229" s="121">
        <f t="shared" si="24"/>
        <v>0.43454736736636446</v>
      </c>
      <c r="K229" s="120">
        <v>26551</v>
      </c>
      <c r="L229" s="121">
        <f t="shared" si="24"/>
        <v>-7.2778068796926831E-2</v>
      </c>
      <c r="M229" s="120">
        <v>21975</v>
      </c>
      <c r="N229" s="121">
        <f t="shared" ref="N229:N240" si="25">IFERROR(M229/K229-1,"-")</f>
        <v>-0.17234755753078979</v>
      </c>
    </row>
    <row r="230" spans="2:15" x14ac:dyDescent="0.25">
      <c r="B230" s="119" t="s">
        <v>76</v>
      </c>
      <c r="C230" s="120">
        <v>41345</v>
      </c>
      <c r="D230" s="121">
        <v>5.0058414181947564E-2</v>
      </c>
      <c r="E230" s="120">
        <v>227</v>
      </c>
      <c r="F230" s="121">
        <f t="shared" si="24"/>
        <v>-0.99450961422179218</v>
      </c>
      <c r="G230" s="120">
        <v>25593</v>
      </c>
      <c r="H230" s="121">
        <f t="shared" si="24"/>
        <v>111.74449339207048</v>
      </c>
      <c r="I230" s="120">
        <v>34396</v>
      </c>
      <c r="J230" s="121">
        <f t="shared" si="24"/>
        <v>0.34396123940139889</v>
      </c>
      <c r="K230" s="120">
        <v>29714</v>
      </c>
      <c r="L230" s="121">
        <f t="shared" si="24"/>
        <v>-0.13612047912547975</v>
      </c>
      <c r="M230" s="120">
        <v>27845</v>
      </c>
      <c r="N230" s="121">
        <f t="shared" si="25"/>
        <v>-6.2899643265800664E-2</v>
      </c>
    </row>
    <row r="231" spans="2:15" x14ac:dyDescent="0.25">
      <c r="B231" s="119" t="s">
        <v>78</v>
      </c>
      <c r="C231" s="120">
        <v>17896</v>
      </c>
      <c r="D231" s="121">
        <v>-0.47890399790350291</v>
      </c>
      <c r="E231" s="120">
        <v>151</v>
      </c>
      <c r="F231" s="121">
        <f t="shared" si="24"/>
        <v>-0.9915623603039786</v>
      </c>
      <c r="G231" s="120">
        <v>28650</v>
      </c>
      <c r="H231" s="121">
        <f t="shared" si="24"/>
        <v>188.73509933774835</v>
      </c>
      <c r="I231" s="120">
        <v>30534</v>
      </c>
      <c r="J231" s="121">
        <f t="shared" si="24"/>
        <v>6.5759162303664853E-2</v>
      </c>
      <c r="K231" s="120">
        <v>29097</v>
      </c>
      <c r="L231" s="121">
        <f t="shared" si="24"/>
        <v>-4.7062291216348973E-2</v>
      </c>
      <c r="M231" s="120">
        <v>24801</v>
      </c>
      <c r="N231" s="121">
        <f t="shared" si="25"/>
        <v>-0.14764408701928033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118</v>
      </c>
      <c r="F232" s="121" t="str">
        <f t="shared" si="24"/>
        <v>-</v>
      </c>
      <c r="G232" s="120">
        <v>20850</v>
      </c>
      <c r="H232" s="121">
        <f t="shared" si="24"/>
        <v>175.69491525423729</v>
      </c>
      <c r="I232" s="120">
        <v>15575</v>
      </c>
      <c r="J232" s="121">
        <f t="shared" si="24"/>
        <v>-0.25299760191846521</v>
      </c>
      <c r="K232" s="120">
        <v>14346</v>
      </c>
      <c r="L232" s="121">
        <f t="shared" si="24"/>
        <v>-7.8908507223113933E-2</v>
      </c>
      <c r="M232" s="120">
        <v>17562</v>
      </c>
      <c r="N232" s="121">
        <f t="shared" si="25"/>
        <v>0.22417398578000847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188</v>
      </c>
      <c r="F233" s="121" t="str">
        <f t="shared" si="24"/>
        <v>-</v>
      </c>
      <c r="G233" s="120">
        <v>3925</v>
      </c>
      <c r="H233" s="121">
        <f t="shared" si="24"/>
        <v>19.877659574468087</v>
      </c>
      <c r="I233" s="120">
        <v>3025</v>
      </c>
      <c r="J233" s="121">
        <f t="shared" si="24"/>
        <v>-0.22929936305732479</v>
      </c>
      <c r="K233" s="120">
        <v>5239</v>
      </c>
      <c r="L233" s="121">
        <f t="shared" si="24"/>
        <v>0.73190082644628096</v>
      </c>
      <c r="M233" s="120">
        <v>5856</v>
      </c>
      <c r="N233" s="121">
        <f t="shared" si="25"/>
        <v>0.11777056690208054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262</v>
      </c>
      <c r="F234" s="121" t="str">
        <f t="shared" si="24"/>
        <v>-</v>
      </c>
      <c r="G234" s="120">
        <v>2912</v>
      </c>
      <c r="H234" s="121">
        <f t="shared" si="24"/>
        <v>10.114503816793894</v>
      </c>
      <c r="I234" s="120">
        <v>3081</v>
      </c>
      <c r="J234" s="121">
        <f t="shared" si="24"/>
        <v>5.8035714285714191E-2</v>
      </c>
      <c r="K234" s="120">
        <v>3538</v>
      </c>
      <c r="L234" s="121">
        <f t="shared" si="24"/>
        <v>0.14832846478416095</v>
      </c>
      <c r="M234" s="120">
        <v>3728</v>
      </c>
      <c r="N234" s="121">
        <f t="shared" si="25"/>
        <v>5.3702656868287235E-2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1340</v>
      </c>
      <c r="F235" s="121" t="str">
        <f t="shared" si="24"/>
        <v>-</v>
      </c>
      <c r="G235" s="120">
        <v>5501</v>
      </c>
      <c r="H235" s="121">
        <f t="shared" si="24"/>
        <v>3.1052238805970145</v>
      </c>
      <c r="I235" s="120">
        <v>4492</v>
      </c>
      <c r="J235" s="121">
        <f t="shared" si="24"/>
        <v>-0.18342119614615526</v>
      </c>
      <c r="K235" s="120">
        <v>8513</v>
      </c>
      <c r="L235" s="121">
        <f t="shared" si="24"/>
        <v>0.89514692787177208</v>
      </c>
      <c r="M235" s="120">
        <v>6194</v>
      </c>
      <c r="N235" s="121">
        <f t="shared" si="25"/>
        <v>-0.27240690708328441</v>
      </c>
    </row>
    <row r="236" spans="2:15" x14ac:dyDescent="0.25">
      <c r="B236" s="119" t="s">
        <v>88</v>
      </c>
      <c r="C236" s="120">
        <v>42</v>
      </c>
      <c r="D236" s="121">
        <v>-0.99226376864984345</v>
      </c>
      <c r="E236" s="120">
        <v>1239</v>
      </c>
      <c r="F236" s="121">
        <f t="shared" si="24"/>
        <v>28.5</v>
      </c>
      <c r="G236" s="120">
        <v>3696</v>
      </c>
      <c r="H236" s="121">
        <f t="shared" si="24"/>
        <v>1.9830508474576272</v>
      </c>
      <c r="I236" s="120">
        <v>4628</v>
      </c>
      <c r="J236" s="121">
        <f t="shared" si="24"/>
        <v>0.25216450216450226</v>
      </c>
      <c r="K236" s="120">
        <v>4370</v>
      </c>
      <c r="L236" s="121">
        <f t="shared" si="24"/>
        <v>-5.5747623163353466E-2</v>
      </c>
      <c r="M236" s="120">
        <v>3348</v>
      </c>
      <c r="N236" s="121">
        <f t="shared" si="25"/>
        <v>-0.2338672768878719</v>
      </c>
    </row>
    <row r="237" spans="2:15" x14ac:dyDescent="0.25">
      <c r="B237" s="119" t="s">
        <v>90</v>
      </c>
      <c r="C237" s="120">
        <v>1</v>
      </c>
      <c r="D237" s="121">
        <v>-0.99985625988213311</v>
      </c>
      <c r="E237" s="120">
        <v>1233</v>
      </c>
      <c r="F237" s="121">
        <f t="shared" si="24"/>
        <v>1232</v>
      </c>
      <c r="G237" s="120">
        <v>3488</v>
      </c>
      <c r="H237" s="121">
        <f t="shared" si="24"/>
        <v>1.8288726682887266</v>
      </c>
      <c r="I237" s="120">
        <v>4749</v>
      </c>
      <c r="J237" s="121">
        <f t="shared" si="24"/>
        <v>0.36152522935779818</v>
      </c>
      <c r="K237" s="120">
        <v>6214</v>
      </c>
      <c r="L237" s="121">
        <f t="shared" si="24"/>
        <v>0.30848599705201085</v>
      </c>
      <c r="M237" s="120">
        <v>3717</v>
      </c>
      <c r="N237" s="121">
        <f t="shared" si="25"/>
        <v>-0.40183456710653365</v>
      </c>
    </row>
    <row r="238" spans="2:15" x14ac:dyDescent="0.25">
      <c r="B238" s="119" t="s">
        <v>92</v>
      </c>
      <c r="C238" s="120">
        <v>76</v>
      </c>
      <c r="D238" s="121">
        <v>-0.99542168674698794</v>
      </c>
      <c r="E238" s="120">
        <v>12796</v>
      </c>
      <c r="F238" s="121">
        <f t="shared" si="24"/>
        <v>167.36842105263159</v>
      </c>
      <c r="G238" s="120">
        <v>16522</v>
      </c>
      <c r="H238" s="121">
        <f t="shared" si="24"/>
        <v>0.29118474523288529</v>
      </c>
      <c r="I238" s="120">
        <v>13495</v>
      </c>
      <c r="J238" s="121">
        <f t="shared" si="24"/>
        <v>-0.1832102651010773</v>
      </c>
      <c r="K238" s="120">
        <v>14121</v>
      </c>
      <c r="L238" s="121">
        <f t="shared" si="24"/>
        <v>4.6387550944794409E-2</v>
      </c>
      <c r="M238" s="120">
        <v>15091</v>
      </c>
      <c r="N238" s="121">
        <f t="shared" si="25"/>
        <v>6.869201897882582E-2</v>
      </c>
    </row>
    <row r="239" spans="2:15" x14ac:dyDescent="0.25">
      <c r="B239" s="119" t="s">
        <v>94</v>
      </c>
      <c r="C239" s="120">
        <v>66</v>
      </c>
      <c r="D239" s="121">
        <v>-0.99732457740484004</v>
      </c>
      <c r="E239" s="120">
        <v>21197</v>
      </c>
      <c r="F239" s="121">
        <f t="shared" si="24"/>
        <v>320.16666666666669</v>
      </c>
      <c r="G239" s="120">
        <v>26271</v>
      </c>
      <c r="H239" s="121">
        <f t="shared" si="24"/>
        <v>0.23937349624946935</v>
      </c>
      <c r="I239" s="120">
        <v>23135</v>
      </c>
      <c r="J239" s="121">
        <f t="shared" si="24"/>
        <v>-0.11937116973088191</v>
      </c>
      <c r="K239" s="120">
        <v>24442</v>
      </c>
      <c r="L239" s="121">
        <f t="shared" si="24"/>
        <v>5.6494488869677895E-2</v>
      </c>
      <c r="M239" s="120">
        <v>25286</v>
      </c>
      <c r="N239" s="121">
        <f t="shared" si="25"/>
        <v>3.4530725799852613E-2</v>
      </c>
    </row>
    <row r="240" spans="2:15" x14ac:dyDescent="0.25">
      <c r="B240" s="119" t="s">
        <v>96</v>
      </c>
      <c r="C240" s="120">
        <v>185</v>
      </c>
      <c r="D240" s="121">
        <v>-0.99246742671009769</v>
      </c>
      <c r="E240" s="120">
        <v>19240</v>
      </c>
      <c r="F240" s="121">
        <f t="shared" si="24"/>
        <v>103</v>
      </c>
      <c r="G240" s="120">
        <v>20337</v>
      </c>
      <c r="H240" s="121">
        <f t="shared" si="24"/>
        <v>5.7016632016632096E-2</v>
      </c>
      <c r="I240" s="120">
        <v>18652</v>
      </c>
      <c r="J240" s="121">
        <f t="shared" si="24"/>
        <v>-8.2853911589713336E-2</v>
      </c>
      <c r="K240" s="120">
        <v>18647</v>
      </c>
      <c r="L240" s="121">
        <f t="shared" si="24"/>
        <v>-2.6806776753163231E-4</v>
      </c>
      <c r="M240" s="120">
        <v>21603</v>
      </c>
      <c r="N240" s="121">
        <f t="shared" si="25"/>
        <v>0.15852415938220621</v>
      </c>
    </row>
    <row r="241" spans="2:15" ht="15.75" x14ac:dyDescent="0.25">
      <c r="B241" s="122" t="s">
        <v>33</v>
      </c>
      <c r="C241" s="123">
        <v>95128</v>
      </c>
      <c r="D241" s="124">
        <v>-0.6076613435396595</v>
      </c>
      <c r="E241" s="123">
        <v>58069</v>
      </c>
      <c r="F241" s="124">
        <f t="shared" si="24"/>
        <v>-0.38956984273820539</v>
      </c>
      <c r="G241" s="123">
        <v>177706</v>
      </c>
      <c r="H241" s="124">
        <f t="shared" si="24"/>
        <v>2.0602559024608653</v>
      </c>
      <c r="I241" s="123">
        <v>184397</v>
      </c>
      <c r="J241" s="124">
        <f t="shared" si="24"/>
        <v>3.7652077026099295E-2</v>
      </c>
      <c r="K241" s="123">
        <v>184792</v>
      </c>
      <c r="L241" s="124">
        <f t="shared" si="24"/>
        <v>2.1421172795652588E-3</v>
      </c>
      <c r="M241" s="123">
        <v>177006</v>
      </c>
      <c r="N241" s="124">
        <v>-4.2133858608597752E-2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N244" s="81"/>
    </row>
    <row r="250" spans="2:15" ht="48.75" customHeight="1" thickBot="1" x14ac:dyDescent="0.3">
      <c r="B250" s="283" t="s">
        <v>293</v>
      </c>
      <c r="C250" s="283"/>
      <c r="D250" s="283"/>
      <c r="E250" s="283"/>
      <c r="F250" s="283"/>
      <c r="G250" s="283"/>
      <c r="H250" s="283"/>
      <c r="I250" s="283"/>
      <c r="J250" s="283"/>
      <c r="K250" s="283"/>
      <c r="L250" s="283"/>
      <c r="M250" s="283"/>
      <c r="N250" s="283"/>
      <c r="O250" s="1" t="s">
        <v>152</v>
      </c>
    </row>
    <row r="251" spans="2:15" ht="10.5" customHeight="1" thickBot="1" x14ac:dyDescent="0.3">
      <c r="B251" s="108"/>
      <c r="C251" s="109"/>
      <c r="D251" s="108"/>
      <c r="E251" s="108"/>
      <c r="F251" s="108"/>
      <c r="G251" s="108"/>
      <c r="H251" s="108"/>
      <c r="I251" s="108"/>
      <c r="J251" s="108"/>
      <c r="K251" s="108"/>
      <c r="L251" s="108"/>
      <c r="M251" s="4"/>
      <c r="N251" s="4"/>
      <c r="O251" s="1" t="s">
        <v>153</v>
      </c>
    </row>
    <row r="252" spans="2:15" ht="22.5" thickTop="1" thickBot="1" x14ac:dyDescent="0.3">
      <c r="B252" s="126" t="str">
        <f>C252</f>
        <v>Suecia</v>
      </c>
      <c r="C252" s="305" t="s">
        <v>134</v>
      </c>
      <c r="D252" s="306"/>
      <c r="E252" s="306"/>
      <c r="F252" s="306"/>
      <c r="G252" s="306"/>
      <c r="H252" s="306"/>
      <c r="I252" s="306"/>
      <c r="J252" s="306"/>
      <c r="K252" s="306"/>
      <c r="L252" s="306"/>
      <c r="M252" s="306"/>
      <c r="N252" s="306"/>
    </row>
    <row r="253" spans="2:15" ht="22.5" thickTop="1" thickBot="1" x14ac:dyDescent="0.3">
      <c r="B253" s="111"/>
      <c r="C253" s="307">
        <f>$C$7</f>
        <v>2020</v>
      </c>
      <c r="D253" s="308"/>
      <c r="E253" s="309">
        <f>$E$7</f>
        <v>2021</v>
      </c>
      <c r="F253" s="308"/>
      <c r="G253" s="309">
        <f>$G$7</f>
        <v>2022</v>
      </c>
      <c r="H253" s="308"/>
      <c r="I253" s="309">
        <f>$I$7</f>
        <v>2023</v>
      </c>
      <c r="J253" s="308"/>
      <c r="K253" s="309">
        <f>$K$7</f>
        <v>2024</v>
      </c>
      <c r="L253" s="308"/>
      <c r="M253" s="309">
        <f>$M$7</f>
        <v>2025</v>
      </c>
      <c r="N253" s="310"/>
    </row>
    <row r="254" spans="2:15" ht="16.5" thickTop="1" thickBot="1" x14ac:dyDescent="0.3">
      <c r="B254" s="87"/>
      <c r="C254" s="116" t="s">
        <v>72</v>
      </c>
      <c r="D254" s="117" t="str">
        <f>CONCATENATE("var. ",RIGHT(C253,2),"/",RIGHT(C253-1,2))</f>
        <v>var. 20/19</v>
      </c>
      <c r="E254" s="118" t="s">
        <v>72</v>
      </c>
      <c r="F254" s="117" t="s">
        <v>254</v>
      </c>
      <c r="G254" s="118" t="s">
        <v>72</v>
      </c>
      <c r="H254" s="117" t="s">
        <v>254</v>
      </c>
      <c r="I254" s="118" t="s">
        <v>72</v>
      </c>
      <c r="J254" s="117" t="s">
        <v>254</v>
      </c>
      <c r="K254" s="118" t="s">
        <v>72</v>
      </c>
      <c r="L254" s="117" t="s">
        <v>254</v>
      </c>
      <c r="M254" s="118" t="s">
        <v>72</v>
      </c>
      <c r="N254" s="117" t="s">
        <v>283</v>
      </c>
    </row>
    <row r="255" spans="2:15" x14ac:dyDescent="0.25">
      <c r="B255" s="119" t="s">
        <v>74</v>
      </c>
      <c r="C255" s="120">
        <v>45748</v>
      </c>
      <c r="D255" s="121">
        <v>0.10990344024455334</v>
      </c>
      <c r="E255" s="120">
        <v>468</v>
      </c>
      <c r="F255" s="121">
        <f t="shared" ref="F255:L267" si="26">IFERROR(E255/C255-1,"-")</f>
        <v>-0.98977004459211326</v>
      </c>
      <c r="G255" s="120">
        <v>14749</v>
      </c>
      <c r="H255" s="121">
        <f t="shared" si="26"/>
        <v>30.514957264957264</v>
      </c>
      <c r="I255" s="120">
        <v>32549</v>
      </c>
      <c r="J255" s="121">
        <f t="shared" si="26"/>
        <v>1.2068614821343822</v>
      </c>
      <c r="K255" s="120">
        <v>31090</v>
      </c>
      <c r="L255" s="121">
        <f t="shared" si="26"/>
        <v>-4.4824725798027543E-2</v>
      </c>
      <c r="M255" s="120">
        <v>27778</v>
      </c>
      <c r="N255" s="121">
        <f t="shared" ref="N255:N266" si="27">IFERROR(M255/K255-1,"-")</f>
        <v>-0.10652943068510778</v>
      </c>
    </row>
    <row r="256" spans="2:15" x14ac:dyDescent="0.25">
      <c r="B256" s="119" t="s">
        <v>76</v>
      </c>
      <c r="C256" s="120">
        <v>42210</v>
      </c>
      <c r="D256" s="121">
        <v>0.18747538400945252</v>
      </c>
      <c r="E256" s="120">
        <v>734</v>
      </c>
      <c r="F256" s="121">
        <f t="shared" si="26"/>
        <v>-0.98261075574508405</v>
      </c>
      <c r="G256" s="120">
        <v>12480</v>
      </c>
      <c r="H256" s="121">
        <f t="shared" si="26"/>
        <v>16.002724795640326</v>
      </c>
      <c r="I256" s="120">
        <v>24810</v>
      </c>
      <c r="J256" s="121">
        <f t="shared" si="26"/>
        <v>0.98798076923076916</v>
      </c>
      <c r="K256" s="120">
        <v>27112</v>
      </c>
      <c r="L256" s="121">
        <f t="shared" si="26"/>
        <v>9.2785167271261626E-2</v>
      </c>
      <c r="M256" s="120">
        <v>22910</v>
      </c>
      <c r="N256" s="121">
        <f t="shared" si="27"/>
        <v>-0.15498672174682793</v>
      </c>
    </row>
    <row r="257" spans="2:14" x14ac:dyDescent="0.25">
      <c r="B257" s="119" t="s">
        <v>78</v>
      </c>
      <c r="C257" s="120">
        <v>14945</v>
      </c>
      <c r="D257" s="121">
        <v>-0.61532521685413499</v>
      </c>
      <c r="E257" s="120">
        <v>528</v>
      </c>
      <c r="F257" s="121">
        <f t="shared" si="26"/>
        <v>-0.96467045834727339</v>
      </c>
      <c r="G257" s="120">
        <v>19044</v>
      </c>
      <c r="H257" s="121">
        <f t="shared" si="26"/>
        <v>35.06818181818182</v>
      </c>
      <c r="I257" s="120">
        <v>25777</v>
      </c>
      <c r="J257" s="121">
        <f t="shared" si="26"/>
        <v>0.35354967443814322</v>
      </c>
      <c r="K257" s="120">
        <v>25157</v>
      </c>
      <c r="L257" s="121">
        <f t="shared" si="26"/>
        <v>-2.4052449858400937E-2</v>
      </c>
      <c r="M257" s="120">
        <v>17858</v>
      </c>
      <c r="N257" s="121">
        <f t="shared" si="27"/>
        <v>-0.29013793377588748</v>
      </c>
    </row>
    <row r="258" spans="2:14" x14ac:dyDescent="0.25">
      <c r="B258" s="119" t="s">
        <v>80</v>
      </c>
      <c r="C258" s="120">
        <v>0</v>
      </c>
      <c r="D258" s="121">
        <v>-1</v>
      </c>
      <c r="E258" s="120">
        <v>543</v>
      </c>
      <c r="F258" s="121" t="str">
        <f t="shared" si="26"/>
        <v>-</v>
      </c>
      <c r="G258" s="120">
        <v>12416</v>
      </c>
      <c r="H258" s="121">
        <f t="shared" si="26"/>
        <v>21.865561694290975</v>
      </c>
      <c r="I258" s="120">
        <v>14217</v>
      </c>
      <c r="J258" s="121">
        <f t="shared" si="26"/>
        <v>0.14505476804123707</v>
      </c>
      <c r="K258" s="120">
        <v>12219</v>
      </c>
      <c r="L258" s="121">
        <f t="shared" si="26"/>
        <v>-0.14053597805444185</v>
      </c>
      <c r="M258" s="120">
        <v>13884</v>
      </c>
      <c r="N258" s="121">
        <f t="shared" si="27"/>
        <v>0.13626319666093778</v>
      </c>
    </row>
    <row r="259" spans="2:14" x14ac:dyDescent="0.25">
      <c r="B259" s="119" t="s">
        <v>82</v>
      </c>
      <c r="C259" s="120">
        <v>0</v>
      </c>
      <c r="D259" s="121">
        <v>-1</v>
      </c>
      <c r="E259" s="120">
        <v>150</v>
      </c>
      <c r="F259" s="121" t="str">
        <f t="shared" si="26"/>
        <v>-</v>
      </c>
      <c r="G259" s="120">
        <v>1729</v>
      </c>
      <c r="H259" s="121">
        <f t="shared" si="26"/>
        <v>10.526666666666667</v>
      </c>
      <c r="I259" s="120">
        <v>2049</v>
      </c>
      <c r="J259" s="121">
        <f t="shared" si="26"/>
        <v>0.18507807981492186</v>
      </c>
      <c r="K259" s="120">
        <v>1366</v>
      </c>
      <c r="L259" s="121">
        <f t="shared" si="26"/>
        <v>-0.33333333333333337</v>
      </c>
      <c r="M259" s="120">
        <v>894</v>
      </c>
      <c r="N259" s="121">
        <f t="shared" si="27"/>
        <v>-0.34553440702781846</v>
      </c>
    </row>
    <row r="260" spans="2:14" x14ac:dyDescent="0.25">
      <c r="B260" s="119" t="s">
        <v>84</v>
      </c>
      <c r="C260" s="120">
        <v>0</v>
      </c>
      <c r="D260" s="121">
        <v>-1</v>
      </c>
      <c r="E260" s="120">
        <v>332</v>
      </c>
      <c r="F260" s="121" t="str">
        <f t="shared" si="26"/>
        <v>-</v>
      </c>
      <c r="G260" s="120">
        <v>2016</v>
      </c>
      <c r="H260" s="121">
        <f t="shared" si="26"/>
        <v>5.072289156626506</v>
      </c>
      <c r="I260" s="120">
        <v>2910</v>
      </c>
      <c r="J260" s="121">
        <f t="shared" si="26"/>
        <v>0.44345238095238093</v>
      </c>
      <c r="K260" s="120">
        <v>1609</v>
      </c>
      <c r="L260" s="121">
        <f t="shared" si="26"/>
        <v>-0.44707903780068725</v>
      </c>
      <c r="M260" s="120">
        <v>1859</v>
      </c>
      <c r="N260" s="121">
        <f t="shared" si="27"/>
        <v>0.15537600994406464</v>
      </c>
    </row>
    <row r="261" spans="2:14" x14ac:dyDescent="0.25">
      <c r="B261" s="119" t="s">
        <v>86</v>
      </c>
      <c r="C261" s="120">
        <v>0</v>
      </c>
      <c r="D261" s="121">
        <v>-1</v>
      </c>
      <c r="E261" s="120">
        <v>602</v>
      </c>
      <c r="F261" s="121" t="str">
        <f t="shared" si="26"/>
        <v>-</v>
      </c>
      <c r="G261" s="120">
        <v>2205</v>
      </c>
      <c r="H261" s="121">
        <f t="shared" si="26"/>
        <v>2.6627906976744184</v>
      </c>
      <c r="I261" s="120">
        <v>2958</v>
      </c>
      <c r="J261" s="121">
        <f t="shared" si="26"/>
        <v>0.34149659863945581</v>
      </c>
      <c r="K261" s="120">
        <v>1521</v>
      </c>
      <c r="L261" s="121">
        <f t="shared" si="26"/>
        <v>-0.48580121703853951</v>
      </c>
      <c r="M261" s="120">
        <v>1030</v>
      </c>
      <c r="N261" s="121">
        <f t="shared" si="27"/>
        <v>-0.32281393819855353</v>
      </c>
    </row>
    <row r="262" spans="2:14" x14ac:dyDescent="0.25">
      <c r="B262" s="119" t="s">
        <v>88</v>
      </c>
      <c r="C262" s="120">
        <v>126</v>
      </c>
      <c r="D262" s="121">
        <v>-0.97646619350018682</v>
      </c>
      <c r="E262" s="120">
        <v>334</v>
      </c>
      <c r="F262" s="121">
        <f t="shared" si="26"/>
        <v>1.6507936507936507</v>
      </c>
      <c r="G262" s="120">
        <v>2173</v>
      </c>
      <c r="H262" s="121">
        <f t="shared" si="26"/>
        <v>5.5059880239520957</v>
      </c>
      <c r="I262" s="120">
        <v>2492</v>
      </c>
      <c r="J262" s="121">
        <f t="shared" si="26"/>
        <v>0.14680165669581213</v>
      </c>
      <c r="K262" s="120">
        <v>1582</v>
      </c>
      <c r="L262" s="121">
        <f t="shared" si="26"/>
        <v>-0.3651685393258427</v>
      </c>
      <c r="M262" s="120">
        <v>877</v>
      </c>
      <c r="N262" s="121">
        <f t="shared" si="27"/>
        <v>-0.44563843236409606</v>
      </c>
    </row>
    <row r="263" spans="2:14" x14ac:dyDescent="0.25">
      <c r="B263" s="119" t="s">
        <v>90</v>
      </c>
      <c r="C263" s="120">
        <v>110</v>
      </c>
      <c r="D263" s="121">
        <v>-0.97599301615015277</v>
      </c>
      <c r="E263" s="120">
        <v>491</v>
      </c>
      <c r="F263" s="121">
        <f t="shared" si="26"/>
        <v>3.4636363636363638</v>
      </c>
      <c r="G263" s="120">
        <v>2693</v>
      </c>
      <c r="H263" s="121">
        <f t="shared" si="26"/>
        <v>4.4847250509164969</v>
      </c>
      <c r="I263" s="120">
        <v>3027</v>
      </c>
      <c r="J263" s="121">
        <f t="shared" si="26"/>
        <v>0.12402525064983294</v>
      </c>
      <c r="K263" s="120">
        <v>1246</v>
      </c>
      <c r="L263" s="121">
        <f t="shared" si="26"/>
        <v>-0.58837132474397091</v>
      </c>
      <c r="M263" s="120">
        <v>655</v>
      </c>
      <c r="N263" s="121">
        <f t="shared" si="27"/>
        <v>-0.4743178170144462</v>
      </c>
    </row>
    <row r="264" spans="2:14" x14ac:dyDescent="0.25">
      <c r="B264" s="119" t="s">
        <v>92</v>
      </c>
      <c r="C264" s="120">
        <v>932</v>
      </c>
      <c r="D264" s="121">
        <v>-0.9572300491028406</v>
      </c>
      <c r="E264" s="120">
        <v>3806</v>
      </c>
      <c r="F264" s="121">
        <f t="shared" si="26"/>
        <v>3.0836909871244638</v>
      </c>
      <c r="G264" s="120">
        <v>12360</v>
      </c>
      <c r="H264" s="121">
        <f t="shared" si="26"/>
        <v>2.2475039411455597</v>
      </c>
      <c r="I264" s="120">
        <v>12009</v>
      </c>
      <c r="J264" s="121">
        <f t="shared" si="26"/>
        <v>-2.8398058252427139E-2</v>
      </c>
      <c r="K264" s="120">
        <v>13301</v>
      </c>
      <c r="L264" s="121">
        <f t="shared" si="26"/>
        <v>0.10758597718377882</v>
      </c>
      <c r="M264" s="120">
        <v>12156</v>
      </c>
      <c r="N264" s="121">
        <f t="shared" si="27"/>
        <v>-8.6083753101270588E-2</v>
      </c>
    </row>
    <row r="265" spans="2:14" x14ac:dyDescent="0.25">
      <c r="B265" s="119" t="s">
        <v>94</v>
      </c>
      <c r="C265" s="120">
        <v>1845</v>
      </c>
      <c r="D265" s="121">
        <v>-0.958292831792391</v>
      </c>
      <c r="E265" s="120">
        <v>18668</v>
      </c>
      <c r="F265" s="121">
        <f t="shared" si="26"/>
        <v>9.1181571815718154</v>
      </c>
      <c r="G265" s="120">
        <v>34739</v>
      </c>
      <c r="H265" s="121">
        <f t="shared" si="26"/>
        <v>0.86088493679022937</v>
      </c>
      <c r="I265" s="120">
        <v>31492</v>
      </c>
      <c r="J265" s="121">
        <f t="shared" si="26"/>
        <v>-9.3468436051699855E-2</v>
      </c>
      <c r="K265" s="120">
        <v>26031</v>
      </c>
      <c r="L265" s="121">
        <f t="shared" si="26"/>
        <v>-0.17340911977645113</v>
      </c>
      <c r="M265" s="120">
        <v>26545</v>
      </c>
      <c r="N265" s="121">
        <f t="shared" si="27"/>
        <v>1.9745687833736758E-2</v>
      </c>
    </row>
    <row r="266" spans="2:14" x14ac:dyDescent="0.25">
      <c r="B266" s="119" t="s">
        <v>96</v>
      </c>
      <c r="C266" s="120">
        <v>625</v>
      </c>
      <c r="D266" s="121">
        <v>-0.98628363253302898</v>
      </c>
      <c r="E266" s="120">
        <v>17228</v>
      </c>
      <c r="F266" s="121">
        <f t="shared" si="26"/>
        <v>26.564800000000002</v>
      </c>
      <c r="G266" s="120">
        <v>31233</v>
      </c>
      <c r="H266" s="121">
        <f t="shared" si="26"/>
        <v>0.81292082656141162</v>
      </c>
      <c r="I266" s="120">
        <v>33233</v>
      </c>
      <c r="J266" s="121">
        <f t="shared" si="26"/>
        <v>6.4034834950212893E-2</v>
      </c>
      <c r="K266" s="120">
        <v>24573</v>
      </c>
      <c r="L266" s="121">
        <f t="shared" si="26"/>
        <v>-0.26058435892035026</v>
      </c>
      <c r="M266" s="120">
        <v>28967</v>
      </c>
      <c r="N266" s="121">
        <f t="shared" si="27"/>
        <v>0.17881414560696696</v>
      </c>
    </row>
    <row r="267" spans="2:14" ht="15.75" x14ac:dyDescent="0.25">
      <c r="B267" s="122" t="s">
        <v>33</v>
      </c>
      <c r="C267" s="123">
        <v>106598</v>
      </c>
      <c r="D267" s="124">
        <v>-0.61440823575797698</v>
      </c>
      <c r="E267" s="123">
        <v>43884</v>
      </c>
      <c r="F267" s="124">
        <f t="shared" si="26"/>
        <v>-0.58832248259817255</v>
      </c>
      <c r="G267" s="123">
        <v>147837</v>
      </c>
      <c r="H267" s="124">
        <f t="shared" si="26"/>
        <v>2.3688132348919879</v>
      </c>
      <c r="I267" s="123">
        <v>187523</v>
      </c>
      <c r="J267" s="124">
        <f t="shared" si="26"/>
        <v>0.26844430014137188</v>
      </c>
      <c r="K267" s="123">
        <v>166807</v>
      </c>
      <c r="L267" s="124">
        <f t="shared" si="26"/>
        <v>-0.11047178212805897</v>
      </c>
      <c r="M267" s="123">
        <v>155413</v>
      </c>
      <c r="N267" s="124">
        <v>-6.8306485938839479E-2</v>
      </c>
    </row>
    <row r="268" spans="2:14" ht="6" customHeight="1" x14ac:dyDescent="0.25"/>
    <row r="269" spans="2:14" x14ac:dyDescent="0.25">
      <c r="B269" s="107" t="s">
        <v>58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</row>
    <row r="270" spans="2:14" x14ac:dyDescent="0.25">
      <c r="C270" s="125"/>
      <c r="K270" s="125"/>
      <c r="N270" s="81"/>
    </row>
  </sheetData>
  <mergeCells count="96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50:N250"/>
    <mergeCell ref="C252:N252"/>
    <mergeCell ref="C253:D253"/>
    <mergeCell ref="E253:F253"/>
    <mergeCell ref="G253:H253"/>
    <mergeCell ref="I253:J253"/>
    <mergeCell ref="K253:L253"/>
    <mergeCell ref="M253:N25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8D8E3-B68F-4FB1-9BBE-1A8AF658DC95}">
  <sheetPr>
    <tabColor rgb="FFF29140"/>
  </sheetPr>
  <dimension ref="A4:O113"/>
  <sheetViews>
    <sheetView showGridLines="0" topLeftCell="H1" zoomScaleNormal="100" workbookViewId="0">
      <selection activeCell="H9" sqref="H9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283" t="s">
        <v>281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9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1154297</v>
      </c>
      <c r="D9" s="121">
        <v>4.0723847271147084E-2</v>
      </c>
      <c r="E9" s="120">
        <v>98412</v>
      </c>
      <c r="F9" s="121">
        <f t="shared" ref="F9:L21" si="0">IFERROR(E9/C9-1,"-")</f>
        <v>-0.91474291278587749</v>
      </c>
      <c r="G9" s="120">
        <v>786358</v>
      </c>
      <c r="H9" s="121">
        <f t="shared" si="0"/>
        <v>6.9904686420355242</v>
      </c>
      <c r="I9" s="120">
        <v>1105557</v>
      </c>
      <c r="J9" s="121">
        <f t="shared" si="0"/>
        <v>0.40592071295771137</v>
      </c>
      <c r="K9" s="120">
        <v>1165585</v>
      </c>
      <c r="L9" s="121">
        <f t="shared" si="0"/>
        <v>5.4296612476787631E-2</v>
      </c>
      <c r="M9" s="120">
        <v>1119747</v>
      </c>
      <c r="N9" s="121">
        <f t="shared" ref="N9:N20" si="1">IFERROR(M9/K9-1,"-")</f>
        <v>-3.9326175268212915E-2</v>
      </c>
    </row>
    <row r="10" spans="1:15" x14ac:dyDescent="0.25">
      <c r="A10" s="1" t="s">
        <v>75</v>
      </c>
      <c r="B10" s="119" t="s">
        <v>76</v>
      </c>
      <c r="C10" s="120">
        <v>1115694</v>
      </c>
      <c r="D10" s="121">
        <v>9.8426731776473764E-2</v>
      </c>
      <c r="E10" s="120">
        <v>103727</v>
      </c>
      <c r="F10" s="121">
        <f t="shared" si="0"/>
        <v>-0.90702916749574702</v>
      </c>
      <c r="G10" s="120">
        <v>912484</v>
      </c>
      <c r="H10" s="121">
        <f t="shared" si="0"/>
        <v>7.7969766791674306</v>
      </c>
      <c r="I10" s="120">
        <v>1077344</v>
      </c>
      <c r="J10" s="121">
        <f t="shared" si="0"/>
        <v>0.18067166109213972</v>
      </c>
      <c r="K10" s="120">
        <v>1114324</v>
      </c>
      <c r="L10" s="121">
        <f t="shared" si="0"/>
        <v>3.4325155196483159E-2</v>
      </c>
      <c r="M10" s="120">
        <v>1060335</v>
      </c>
      <c r="N10" s="121">
        <f t="shared" si="1"/>
        <v>-4.8450001974291168E-2</v>
      </c>
    </row>
    <row r="11" spans="1:15" x14ac:dyDescent="0.25">
      <c r="A11" s="1" t="s">
        <v>77</v>
      </c>
      <c r="B11" s="119" t="s">
        <v>78</v>
      </c>
      <c r="C11" s="120">
        <v>496315</v>
      </c>
      <c r="D11" s="121">
        <v>-0.55609507846585093</v>
      </c>
      <c r="E11" s="120">
        <v>122878</v>
      </c>
      <c r="F11" s="121">
        <f t="shared" si="0"/>
        <v>-0.752419330465531</v>
      </c>
      <c r="G11" s="120">
        <v>1057048</v>
      </c>
      <c r="H11" s="121">
        <f t="shared" si="0"/>
        <v>7.6024186591578644</v>
      </c>
      <c r="I11" s="120">
        <v>1098201</v>
      </c>
      <c r="J11" s="121">
        <f t="shared" si="0"/>
        <v>3.8932006871968072E-2</v>
      </c>
      <c r="K11" s="120">
        <v>1198797</v>
      </c>
      <c r="L11" s="121">
        <f t="shared" si="0"/>
        <v>9.1600717901367812E-2</v>
      </c>
      <c r="M11" s="120">
        <v>1094097</v>
      </c>
      <c r="N11" s="121">
        <f t="shared" si="1"/>
        <v>-8.7337555899789532E-2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154899</v>
      </c>
      <c r="F12" s="121" t="str">
        <f t="shared" si="0"/>
        <v>-</v>
      </c>
      <c r="G12" s="120">
        <v>1117075</v>
      </c>
      <c r="H12" s="121">
        <f t="shared" si="0"/>
        <v>6.2116346780805554</v>
      </c>
      <c r="I12" s="120">
        <v>1108018</v>
      </c>
      <c r="J12" s="121">
        <f t="shared" si="0"/>
        <v>-8.107781482890597E-3</v>
      </c>
      <c r="K12" s="120">
        <v>1093882</v>
      </c>
      <c r="L12" s="121">
        <f t="shared" si="0"/>
        <v>-1.2757915485127502E-2</v>
      </c>
      <c r="M12" s="120">
        <v>1104961</v>
      </c>
      <c r="N12" s="121">
        <f t="shared" si="1"/>
        <v>1.0128149105662176E-2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187306</v>
      </c>
      <c r="F13" s="121" t="str">
        <f t="shared" si="0"/>
        <v>-</v>
      </c>
      <c r="G13" s="120">
        <v>995707</v>
      </c>
      <c r="H13" s="121">
        <f t="shared" si="0"/>
        <v>4.3159375567253582</v>
      </c>
      <c r="I13" s="120">
        <v>1038688</v>
      </c>
      <c r="J13" s="121">
        <f t="shared" si="0"/>
        <v>4.3166312981630206E-2</v>
      </c>
      <c r="K13" s="120">
        <v>1088673</v>
      </c>
      <c r="L13" s="121">
        <f t="shared" si="0"/>
        <v>4.8123209279398615E-2</v>
      </c>
      <c r="M13" s="120">
        <v>990589</v>
      </c>
      <c r="N13" s="121">
        <f t="shared" si="1"/>
        <v>-9.0095005571002473E-2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274949</v>
      </c>
      <c r="F14" s="121" t="str">
        <f t="shared" si="0"/>
        <v>-</v>
      </c>
      <c r="G14" s="120">
        <v>1029864</v>
      </c>
      <c r="H14" s="121">
        <f t="shared" si="0"/>
        <v>2.7456546486803006</v>
      </c>
      <c r="I14" s="120">
        <v>1069466</v>
      </c>
      <c r="J14" s="121">
        <f t="shared" si="0"/>
        <v>3.8453621060644982E-2</v>
      </c>
      <c r="K14" s="120">
        <v>1059592</v>
      </c>
      <c r="L14" s="121">
        <f t="shared" si="0"/>
        <v>-9.232645077075885E-3</v>
      </c>
      <c r="M14" s="120">
        <v>1003656</v>
      </c>
      <c r="N14" s="121">
        <f t="shared" si="1"/>
        <v>-5.2790130540811941E-2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553215</v>
      </c>
      <c r="F15" s="121" t="str">
        <f t="shared" si="0"/>
        <v>-</v>
      </c>
      <c r="G15" s="120">
        <v>1179956</v>
      </c>
      <c r="H15" s="121">
        <f t="shared" si="0"/>
        <v>1.1329067360791014</v>
      </c>
      <c r="I15" s="120">
        <v>1208215</v>
      </c>
      <c r="J15" s="121">
        <f t="shared" si="0"/>
        <v>2.3949198105692071E-2</v>
      </c>
      <c r="K15" s="120">
        <v>1224963</v>
      </c>
      <c r="L15" s="121">
        <f t="shared" si="0"/>
        <v>1.3861771290705649E-2</v>
      </c>
      <c r="M15" s="120">
        <v>1158197</v>
      </c>
      <c r="N15" s="121">
        <f t="shared" si="1"/>
        <v>-5.4504503401327176E-2</v>
      </c>
    </row>
    <row r="16" spans="1:15" x14ac:dyDescent="0.25">
      <c r="A16" s="1" t="s">
        <v>87</v>
      </c>
      <c r="B16" s="119" t="s">
        <v>88</v>
      </c>
      <c r="C16" s="120">
        <v>285142</v>
      </c>
      <c r="D16" s="121">
        <v>-0.77580532295475102</v>
      </c>
      <c r="E16" s="120">
        <v>796040</v>
      </c>
      <c r="F16" s="121">
        <f t="shared" si="0"/>
        <v>1.7917318388732633</v>
      </c>
      <c r="G16" s="120">
        <v>1241553</v>
      </c>
      <c r="H16" s="121">
        <f t="shared" si="0"/>
        <v>0.55966157479523648</v>
      </c>
      <c r="I16" s="120">
        <v>1271908</v>
      </c>
      <c r="J16" s="121">
        <f t="shared" si="0"/>
        <v>2.4449218035798692E-2</v>
      </c>
      <c r="K16" s="120">
        <v>1304294</v>
      </c>
      <c r="L16" s="121">
        <f t="shared" si="0"/>
        <v>2.5462533453677549E-2</v>
      </c>
      <c r="M16" s="120">
        <v>1214780</v>
      </c>
      <c r="N16" s="121">
        <f t="shared" si="1"/>
        <v>-6.8630232140913017E-2</v>
      </c>
    </row>
    <row r="17" spans="1:15" x14ac:dyDescent="0.25">
      <c r="A17" s="1" t="s">
        <v>89</v>
      </c>
      <c r="B17" s="119" t="s">
        <v>90</v>
      </c>
      <c r="C17" s="120">
        <v>176625</v>
      </c>
      <c r="D17" s="121">
        <v>-0.83348527458313582</v>
      </c>
      <c r="E17" s="120">
        <v>762012</v>
      </c>
      <c r="F17" s="121">
        <f t="shared" si="0"/>
        <v>3.3142929936305734</v>
      </c>
      <c r="G17" s="120">
        <v>1013730</v>
      </c>
      <c r="H17" s="121">
        <f t="shared" si="0"/>
        <v>0.33033338057668393</v>
      </c>
      <c r="I17" s="120">
        <v>1102818</v>
      </c>
      <c r="J17" s="121">
        <f t="shared" si="0"/>
        <v>8.7881388535408833E-2</v>
      </c>
      <c r="K17" s="120">
        <v>1101231</v>
      </c>
      <c r="L17" s="121">
        <f t="shared" si="0"/>
        <v>-1.4390407120666859E-3</v>
      </c>
      <c r="M17" s="120">
        <v>1027929</v>
      </c>
      <c r="N17" s="121">
        <f t="shared" si="1"/>
        <v>-6.6563690996711888E-2</v>
      </c>
    </row>
    <row r="18" spans="1:15" x14ac:dyDescent="0.25">
      <c r="A18" s="1" t="s">
        <v>91</v>
      </c>
      <c r="B18" s="119" t="s">
        <v>92</v>
      </c>
      <c r="C18" s="120">
        <v>137871</v>
      </c>
      <c r="D18" s="121">
        <v>-0.88105535324673312</v>
      </c>
      <c r="E18" s="120">
        <v>953288</v>
      </c>
      <c r="F18" s="121">
        <f t="shared" si="0"/>
        <v>5.9143474697362031</v>
      </c>
      <c r="G18" s="120">
        <v>1125132</v>
      </c>
      <c r="H18" s="121">
        <f t="shared" si="0"/>
        <v>0.18026451607489036</v>
      </c>
      <c r="I18" s="120">
        <v>1207802</v>
      </c>
      <c r="J18" s="121">
        <f t="shared" si="0"/>
        <v>7.3475823281179409E-2</v>
      </c>
      <c r="K18" s="120">
        <v>1223794</v>
      </c>
      <c r="L18" s="121">
        <f t="shared" si="0"/>
        <v>1.3240580823677961E-2</v>
      </c>
      <c r="M18" s="120">
        <v>1174493</v>
      </c>
      <c r="N18" s="121">
        <f t="shared" si="1"/>
        <v>-4.0285374826155351E-2</v>
      </c>
    </row>
    <row r="19" spans="1:15" x14ac:dyDescent="0.25">
      <c r="A19" s="1" t="s">
        <v>93</v>
      </c>
      <c r="B19" s="119" t="s">
        <v>94</v>
      </c>
      <c r="C19" s="120">
        <v>156929</v>
      </c>
      <c r="D19" s="121">
        <v>-0.84682336795520141</v>
      </c>
      <c r="E19" s="120">
        <v>927095</v>
      </c>
      <c r="F19" s="121">
        <f t="shared" si="0"/>
        <v>4.9077353452835357</v>
      </c>
      <c r="G19" s="120">
        <v>1064158</v>
      </c>
      <c r="H19" s="121">
        <f t="shared" si="0"/>
        <v>0.14784137547931975</v>
      </c>
      <c r="I19" s="120">
        <v>1149433</v>
      </c>
      <c r="J19" s="121">
        <f t="shared" si="0"/>
        <v>8.0133777127080696E-2</v>
      </c>
      <c r="K19" s="120">
        <v>1124270</v>
      </c>
      <c r="L19" s="121">
        <f t="shared" si="0"/>
        <v>-2.1891663106940573E-2</v>
      </c>
      <c r="M19" s="120">
        <v>1060178</v>
      </c>
      <c r="N19" s="121">
        <f t="shared" si="1"/>
        <v>-5.700765830272092E-2</v>
      </c>
    </row>
    <row r="20" spans="1:15" x14ac:dyDescent="0.25">
      <c r="A20" s="1" t="s">
        <v>95</v>
      </c>
      <c r="B20" s="119" t="s">
        <v>96</v>
      </c>
      <c r="C20" s="120">
        <v>196628</v>
      </c>
      <c r="D20" s="121">
        <v>-0.81701635823206764</v>
      </c>
      <c r="E20" s="120">
        <v>829853</v>
      </c>
      <c r="F20" s="121">
        <f t="shared" si="0"/>
        <v>3.220421303171471</v>
      </c>
      <c r="G20" s="120">
        <v>1109322</v>
      </c>
      <c r="H20" s="121">
        <f t="shared" si="0"/>
        <v>0.33676928323450062</v>
      </c>
      <c r="I20" s="120">
        <v>1155840</v>
      </c>
      <c r="J20" s="121">
        <f t="shared" si="0"/>
        <v>4.1933721678647062E-2</v>
      </c>
      <c r="K20" s="120">
        <v>1140612</v>
      </c>
      <c r="L20" s="121">
        <f t="shared" si="0"/>
        <v>-1.3174833887043214E-2</v>
      </c>
      <c r="M20" s="120">
        <v>1104771</v>
      </c>
      <c r="N20" s="121">
        <f t="shared" si="1"/>
        <v>-3.14226047069468E-2</v>
      </c>
    </row>
    <row r="21" spans="1:15" ht="15.75" x14ac:dyDescent="0.25">
      <c r="A21" s="1"/>
      <c r="B21" s="122" t="s">
        <v>33</v>
      </c>
      <c r="C21" s="123">
        <v>3913809</v>
      </c>
      <c r="D21" s="124">
        <v>-0.70137147683741996</v>
      </c>
      <c r="E21" s="123">
        <v>5763674</v>
      </c>
      <c r="F21" s="124">
        <f t="shared" si="0"/>
        <v>0.47265081152401667</v>
      </c>
      <c r="G21" s="123">
        <v>12632387</v>
      </c>
      <c r="H21" s="124">
        <f t="shared" si="0"/>
        <v>1.1917247575071039</v>
      </c>
      <c r="I21" s="123">
        <v>13593290</v>
      </c>
      <c r="J21" s="124">
        <f t="shared" si="0"/>
        <v>7.6066621454836669E-2</v>
      </c>
      <c r="K21" s="123">
        <v>13840017</v>
      </c>
      <c r="L21" s="124">
        <f t="shared" si="0"/>
        <v>1.8150646385091562E-2</v>
      </c>
      <c r="M21" s="123">
        <v>13113733</v>
      </c>
      <c r="N21" s="124">
        <v>-5.2477103171188255E-2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294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15" x14ac:dyDescent="0.25">
      <c r="B31" s="119" t="s">
        <v>74</v>
      </c>
      <c r="C31" s="120">
        <v>906100</v>
      </c>
      <c r="D31" s="121">
        <v>5.8434064265322272E-2</v>
      </c>
      <c r="E31" s="120">
        <v>76061</v>
      </c>
      <c r="F31" s="121">
        <f t="shared" ref="F31:J43" si="2">IFERROR(E31/C31-1,"-")</f>
        <v>-0.91605672663061477</v>
      </c>
      <c r="G31" s="120">
        <v>648112</v>
      </c>
      <c r="H31" s="121">
        <f t="shared" si="2"/>
        <v>7.5209502898988969</v>
      </c>
      <c r="I31" s="120">
        <v>888772</v>
      </c>
      <c r="J31" s="121">
        <f t="shared" si="2"/>
        <v>0.37132470930950201</v>
      </c>
      <c r="K31" s="120">
        <v>929395</v>
      </c>
      <c r="L31" s="121">
        <f t="shared" ref="L31:L43" si="3">IFERROR(K31/I31-1,"-")</f>
        <v>4.570688545543744E-2</v>
      </c>
      <c r="M31" s="120">
        <v>898550</v>
      </c>
      <c r="N31" s="121">
        <f t="shared" ref="N31:N42" si="4">IFERROR(M31/K31-1,"-")</f>
        <v>-3.3188256876785394E-2</v>
      </c>
    </row>
    <row r="32" spans="1:15" x14ac:dyDescent="0.25">
      <c r="B32" s="119" t="s">
        <v>76</v>
      </c>
      <c r="C32" s="120">
        <v>871413</v>
      </c>
      <c r="D32" s="121">
        <v>0.11774356159041988</v>
      </c>
      <c r="E32" s="120">
        <v>83867</v>
      </c>
      <c r="F32" s="121">
        <f t="shared" si="2"/>
        <v>-0.90375746058413176</v>
      </c>
      <c r="G32" s="120">
        <v>765644</v>
      </c>
      <c r="H32" s="121">
        <f t="shared" si="2"/>
        <v>8.1292641921137037</v>
      </c>
      <c r="I32" s="120">
        <v>857530</v>
      </c>
      <c r="J32" s="121">
        <f t="shared" si="2"/>
        <v>0.12001138910511933</v>
      </c>
      <c r="K32" s="120">
        <v>874198</v>
      </c>
      <c r="L32" s="121">
        <f t="shared" si="3"/>
        <v>1.9437220855247128E-2</v>
      </c>
      <c r="M32" s="120">
        <v>816717</v>
      </c>
      <c r="N32" s="121">
        <f t="shared" si="4"/>
        <v>-6.5752838601781272E-2</v>
      </c>
    </row>
    <row r="33" spans="2:15" x14ac:dyDescent="0.25">
      <c r="B33" s="119" t="s">
        <v>78</v>
      </c>
      <c r="C33" s="120">
        <v>383942</v>
      </c>
      <c r="D33" s="121">
        <v>-0.55812561716388887</v>
      </c>
      <c r="E33" s="120">
        <v>100959</v>
      </c>
      <c r="F33" s="121">
        <f t="shared" si="2"/>
        <v>-0.73704622052289148</v>
      </c>
      <c r="G33" s="120">
        <v>905647</v>
      </c>
      <c r="H33" s="121">
        <f t="shared" si="2"/>
        <v>7.9704434473400099</v>
      </c>
      <c r="I33" s="120">
        <v>882809</v>
      </c>
      <c r="J33" s="121">
        <f t="shared" si="2"/>
        <v>-2.5217330814323868E-2</v>
      </c>
      <c r="K33" s="120">
        <v>957437</v>
      </c>
      <c r="L33" s="121">
        <f t="shared" si="3"/>
        <v>8.4534706827864348E-2</v>
      </c>
      <c r="M33" s="120">
        <v>859311</v>
      </c>
      <c r="N33" s="121">
        <f t="shared" si="4"/>
        <v>-0.10248820549028292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123508</v>
      </c>
      <c r="F34" s="121" t="str">
        <f t="shared" si="2"/>
        <v>-</v>
      </c>
      <c r="G34" s="120">
        <v>937482</v>
      </c>
      <c r="H34" s="121">
        <f t="shared" si="2"/>
        <v>6.5904556789843571</v>
      </c>
      <c r="I34" s="120">
        <v>902599</v>
      </c>
      <c r="J34" s="121">
        <f t="shared" si="2"/>
        <v>-3.7209247750890184E-2</v>
      </c>
      <c r="K34" s="120">
        <v>891422</v>
      </c>
      <c r="L34" s="121">
        <f t="shared" si="3"/>
        <v>-1.2383129163670681E-2</v>
      </c>
      <c r="M34" s="120">
        <v>875730</v>
      </c>
      <c r="N34" s="121">
        <f t="shared" si="4"/>
        <v>-1.7603334896378997E-2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155069</v>
      </c>
      <c r="F35" s="121" t="str">
        <f t="shared" si="2"/>
        <v>-</v>
      </c>
      <c r="G35" s="120">
        <v>838796</v>
      </c>
      <c r="H35" s="121">
        <f t="shared" si="2"/>
        <v>4.4091791396088196</v>
      </c>
      <c r="I35" s="120">
        <v>859689</v>
      </c>
      <c r="J35" s="121">
        <f t="shared" si="2"/>
        <v>2.490832097434903E-2</v>
      </c>
      <c r="K35" s="120">
        <v>895119</v>
      </c>
      <c r="L35" s="121">
        <f t="shared" si="3"/>
        <v>4.1212578036941228E-2</v>
      </c>
      <c r="M35" s="120">
        <v>799033</v>
      </c>
      <c r="N35" s="121">
        <f t="shared" si="4"/>
        <v>-0.10734438661228285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224555</v>
      </c>
      <c r="F36" s="121" t="str">
        <f t="shared" si="2"/>
        <v>-</v>
      </c>
      <c r="G36" s="120">
        <v>867296</v>
      </c>
      <c r="H36" s="121">
        <f t="shared" si="2"/>
        <v>2.8622876355458575</v>
      </c>
      <c r="I36" s="120">
        <v>877666</v>
      </c>
      <c r="J36" s="121">
        <f t="shared" si="2"/>
        <v>1.1956702210087489E-2</v>
      </c>
      <c r="K36" s="120">
        <v>863584</v>
      </c>
      <c r="L36" s="121">
        <f t="shared" si="3"/>
        <v>-1.6044827986956278E-2</v>
      </c>
      <c r="M36" s="120">
        <v>797131</v>
      </c>
      <c r="N36" s="121">
        <f t="shared" si="4"/>
        <v>-7.6950244562196568E-2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471322</v>
      </c>
      <c r="F37" s="121" t="str">
        <f t="shared" si="2"/>
        <v>-</v>
      </c>
      <c r="G37" s="120">
        <v>975415</v>
      </c>
      <c r="H37" s="121">
        <f t="shared" si="2"/>
        <v>1.0695299604092319</v>
      </c>
      <c r="I37" s="120">
        <v>975824</v>
      </c>
      <c r="J37" s="121">
        <f t="shared" si="2"/>
        <v>4.1930870450013202E-4</v>
      </c>
      <c r="K37" s="120">
        <v>973406</v>
      </c>
      <c r="L37" s="121">
        <f t="shared" si="3"/>
        <v>-2.4779058518749064E-3</v>
      </c>
      <c r="M37" s="120">
        <v>917798</v>
      </c>
      <c r="N37" s="121">
        <f t="shared" si="4"/>
        <v>-5.7127241870298717E-2</v>
      </c>
    </row>
    <row r="38" spans="2:15" x14ac:dyDescent="0.25">
      <c r="B38" s="119" t="s">
        <v>88</v>
      </c>
      <c r="C38" s="120">
        <v>230640</v>
      </c>
      <c r="D38" s="121">
        <v>-0.7606490619610089</v>
      </c>
      <c r="E38" s="120">
        <v>677761</v>
      </c>
      <c r="F38" s="121">
        <f t="shared" si="2"/>
        <v>1.938609954908082</v>
      </c>
      <c r="G38" s="120">
        <v>1027589</v>
      </c>
      <c r="H38" s="121">
        <f t="shared" si="2"/>
        <v>0.51615244901963964</v>
      </c>
      <c r="I38" s="120">
        <v>1013397</v>
      </c>
      <c r="J38" s="121">
        <f t="shared" si="2"/>
        <v>-1.3810969171526799E-2</v>
      </c>
      <c r="K38" s="120">
        <v>1040296</v>
      </c>
      <c r="L38" s="121">
        <f t="shared" si="3"/>
        <v>2.6543398095711712E-2</v>
      </c>
      <c r="M38" s="120">
        <v>931300</v>
      </c>
      <c r="N38" s="121">
        <f t="shared" si="4"/>
        <v>-0.10477402585417994</v>
      </c>
    </row>
    <row r="39" spans="2:15" x14ac:dyDescent="0.25">
      <c r="B39" s="119" t="s">
        <v>90</v>
      </c>
      <c r="C39" s="120">
        <v>133948</v>
      </c>
      <c r="D39" s="121">
        <v>-0.83614001521798165</v>
      </c>
      <c r="E39" s="120">
        <v>659282</v>
      </c>
      <c r="F39" s="121">
        <f t="shared" si="2"/>
        <v>3.9219249260907221</v>
      </c>
      <c r="G39" s="120">
        <v>842331</v>
      </c>
      <c r="H39" s="121">
        <f t="shared" si="2"/>
        <v>0.27764901817431697</v>
      </c>
      <c r="I39" s="120">
        <v>901945</v>
      </c>
      <c r="J39" s="121">
        <f t="shared" si="2"/>
        <v>7.0772653505569716E-2</v>
      </c>
      <c r="K39" s="120">
        <v>886452</v>
      </c>
      <c r="L39" s="121">
        <f t="shared" si="3"/>
        <v>-1.7177322342271428E-2</v>
      </c>
      <c r="M39" s="120">
        <v>798077</v>
      </c>
      <c r="N39" s="121">
        <f t="shared" si="4"/>
        <v>-9.9695189361634906E-2</v>
      </c>
    </row>
    <row r="40" spans="2:15" x14ac:dyDescent="0.25">
      <c r="B40" s="119" t="s">
        <v>92</v>
      </c>
      <c r="C40" s="120">
        <v>101792</v>
      </c>
      <c r="D40" s="121">
        <v>-0.88751096799004536</v>
      </c>
      <c r="E40" s="120">
        <v>827285</v>
      </c>
      <c r="F40" s="121">
        <f t="shared" si="2"/>
        <v>7.1272103898145236</v>
      </c>
      <c r="G40" s="120">
        <v>941161</v>
      </c>
      <c r="H40" s="121">
        <f t="shared" si="2"/>
        <v>0.13765026562792748</v>
      </c>
      <c r="I40" s="120">
        <v>991862</v>
      </c>
      <c r="J40" s="121">
        <f t="shared" si="2"/>
        <v>5.3870697999598427E-2</v>
      </c>
      <c r="K40" s="120">
        <v>982291</v>
      </c>
      <c r="L40" s="121">
        <f t="shared" si="3"/>
        <v>-9.6495278577060084E-3</v>
      </c>
      <c r="M40" s="120">
        <v>931092</v>
      </c>
      <c r="N40" s="121">
        <f t="shared" si="4"/>
        <v>-5.2122029011769433E-2</v>
      </c>
    </row>
    <row r="41" spans="2:15" x14ac:dyDescent="0.25">
      <c r="B41" s="119" t="s">
        <v>94</v>
      </c>
      <c r="C41" s="120">
        <v>116956</v>
      </c>
      <c r="D41" s="121">
        <v>-0.85257566532926443</v>
      </c>
      <c r="E41" s="120">
        <v>794749</v>
      </c>
      <c r="F41" s="121">
        <f t="shared" si="2"/>
        <v>5.7952819863880434</v>
      </c>
      <c r="G41" s="120">
        <v>871062</v>
      </c>
      <c r="H41" s="121">
        <f t="shared" si="2"/>
        <v>9.6021511194100295E-2</v>
      </c>
      <c r="I41" s="120">
        <v>915264</v>
      </c>
      <c r="J41" s="121">
        <f t="shared" si="2"/>
        <v>5.0744952712895364E-2</v>
      </c>
      <c r="K41" s="120">
        <v>893464</v>
      </c>
      <c r="L41" s="121">
        <f t="shared" si="3"/>
        <v>-2.3818264457030947E-2</v>
      </c>
      <c r="M41" s="120">
        <v>844793</v>
      </c>
      <c r="N41" s="121">
        <f t="shared" si="4"/>
        <v>-5.4474494775391014E-2</v>
      </c>
    </row>
    <row r="42" spans="2:15" x14ac:dyDescent="0.25">
      <c r="B42" s="119" t="s">
        <v>96</v>
      </c>
      <c r="C42" s="120">
        <v>156090</v>
      </c>
      <c r="D42" s="121">
        <v>-0.81034344494747357</v>
      </c>
      <c r="E42" s="120">
        <v>703865</v>
      </c>
      <c r="F42" s="121">
        <f t="shared" si="2"/>
        <v>3.5093535780639371</v>
      </c>
      <c r="G42" s="120">
        <v>895820</v>
      </c>
      <c r="H42" s="121">
        <f t="shared" si="2"/>
        <v>0.27271564859738717</v>
      </c>
      <c r="I42" s="120">
        <v>916201</v>
      </c>
      <c r="J42" s="121">
        <f t="shared" si="2"/>
        <v>2.2751222343774469E-2</v>
      </c>
      <c r="K42" s="120">
        <v>904301</v>
      </c>
      <c r="L42" s="121">
        <f t="shared" si="3"/>
        <v>-1.2988416297297189E-2</v>
      </c>
      <c r="M42" s="120">
        <v>878892</v>
      </c>
      <c r="N42" s="121">
        <f t="shared" si="4"/>
        <v>-2.8097945263800383E-2</v>
      </c>
    </row>
    <row r="43" spans="2:15" ht="15.75" x14ac:dyDescent="0.25">
      <c r="B43" s="122" t="s">
        <v>33</v>
      </c>
      <c r="C43" s="123">
        <v>3047683</v>
      </c>
      <c r="D43" s="124">
        <v>-0.69741722512464721</v>
      </c>
      <c r="E43" s="123">
        <v>4898283</v>
      </c>
      <c r="F43" s="124">
        <f t="shared" si="2"/>
        <v>0.60721538296469801</v>
      </c>
      <c r="G43" s="123">
        <v>10516355</v>
      </c>
      <c r="H43" s="124">
        <f t="shared" si="2"/>
        <v>1.1469472057861907</v>
      </c>
      <c r="I43" s="123">
        <v>10983558</v>
      </c>
      <c r="J43" s="124">
        <f t="shared" si="2"/>
        <v>4.4426324520235427E-2</v>
      </c>
      <c r="K43" s="123">
        <v>11091365</v>
      </c>
      <c r="L43" s="124">
        <f t="shared" si="3"/>
        <v>9.8153075715536886E-3</v>
      </c>
      <c r="M43" s="123">
        <v>10348424</v>
      </c>
      <c r="N43" s="124">
        <v>-6.6983730136011221E-2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8" spans="2:15" ht="48.75" customHeight="1" thickBot="1" x14ac:dyDescent="0.3">
      <c r="B48" s="283" t="s">
        <v>295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154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1:15" x14ac:dyDescent="0.25">
      <c r="A53" s="1"/>
      <c r="B53" s="119" t="s">
        <v>74</v>
      </c>
      <c r="C53" s="120">
        <v>780614</v>
      </c>
      <c r="D53" s="121">
        <v>0.10401389397640126</v>
      </c>
      <c r="E53" s="120">
        <v>66225</v>
      </c>
      <c r="F53" s="121">
        <f t="shared" ref="F53:J65" si="5">IFERROR(E53/C53-1,"-")</f>
        <v>-0.91516293584281094</v>
      </c>
      <c r="G53" s="120">
        <v>578443</v>
      </c>
      <c r="H53" s="121">
        <f t="shared" si="5"/>
        <v>7.73451113627784</v>
      </c>
      <c r="I53" s="120">
        <v>769796</v>
      </c>
      <c r="J53" s="121">
        <f t="shared" si="5"/>
        <v>0.3308070112353334</v>
      </c>
      <c r="K53" s="120">
        <v>831553</v>
      </c>
      <c r="L53" s="121">
        <f t="shared" ref="L53:L65" si="6">IFERROR(K53/I53-1,"-")</f>
        <v>8.0225150559368963E-2</v>
      </c>
      <c r="M53" s="120">
        <v>804545</v>
      </c>
      <c r="N53" s="121">
        <f t="shared" ref="N53:N61" si="7">IFERROR(M53/K53-1,"-")</f>
        <v>-3.247898811019867E-2</v>
      </c>
    </row>
    <row r="54" spans="1:15" x14ac:dyDescent="0.25">
      <c r="A54" s="1">
        <v>2</v>
      </c>
      <c r="B54" s="119" t="s">
        <v>76</v>
      </c>
      <c r="C54" s="120">
        <v>747887</v>
      </c>
      <c r="D54" s="121">
        <v>0.15268085027680844</v>
      </c>
      <c r="E54" s="120">
        <v>74502</v>
      </c>
      <c r="F54" s="121">
        <f t="shared" si="5"/>
        <v>-0.90038334668205222</v>
      </c>
      <c r="G54" s="120">
        <v>672985</v>
      </c>
      <c r="H54" s="121">
        <f t="shared" si="5"/>
        <v>8.0331132050146312</v>
      </c>
      <c r="I54" s="120">
        <v>750195</v>
      </c>
      <c r="J54" s="121">
        <f t="shared" si="5"/>
        <v>0.11472766852158656</v>
      </c>
      <c r="K54" s="120">
        <v>778455</v>
      </c>
      <c r="L54" s="121">
        <f t="shared" si="6"/>
        <v>3.7670205746505925E-2</v>
      </c>
      <c r="M54" s="120">
        <v>725170</v>
      </c>
      <c r="N54" s="121">
        <f t="shared" si="7"/>
        <v>-6.8449685595185383E-2</v>
      </c>
    </row>
    <row r="55" spans="1:15" x14ac:dyDescent="0.25">
      <c r="A55" s="1">
        <v>3</v>
      </c>
      <c r="B55" s="119" t="s">
        <v>78</v>
      </c>
      <c r="C55" s="120">
        <v>324851</v>
      </c>
      <c r="D55" s="121">
        <v>-0.5517553034421665</v>
      </c>
      <c r="E55" s="120">
        <v>94487</v>
      </c>
      <c r="F55" s="121">
        <f t="shared" si="5"/>
        <v>-0.70913741992482704</v>
      </c>
      <c r="G55" s="120">
        <v>799315</v>
      </c>
      <c r="H55" s="121">
        <f t="shared" si="5"/>
        <v>7.4595235323377818</v>
      </c>
      <c r="I55" s="120">
        <v>783877</v>
      </c>
      <c r="J55" s="121">
        <f t="shared" si="5"/>
        <v>-1.9314037644733273E-2</v>
      </c>
      <c r="K55" s="120">
        <v>859658</v>
      </c>
      <c r="L55" s="121">
        <f t="shared" si="6"/>
        <v>9.6674605837395511E-2</v>
      </c>
      <c r="M55" s="120">
        <v>768755</v>
      </c>
      <c r="N55" s="121">
        <f t="shared" si="7"/>
        <v>-0.1057432141619109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120142</v>
      </c>
      <c r="F56" s="121" t="str">
        <f t="shared" si="5"/>
        <v>-</v>
      </c>
      <c r="G56" s="120">
        <v>836000</v>
      </c>
      <c r="H56" s="121">
        <f t="shared" si="5"/>
        <v>5.9584325215162055</v>
      </c>
      <c r="I56" s="120">
        <v>807216</v>
      </c>
      <c r="J56" s="121">
        <f t="shared" si="5"/>
        <v>-3.4430622009569367E-2</v>
      </c>
      <c r="K56" s="120">
        <v>799218</v>
      </c>
      <c r="L56" s="121">
        <f t="shared" si="6"/>
        <v>-9.9081286793125667E-3</v>
      </c>
      <c r="M56" s="120">
        <v>785535</v>
      </c>
      <c r="N56" s="121">
        <f t="shared" si="7"/>
        <v>-1.7120485274355723E-2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153471</v>
      </c>
      <c r="F57" s="121" t="str">
        <f t="shared" si="5"/>
        <v>-</v>
      </c>
      <c r="G57" s="120">
        <v>758829</v>
      </c>
      <c r="H57" s="121">
        <f t="shared" si="5"/>
        <v>3.944445530425944</v>
      </c>
      <c r="I57" s="120">
        <v>768623</v>
      </c>
      <c r="J57" s="121">
        <f t="shared" si="5"/>
        <v>1.2906728656917332E-2</v>
      </c>
      <c r="K57" s="120">
        <v>810790</v>
      </c>
      <c r="L57" s="121">
        <f t="shared" si="6"/>
        <v>5.4860445237782329E-2</v>
      </c>
      <c r="M57" s="120">
        <v>711352</v>
      </c>
      <c r="N57" s="121">
        <f t="shared" si="7"/>
        <v>-0.12264334784592801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216578</v>
      </c>
      <c r="F58" s="121" t="str">
        <f t="shared" si="5"/>
        <v>-</v>
      </c>
      <c r="G58" s="120">
        <v>771983</v>
      </c>
      <c r="H58" s="121">
        <f t="shared" si="5"/>
        <v>2.5644571470786506</v>
      </c>
      <c r="I58" s="120">
        <v>782837</v>
      </c>
      <c r="J58" s="121">
        <f t="shared" si="5"/>
        <v>1.4059895101316888E-2</v>
      </c>
      <c r="K58" s="120">
        <v>777387</v>
      </c>
      <c r="L58" s="121">
        <f t="shared" si="6"/>
        <v>-6.9618579602139796E-3</v>
      </c>
      <c r="M58" s="120">
        <v>704386</v>
      </c>
      <c r="N58" s="121">
        <f t="shared" si="7"/>
        <v>-9.3905609432624937E-2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428769</v>
      </c>
      <c r="F59" s="121" t="str">
        <f t="shared" si="5"/>
        <v>-</v>
      </c>
      <c r="G59" s="120">
        <v>856910</v>
      </c>
      <c r="H59" s="121">
        <f t="shared" si="5"/>
        <v>0.99853534187406279</v>
      </c>
      <c r="I59" s="120">
        <v>863997</v>
      </c>
      <c r="J59" s="121">
        <f t="shared" si="5"/>
        <v>8.2704134623239334E-3</v>
      </c>
      <c r="K59" s="120">
        <v>876426</v>
      </c>
      <c r="L59" s="121">
        <f t="shared" si="6"/>
        <v>1.4385466616203546E-2</v>
      </c>
      <c r="M59" s="120">
        <v>815566</v>
      </c>
      <c r="N59" s="121">
        <f t="shared" si="7"/>
        <v>-6.9441116534653236E-2</v>
      </c>
    </row>
    <row r="60" spans="1:15" x14ac:dyDescent="0.25">
      <c r="A60" s="1">
        <v>8</v>
      </c>
      <c r="B60" s="119" t="s">
        <v>88</v>
      </c>
      <c r="C60" s="120">
        <v>208352</v>
      </c>
      <c r="D60" s="121">
        <v>-0.74073060133497259</v>
      </c>
      <c r="E60" s="120">
        <v>609870</v>
      </c>
      <c r="F60" s="121">
        <f t="shared" si="5"/>
        <v>1.9271137306097375</v>
      </c>
      <c r="G60" s="120">
        <v>899262</v>
      </c>
      <c r="H60" s="121">
        <f t="shared" si="5"/>
        <v>0.47451424073982973</v>
      </c>
      <c r="I60" s="120">
        <v>898641</v>
      </c>
      <c r="J60" s="121">
        <f t="shared" si="5"/>
        <v>-6.9056626433672275E-4</v>
      </c>
      <c r="K60" s="120">
        <v>938432</v>
      </c>
      <c r="L60" s="121">
        <f t="shared" si="6"/>
        <v>4.4279083638516292E-2</v>
      </c>
      <c r="M60" s="120">
        <v>827547</v>
      </c>
      <c r="N60" s="121">
        <f t="shared" si="7"/>
        <v>-0.11815986667121325</v>
      </c>
    </row>
    <row r="61" spans="1:15" x14ac:dyDescent="0.25">
      <c r="A61" s="1">
        <v>9</v>
      </c>
      <c r="B61" s="119" t="s">
        <v>90</v>
      </c>
      <c r="C61" s="120">
        <v>128245</v>
      </c>
      <c r="D61" s="121">
        <v>-0.81494227994227997</v>
      </c>
      <c r="E61" s="120">
        <v>592582</v>
      </c>
      <c r="F61" s="121">
        <f t="shared" si="5"/>
        <v>3.6207025615033723</v>
      </c>
      <c r="G61" s="120">
        <v>740905</v>
      </c>
      <c r="H61" s="121">
        <f t="shared" si="5"/>
        <v>0.25029953660421689</v>
      </c>
      <c r="I61" s="120">
        <v>804647</v>
      </c>
      <c r="J61" s="121">
        <f t="shared" si="5"/>
        <v>8.6032622266012604E-2</v>
      </c>
      <c r="K61" s="120">
        <v>798194</v>
      </c>
      <c r="L61" s="121">
        <f t="shared" si="6"/>
        <v>-8.019665766478945E-3</v>
      </c>
      <c r="M61" s="120">
        <v>710628</v>
      </c>
      <c r="N61" s="121">
        <f t="shared" si="7"/>
        <v>-0.10970515939733949</v>
      </c>
    </row>
    <row r="62" spans="1:15" x14ac:dyDescent="0.25">
      <c r="A62" s="1">
        <v>10</v>
      </c>
      <c r="B62" s="119" t="s">
        <v>92</v>
      </c>
      <c r="C62" s="120">
        <v>96621</v>
      </c>
      <c r="D62" s="121">
        <v>-0.87319379808335895</v>
      </c>
      <c r="E62" s="120">
        <v>723435</v>
      </c>
      <c r="F62" s="121">
        <f t="shared" si="5"/>
        <v>6.4873474710466672</v>
      </c>
      <c r="G62" s="120">
        <v>827535</v>
      </c>
      <c r="H62" s="121">
        <f t="shared" si="5"/>
        <v>0.14389682556138417</v>
      </c>
      <c r="I62" s="120">
        <v>885886</v>
      </c>
      <c r="J62" s="121">
        <f t="shared" si="5"/>
        <v>7.0511821252273288E-2</v>
      </c>
      <c r="K62" s="120">
        <v>889814</v>
      </c>
      <c r="L62" s="121">
        <f t="shared" si="6"/>
        <v>4.4339790898604292E-3</v>
      </c>
      <c r="M62" s="120">
        <v>820315</v>
      </c>
      <c r="N62" s="121">
        <f>IFERROR(M62/K62-1,"-")</f>
        <v>-7.8105087130568851E-2</v>
      </c>
    </row>
    <row r="63" spans="1:15" x14ac:dyDescent="0.25">
      <c r="A63" s="1">
        <v>11</v>
      </c>
      <c r="B63" s="119" t="s">
        <v>94</v>
      </c>
      <c r="C63" s="120">
        <v>110317</v>
      </c>
      <c r="D63" s="121">
        <v>-0.83513170991239272</v>
      </c>
      <c r="E63" s="120">
        <v>693650</v>
      </c>
      <c r="F63" s="121">
        <f t="shared" si="5"/>
        <v>5.2877888267447446</v>
      </c>
      <c r="G63" s="120">
        <v>766204</v>
      </c>
      <c r="H63" s="121">
        <f t="shared" si="5"/>
        <v>0.10459741944784828</v>
      </c>
      <c r="I63" s="120">
        <v>815267</v>
      </c>
      <c r="J63" s="121">
        <f t="shared" si="5"/>
        <v>6.4033860434035805E-2</v>
      </c>
      <c r="K63" s="120">
        <v>804914</v>
      </c>
      <c r="L63" s="121">
        <f t="shared" si="6"/>
        <v>-1.2698907229165446E-2</v>
      </c>
      <c r="M63" s="120">
        <v>755529</v>
      </c>
      <c r="N63" s="121">
        <f>IFERROR(M63/K63-1,"-")</f>
        <v>-6.1354380716449164E-2</v>
      </c>
    </row>
    <row r="64" spans="1:15" x14ac:dyDescent="0.25">
      <c r="A64" s="1">
        <v>12</v>
      </c>
      <c r="B64" s="119" t="s">
        <v>96</v>
      </c>
      <c r="C64" s="120">
        <v>149128</v>
      </c>
      <c r="D64" s="121">
        <v>-0.78772812095659561</v>
      </c>
      <c r="E64" s="120">
        <v>621131</v>
      </c>
      <c r="F64" s="121">
        <f t="shared" si="5"/>
        <v>3.1650863687570405</v>
      </c>
      <c r="G64" s="120">
        <v>780462</v>
      </c>
      <c r="H64" s="121">
        <f t="shared" si="5"/>
        <v>0.25651754621810863</v>
      </c>
      <c r="I64" s="120">
        <v>814267</v>
      </c>
      <c r="J64" s="121">
        <f t="shared" si="5"/>
        <v>4.3314088322045086E-2</v>
      </c>
      <c r="K64" s="120">
        <v>813937</v>
      </c>
      <c r="L64" s="121">
        <f t="shared" si="6"/>
        <v>-4.0527247205157657E-4</v>
      </c>
      <c r="M64" s="120">
        <v>785999</v>
      </c>
      <c r="N64" s="121">
        <f>IFERROR(M64/K64-1,"-")</f>
        <v>-3.4324523888212499E-2</v>
      </c>
    </row>
    <row r="65" spans="1:15" ht="15.75" x14ac:dyDescent="0.25">
      <c r="B65" s="122" t="s">
        <v>33</v>
      </c>
      <c r="C65" s="123">
        <v>2681566</v>
      </c>
      <c r="D65" s="124">
        <v>-0.68109912786355586</v>
      </c>
      <c r="E65" s="123">
        <v>4394842</v>
      </c>
      <c r="F65" s="124">
        <f t="shared" si="5"/>
        <v>0.63890875704718808</v>
      </c>
      <c r="G65" s="123">
        <v>9288833</v>
      </c>
      <c r="H65" s="124">
        <f t="shared" si="5"/>
        <v>1.113576096706093</v>
      </c>
      <c r="I65" s="123">
        <v>9745249</v>
      </c>
      <c r="J65" s="124">
        <f t="shared" si="5"/>
        <v>4.9135989418692239E-2</v>
      </c>
      <c r="K65" s="123">
        <v>9978778</v>
      </c>
      <c r="L65" s="124">
        <f t="shared" si="6"/>
        <v>2.3963369227405051E-2</v>
      </c>
      <c r="M65" s="123">
        <v>9215327</v>
      </c>
      <c r="N65" s="124">
        <v>-7.6507464140398773E-2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296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1:15" x14ac:dyDescent="0.25">
      <c r="A75" s="1">
        <v>1</v>
      </c>
      <c r="B75" s="119" t="s">
        <v>74</v>
      </c>
      <c r="C75" s="120">
        <v>125486</v>
      </c>
      <c r="D75" s="121">
        <v>-0.15785164455361156</v>
      </c>
      <c r="E75" s="120">
        <v>9836</v>
      </c>
      <c r="F75" s="121">
        <f t="shared" ref="F75:J87" si="8">IFERROR(E75/C75-1,"-")</f>
        <v>-0.92161675406021393</v>
      </c>
      <c r="G75" s="120">
        <v>69669</v>
      </c>
      <c r="H75" s="121">
        <f t="shared" si="8"/>
        <v>6.0830622204148028</v>
      </c>
      <c r="I75" s="120">
        <v>118976</v>
      </c>
      <c r="J75" s="121">
        <f t="shared" si="8"/>
        <v>0.70773227690938589</v>
      </c>
      <c r="K75" s="120">
        <v>97842</v>
      </c>
      <c r="L75" s="121">
        <f t="shared" ref="L75:L87" si="9">IFERROR(K75/I75-1,"-")</f>
        <v>-0.17763246369015595</v>
      </c>
      <c r="M75" s="120">
        <v>94005</v>
      </c>
      <c r="N75" s="121">
        <f t="shared" ref="N75:N86" si="10">IFERROR(M75/K75-1,"-")</f>
        <v>-3.9216287483902601E-2</v>
      </c>
    </row>
    <row r="76" spans="1:15" x14ac:dyDescent="0.25">
      <c r="A76" s="1">
        <v>2</v>
      </c>
      <c r="B76" s="119" t="s">
        <v>76</v>
      </c>
      <c r="C76" s="120">
        <v>123526</v>
      </c>
      <c r="D76" s="121">
        <v>-5.556829823998044E-2</v>
      </c>
      <c r="E76" s="120">
        <v>9365</v>
      </c>
      <c r="F76" s="121">
        <f t="shared" si="8"/>
        <v>-0.92418600132765572</v>
      </c>
      <c r="G76" s="120">
        <v>92659</v>
      </c>
      <c r="H76" s="121">
        <f t="shared" si="8"/>
        <v>8.8941804591564342</v>
      </c>
      <c r="I76" s="120">
        <v>107335</v>
      </c>
      <c r="J76" s="121">
        <f t="shared" si="8"/>
        <v>0.15838720469679135</v>
      </c>
      <c r="K76" s="120">
        <v>95743</v>
      </c>
      <c r="L76" s="121">
        <f t="shared" si="9"/>
        <v>-0.10799832300740675</v>
      </c>
      <c r="M76" s="120">
        <v>91547</v>
      </c>
      <c r="N76" s="121">
        <f t="shared" si="10"/>
        <v>-4.3825658272667489E-2</v>
      </c>
    </row>
    <row r="77" spans="1:15" x14ac:dyDescent="0.25">
      <c r="A77" s="1">
        <v>3</v>
      </c>
      <c r="B77" s="119" t="s">
        <v>78</v>
      </c>
      <c r="C77" s="120">
        <v>59091</v>
      </c>
      <c r="D77" s="121">
        <v>-0.59014676506492059</v>
      </c>
      <c r="E77" s="120">
        <v>6472</v>
      </c>
      <c r="F77" s="121">
        <f t="shared" si="8"/>
        <v>-0.89047401465536202</v>
      </c>
      <c r="G77" s="120">
        <v>106332</v>
      </c>
      <c r="H77" s="121">
        <f t="shared" si="8"/>
        <v>15.429542645241039</v>
      </c>
      <c r="I77" s="120">
        <v>98932</v>
      </c>
      <c r="J77" s="121">
        <f t="shared" si="8"/>
        <v>-6.9593349132904492E-2</v>
      </c>
      <c r="K77" s="120">
        <v>97779</v>
      </c>
      <c r="L77" s="121">
        <f t="shared" si="9"/>
        <v>-1.1654469736788853E-2</v>
      </c>
      <c r="M77" s="120">
        <v>90556</v>
      </c>
      <c r="N77" s="121">
        <f t="shared" si="10"/>
        <v>-7.3870667525746891E-2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3366</v>
      </c>
      <c r="F78" s="121" t="str">
        <f t="shared" si="8"/>
        <v>-</v>
      </c>
      <c r="G78" s="120">
        <v>101482</v>
      </c>
      <c r="H78" s="121">
        <f t="shared" si="8"/>
        <v>29.149138443256092</v>
      </c>
      <c r="I78" s="120">
        <v>95383</v>
      </c>
      <c r="J78" s="121">
        <f t="shared" si="8"/>
        <v>-6.0099327959638127E-2</v>
      </c>
      <c r="K78" s="120">
        <v>92204</v>
      </c>
      <c r="L78" s="121">
        <f t="shared" si="9"/>
        <v>-3.3328790245641282E-2</v>
      </c>
      <c r="M78" s="120">
        <v>90195</v>
      </c>
      <c r="N78" s="121">
        <f t="shared" si="10"/>
        <v>-2.1788642575159445E-2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1598</v>
      </c>
      <c r="F79" s="121" t="str">
        <f t="shared" si="8"/>
        <v>-</v>
      </c>
      <c r="G79" s="120">
        <v>79967</v>
      </c>
      <c r="H79" s="121">
        <f t="shared" si="8"/>
        <v>49.041927409261575</v>
      </c>
      <c r="I79" s="120">
        <v>91066</v>
      </c>
      <c r="J79" s="121">
        <f t="shared" si="8"/>
        <v>0.13879475283554465</v>
      </c>
      <c r="K79" s="120">
        <v>84329</v>
      </c>
      <c r="L79" s="121">
        <f t="shared" si="9"/>
        <v>-7.397931170799199E-2</v>
      </c>
      <c r="M79" s="120">
        <v>87681</v>
      </c>
      <c r="N79" s="121">
        <f t="shared" si="10"/>
        <v>3.9749078015866468E-2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7977</v>
      </c>
      <c r="F80" s="121" t="str">
        <f t="shared" si="8"/>
        <v>-</v>
      </c>
      <c r="G80" s="120">
        <v>95313</v>
      </c>
      <c r="H80" s="121">
        <f t="shared" si="8"/>
        <v>10.948476871004138</v>
      </c>
      <c r="I80" s="120">
        <v>94829</v>
      </c>
      <c r="J80" s="121">
        <f t="shared" si="8"/>
        <v>-5.078006148164449E-3</v>
      </c>
      <c r="K80" s="120">
        <v>86197</v>
      </c>
      <c r="L80" s="121">
        <f t="shared" si="9"/>
        <v>-9.102700650644846E-2</v>
      </c>
      <c r="M80" s="120">
        <v>92745</v>
      </c>
      <c r="N80" s="121">
        <f t="shared" si="10"/>
        <v>7.5965520841792644E-2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42553</v>
      </c>
      <c r="F81" s="121" t="str">
        <f t="shared" si="8"/>
        <v>-</v>
      </c>
      <c r="G81" s="120">
        <v>118505</v>
      </c>
      <c r="H81" s="121">
        <f t="shared" si="8"/>
        <v>1.7848800319601437</v>
      </c>
      <c r="I81" s="120">
        <v>111827</v>
      </c>
      <c r="J81" s="121">
        <f t="shared" si="8"/>
        <v>-5.6352052656006069E-2</v>
      </c>
      <c r="K81" s="120">
        <v>96980</v>
      </c>
      <c r="L81" s="121">
        <f t="shared" si="9"/>
        <v>-0.13276757849177745</v>
      </c>
      <c r="M81" s="120">
        <v>102232</v>
      </c>
      <c r="N81" s="121">
        <f t="shared" si="10"/>
        <v>5.4155495978552182E-2</v>
      </c>
    </row>
    <row r="82" spans="1:15" x14ac:dyDescent="0.25">
      <c r="A82" s="1">
        <v>8</v>
      </c>
      <c r="B82" s="119" t="s">
        <v>88</v>
      </c>
      <c r="C82" s="120">
        <v>22288</v>
      </c>
      <c r="D82" s="121">
        <v>-0.86069477605410205</v>
      </c>
      <c r="E82" s="120">
        <v>67891</v>
      </c>
      <c r="F82" s="121">
        <f t="shared" si="8"/>
        <v>2.0460786073223258</v>
      </c>
      <c r="G82" s="120">
        <v>128327</v>
      </c>
      <c r="H82" s="121">
        <f t="shared" si="8"/>
        <v>0.8901916307021549</v>
      </c>
      <c r="I82" s="120">
        <v>114756</v>
      </c>
      <c r="J82" s="121">
        <f t="shared" si="8"/>
        <v>-0.1057532709406438</v>
      </c>
      <c r="K82" s="120">
        <v>101864</v>
      </c>
      <c r="L82" s="121">
        <f t="shared" si="9"/>
        <v>-0.11234270974938132</v>
      </c>
      <c r="M82" s="120">
        <v>103753</v>
      </c>
      <c r="N82" s="121">
        <f t="shared" si="10"/>
        <v>1.8544333621298925E-2</v>
      </c>
    </row>
    <row r="83" spans="1:15" x14ac:dyDescent="0.25">
      <c r="A83" s="1">
        <v>9</v>
      </c>
      <c r="B83" s="119" t="s">
        <v>90</v>
      </c>
      <c r="C83" s="120">
        <v>5703</v>
      </c>
      <c r="D83" s="121">
        <v>-0.95417584006942324</v>
      </c>
      <c r="E83" s="120">
        <v>66700</v>
      </c>
      <c r="F83" s="121">
        <f t="shared" si="8"/>
        <v>10.6955988076451</v>
      </c>
      <c r="G83" s="120">
        <v>101426</v>
      </c>
      <c r="H83" s="121">
        <f t="shared" si="8"/>
        <v>0.52062968515742125</v>
      </c>
      <c r="I83" s="120">
        <v>97298</v>
      </c>
      <c r="J83" s="121">
        <f t="shared" si="8"/>
        <v>-4.0699623370733296E-2</v>
      </c>
      <c r="K83" s="120">
        <v>88258</v>
      </c>
      <c r="L83" s="121">
        <f t="shared" si="9"/>
        <v>-9.2910440091266033E-2</v>
      </c>
      <c r="M83" s="120">
        <v>87449</v>
      </c>
      <c r="N83" s="121">
        <f t="shared" si="10"/>
        <v>-9.1663078701080813E-3</v>
      </c>
    </row>
    <row r="84" spans="1:15" x14ac:dyDescent="0.25">
      <c r="A84" s="1">
        <v>10</v>
      </c>
      <c r="B84" s="119" t="s">
        <v>92</v>
      </c>
      <c r="C84" s="120">
        <v>5171</v>
      </c>
      <c r="D84" s="121">
        <v>-0.96382600665976437</v>
      </c>
      <c r="E84" s="120">
        <v>103850</v>
      </c>
      <c r="F84" s="121">
        <f t="shared" si="8"/>
        <v>19.083156062657125</v>
      </c>
      <c r="G84" s="120">
        <v>113626</v>
      </c>
      <c r="H84" s="121">
        <f t="shared" si="8"/>
        <v>9.4135772749157409E-2</v>
      </c>
      <c r="I84" s="120">
        <v>105976</v>
      </c>
      <c r="J84" s="121">
        <f t="shared" si="8"/>
        <v>-6.7326140143981084E-2</v>
      </c>
      <c r="K84" s="120">
        <v>92477</v>
      </c>
      <c r="L84" s="121">
        <f t="shared" si="9"/>
        <v>-0.12737789688231294</v>
      </c>
      <c r="M84" s="120">
        <v>110777</v>
      </c>
      <c r="N84" s="121">
        <f t="shared" si="10"/>
        <v>0.19788704218346176</v>
      </c>
    </row>
    <row r="85" spans="1:15" x14ac:dyDescent="0.25">
      <c r="A85" s="1">
        <v>11</v>
      </c>
      <c r="B85" s="119" t="s">
        <v>94</v>
      </c>
      <c r="C85" s="120">
        <v>6639</v>
      </c>
      <c r="D85" s="121">
        <v>-0.94654890626132182</v>
      </c>
      <c r="E85" s="120">
        <v>101099</v>
      </c>
      <c r="F85" s="121">
        <f t="shared" si="8"/>
        <v>14.228046392528995</v>
      </c>
      <c r="G85" s="120">
        <v>104858</v>
      </c>
      <c r="H85" s="121">
        <f t="shared" si="8"/>
        <v>3.7181376670392341E-2</v>
      </c>
      <c r="I85" s="120">
        <v>99997</v>
      </c>
      <c r="J85" s="121">
        <f t="shared" si="8"/>
        <v>-4.6357931679032571E-2</v>
      </c>
      <c r="K85" s="120">
        <v>88550</v>
      </c>
      <c r="L85" s="121">
        <f t="shared" si="9"/>
        <v>-0.11447343420302614</v>
      </c>
      <c r="M85" s="120">
        <v>89264</v>
      </c>
      <c r="N85" s="121">
        <f t="shared" si="10"/>
        <v>8.0632411067194099E-3</v>
      </c>
    </row>
    <row r="86" spans="1:15" x14ac:dyDescent="0.25">
      <c r="A86" s="1">
        <v>12</v>
      </c>
      <c r="B86" s="119" t="s">
        <v>96</v>
      </c>
      <c r="C86" s="120">
        <v>6962</v>
      </c>
      <c r="D86" s="121">
        <v>-0.94221495505515396</v>
      </c>
      <c r="E86" s="120">
        <v>82734</v>
      </c>
      <c r="F86" s="121">
        <f t="shared" si="8"/>
        <v>10.883654122378626</v>
      </c>
      <c r="G86" s="120">
        <v>115358</v>
      </c>
      <c r="H86" s="121">
        <f t="shared" si="8"/>
        <v>0.39432397805013664</v>
      </c>
      <c r="I86" s="120">
        <v>101934</v>
      </c>
      <c r="J86" s="121">
        <f t="shared" si="8"/>
        <v>-0.11636817559250334</v>
      </c>
      <c r="K86" s="120">
        <v>90364</v>
      </c>
      <c r="L86" s="121">
        <f t="shared" si="9"/>
        <v>-0.11350481684227054</v>
      </c>
      <c r="M86" s="120">
        <v>92893</v>
      </c>
      <c r="N86" s="121">
        <f t="shared" si="10"/>
        <v>2.7986808906201643E-2</v>
      </c>
    </row>
    <row r="87" spans="1:15" ht="15.75" x14ac:dyDescent="0.25">
      <c r="B87" s="122" t="s">
        <v>33</v>
      </c>
      <c r="C87" s="123">
        <v>366117</v>
      </c>
      <c r="D87" s="124">
        <v>-0.77990541361853927</v>
      </c>
      <c r="E87" s="123">
        <v>503441</v>
      </c>
      <c r="F87" s="124">
        <f t="shared" si="8"/>
        <v>0.3750822824397666</v>
      </c>
      <c r="G87" s="123">
        <v>1227522</v>
      </c>
      <c r="H87" s="124">
        <f t="shared" si="8"/>
        <v>1.4382638680600111</v>
      </c>
      <c r="I87" s="123">
        <v>1238309</v>
      </c>
      <c r="J87" s="124">
        <f t="shared" si="8"/>
        <v>8.787622543628526E-3</v>
      </c>
      <c r="K87" s="123">
        <v>1112587</v>
      </c>
      <c r="L87" s="124">
        <f t="shared" si="9"/>
        <v>-0.10152716325246769</v>
      </c>
      <c r="M87" s="123">
        <v>1133097</v>
      </c>
      <c r="N87" s="124">
        <v>1.8434513435803268E-2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297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20">
        <v>248197</v>
      </c>
      <c r="D97" s="121">
        <v>-1.9189655921881932E-2</v>
      </c>
      <c r="E97" s="120">
        <v>22351</v>
      </c>
      <c r="F97" s="121">
        <f t="shared" ref="F97:J109" si="11">IFERROR(E97/C97-1,"-")</f>
        <v>-0.90994653440613704</v>
      </c>
      <c r="G97" s="120">
        <v>138246</v>
      </c>
      <c r="H97" s="121">
        <f t="shared" si="11"/>
        <v>5.1852266117847075</v>
      </c>
      <c r="I97" s="120">
        <v>216785</v>
      </c>
      <c r="J97" s="121">
        <f t="shared" si="11"/>
        <v>0.56811046974234336</v>
      </c>
      <c r="K97" s="120">
        <v>236190</v>
      </c>
      <c r="L97" s="121">
        <f t="shared" ref="L97:L109" si="12">IFERROR(K97/I97-1,"-")</f>
        <v>8.9512650783033942E-2</v>
      </c>
      <c r="M97" s="120">
        <v>221197</v>
      </c>
      <c r="N97" s="121">
        <f t="shared" ref="N97:N108" si="13">IFERROR(M97/K97-1,"-")</f>
        <v>-6.347855540031333E-2</v>
      </c>
    </row>
    <row r="98" spans="2:14" x14ac:dyDescent="0.25">
      <c r="B98" s="119" t="s">
        <v>76</v>
      </c>
      <c r="C98" s="120">
        <v>244281</v>
      </c>
      <c r="D98" s="121">
        <v>3.4641807354448551E-2</v>
      </c>
      <c r="E98" s="120">
        <v>19860</v>
      </c>
      <c r="F98" s="121">
        <f t="shared" si="11"/>
        <v>-0.91870018544217524</v>
      </c>
      <c r="G98" s="120">
        <v>146840</v>
      </c>
      <c r="H98" s="121">
        <f t="shared" si="11"/>
        <v>6.3937562940584085</v>
      </c>
      <c r="I98" s="120">
        <v>219814</v>
      </c>
      <c r="J98" s="121">
        <f t="shared" si="11"/>
        <v>0.4969626804685372</v>
      </c>
      <c r="K98" s="120">
        <v>240126</v>
      </c>
      <c r="L98" s="121">
        <f t="shared" si="12"/>
        <v>9.2405397290436397E-2</v>
      </c>
      <c r="M98" s="120">
        <v>243618</v>
      </c>
      <c r="N98" s="121">
        <f t="shared" si="13"/>
        <v>1.4542365258239487E-2</v>
      </c>
    </row>
    <row r="99" spans="2:14" x14ac:dyDescent="0.25">
      <c r="B99" s="119" t="s">
        <v>78</v>
      </c>
      <c r="C99" s="120">
        <v>112373</v>
      </c>
      <c r="D99" s="121">
        <v>-0.54901433547910683</v>
      </c>
      <c r="E99" s="120">
        <v>21919</v>
      </c>
      <c r="F99" s="121">
        <f t="shared" si="11"/>
        <v>-0.80494424817349364</v>
      </c>
      <c r="G99" s="120">
        <v>151401</v>
      </c>
      <c r="H99" s="121">
        <f t="shared" si="11"/>
        <v>5.907295040832155</v>
      </c>
      <c r="I99" s="120">
        <v>215392</v>
      </c>
      <c r="J99" s="121">
        <f t="shared" si="11"/>
        <v>0.42265903131419202</v>
      </c>
      <c r="K99" s="120">
        <v>241360</v>
      </c>
      <c r="L99" s="121">
        <f t="shared" si="12"/>
        <v>0.12056158074580292</v>
      </c>
      <c r="M99" s="120">
        <v>234786</v>
      </c>
      <c r="N99" s="121">
        <f t="shared" si="13"/>
        <v>-2.7237321842890294E-2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31391</v>
      </c>
      <c r="F100" s="121" t="str">
        <f t="shared" si="11"/>
        <v>-</v>
      </c>
      <c r="G100" s="120">
        <v>179593</v>
      </c>
      <c r="H100" s="121">
        <f t="shared" si="11"/>
        <v>4.7211621165302153</v>
      </c>
      <c r="I100" s="120">
        <v>205419</v>
      </c>
      <c r="J100" s="121">
        <f t="shared" si="11"/>
        <v>0.14380293218555296</v>
      </c>
      <c r="K100" s="120">
        <v>202460</v>
      </c>
      <c r="L100" s="121">
        <f t="shared" si="12"/>
        <v>-1.4404704530739609E-2</v>
      </c>
      <c r="M100" s="120">
        <v>229231</v>
      </c>
      <c r="N100" s="121">
        <f t="shared" si="13"/>
        <v>0.13222858836313356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32237</v>
      </c>
      <c r="F101" s="121" t="str">
        <f t="shared" si="11"/>
        <v>-</v>
      </c>
      <c r="G101" s="120">
        <v>156911</v>
      </c>
      <c r="H101" s="121">
        <f t="shared" si="11"/>
        <v>3.8674194248844493</v>
      </c>
      <c r="I101" s="120">
        <v>178999</v>
      </c>
      <c r="J101" s="121">
        <f t="shared" si="11"/>
        <v>0.14076769633741426</v>
      </c>
      <c r="K101" s="120">
        <v>193554</v>
      </c>
      <c r="L101" s="121">
        <f t="shared" si="12"/>
        <v>8.1313303426276073E-2</v>
      </c>
      <c r="M101" s="120">
        <v>191556</v>
      </c>
      <c r="N101" s="121">
        <f t="shared" si="13"/>
        <v>-1.0322700641681393E-2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50394</v>
      </c>
      <c r="F102" s="121" t="str">
        <f t="shared" si="11"/>
        <v>-</v>
      </c>
      <c r="G102" s="120">
        <v>162568</v>
      </c>
      <c r="H102" s="121">
        <f t="shared" si="11"/>
        <v>2.225939595983649</v>
      </c>
      <c r="I102" s="120">
        <v>191800</v>
      </c>
      <c r="J102" s="121">
        <f t="shared" si="11"/>
        <v>0.17981398553220806</v>
      </c>
      <c r="K102" s="120">
        <v>196008</v>
      </c>
      <c r="L102" s="121">
        <f t="shared" si="12"/>
        <v>2.1939520333680962E-2</v>
      </c>
      <c r="M102" s="120">
        <v>206525</v>
      </c>
      <c r="N102" s="121">
        <f t="shared" si="13"/>
        <v>5.3655973225582576E-2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81893</v>
      </c>
      <c r="F103" s="121" t="str">
        <f t="shared" si="11"/>
        <v>-</v>
      </c>
      <c r="G103" s="120">
        <v>204541</v>
      </c>
      <c r="H103" s="121">
        <f t="shared" si="11"/>
        <v>1.4976615827970643</v>
      </c>
      <c r="I103" s="120">
        <v>232391</v>
      </c>
      <c r="J103" s="121">
        <f t="shared" si="11"/>
        <v>0.13615852078556379</v>
      </c>
      <c r="K103" s="120">
        <v>251557</v>
      </c>
      <c r="L103" s="121">
        <f t="shared" si="12"/>
        <v>8.2473073397850927E-2</v>
      </c>
      <c r="M103" s="120">
        <v>240399</v>
      </c>
      <c r="N103" s="121">
        <f t="shared" si="13"/>
        <v>-4.4355752374213409E-2</v>
      </c>
    </row>
    <row r="104" spans="2:14" x14ac:dyDescent="0.25">
      <c r="B104" s="119" t="s">
        <v>88</v>
      </c>
      <c r="C104" s="120">
        <v>54502</v>
      </c>
      <c r="D104" s="121">
        <v>-0.82318552834767256</v>
      </c>
      <c r="E104" s="120">
        <v>118279</v>
      </c>
      <c r="F104" s="121">
        <f t="shared" si="11"/>
        <v>1.1701772412021576</v>
      </c>
      <c r="G104" s="120">
        <v>213964</v>
      </c>
      <c r="H104" s="121">
        <f t="shared" si="11"/>
        <v>0.80897707961683807</v>
      </c>
      <c r="I104" s="120">
        <v>258511</v>
      </c>
      <c r="J104" s="121">
        <f t="shared" si="11"/>
        <v>0.2081985754612925</v>
      </c>
      <c r="K104" s="120">
        <v>263998</v>
      </c>
      <c r="L104" s="121">
        <f t="shared" si="12"/>
        <v>2.12254024006715E-2</v>
      </c>
      <c r="M104" s="120">
        <v>283480</v>
      </c>
      <c r="N104" s="121">
        <f t="shared" si="13"/>
        <v>7.3796013606163724E-2</v>
      </c>
    </row>
    <row r="105" spans="2:14" x14ac:dyDescent="0.25">
      <c r="B105" s="119" t="s">
        <v>90</v>
      </c>
      <c r="C105" s="120">
        <v>42677</v>
      </c>
      <c r="D105" s="121">
        <v>-0.82456436038361769</v>
      </c>
      <c r="E105" s="120">
        <v>102730</v>
      </c>
      <c r="F105" s="121">
        <f t="shared" si="11"/>
        <v>1.4071513930220023</v>
      </c>
      <c r="G105" s="120">
        <v>171399</v>
      </c>
      <c r="H105" s="121">
        <f t="shared" si="11"/>
        <v>0.66844154579966908</v>
      </c>
      <c r="I105" s="120">
        <v>200873</v>
      </c>
      <c r="J105" s="121">
        <f t="shared" si="11"/>
        <v>0.17196132999609093</v>
      </c>
      <c r="K105" s="120">
        <v>214779</v>
      </c>
      <c r="L105" s="121">
        <f t="shared" si="12"/>
        <v>6.9227820563241504E-2</v>
      </c>
      <c r="M105" s="120">
        <v>229852</v>
      </c>
      <c r="N105" s="121">
        <f t="shared" si="13"/>
        <v>7.017911434544355E-2</v>
      </c>
    </row>
    <row r="106" spans="2:14" x14ac:dyDescent="0.25">
      <c r="B106" s="119" t="s">
        <v>92</v>
      </c>
      <c r="C106" s="120">
        <v>36079</v>
      </c>
      <c r="D106" s="121">
        <v>-0.85807570816598677</v>
      </c>
      <c r="E106" s="120">
        <v>126003</v>
      </c>
      <c r="F106" s="121">
        <f t="shared" si="11"/>
        <v>2.4924194129549044</v>
      </c>
      <c r="G106" s="120">
        <v>183971</v>
      </c>
      <c r="H106" s="121">
        <f t="shared" si="11"/>
        <v>0.46005253843162475</v>
      </c>
      <c r="I106" s="120">
        <v>215940</v>
      </c>
      <c r="J106" s="121">
        <f t="shared" si="11"/>
        <v>0.17377195318827421</v>
      </c>
      <c r="K106" s="120">
        <v>241503</v>
      </c>
      <c r="L106" s="121">
        <f t="shared" si="12"/>
        <v>0.11838010558488476</v>
      </c>
      <c r="M106" s="120">
        <v>243401</v>
      </c>
      <c r="N106" s="121">
        <f t="shared" si="13"/>
        <v>7.8591156217520108E-3</v>
      </c>
    </row>
    <row r="107" spans="2:14" x14ac:dyDescent="0.25">
      <c r="B107" s="119" t="s">
        <v>94</v>
      </c>
      <c r="C107" s="120">
        <v>39973</v>
      </c>
      <c r="D107" s="121">
        <v>-0.82708246816168329</v>
      </c>
      <c r="E107" s="120">
        <v>132346</v>
      </c>
      <c r="F107" s="121">
        <f t="shared" si="11"/>
        <v>2.3108848472719083</v>
      </c>
      <c r="G107" s="120">
        <v>193096</v>
      </c>
      <c r="H107" s="121">
        <f t="shared" si="11"/>
        <v>0.45902407326250882</v>
      </c>
      <c r="I107" s="120">
        <v>234169</v>
      </c>
      <c r="J107" s="121">
        <f t="shared" si="11"/>
        <v>0.21270766872436497</v>
      </c>
      <c r="K107" s="120">
        <v>230806</v>
      </c>
      <c r="L107" s="121">
        <f t="shared" si="12"/>
        <v>-1.4361422733154217E-2</v>
      </c>
      <c r="M107" s="120">
        <v>215385</v>
      </c>
      <c r="N107" s="121">
        <f t="shared" si="13"/>
        <v>-6.6813687685762013E-2</v>
      </c>
    </row>
    <row r="108" spans="2:14" x14ac:dyDescent="0.25">
      <c r="B108" s="119" t="s">
        <v>96</v>
      </c>
      <c r="C108" s="120">
        <v>40538</v>
      </c>
      <c r="D108" s="121">
        <v>-0.83884842895305944</v>
      </c>
      <c r="E108" s="120">
        <v>125988</v>
      </c>
      <c r="F108" s="121">
        <f t="shared" si="11"/>
        <v>2.1078987616557305</v>
      </c>
      <c r="G108" s="120">
        <v>213502</v>
      </c>
      <c r="H108" s="121">
        <f t="shared" si="11"/>
        <v>0.69462171000412742</v>
      </c>
      <c r="I108" s="120">
        <v>239639</v>
      </c>
      <c r="J108" s="121">
        <f t="shared" si="11"/>
        <v>0.12242039887214173</v>
      </c>
      <c r="K108" s="120">
        <v>236311</v>
      </c>
      <c r="L108" s="121">
        <f t="shared" si="12"/>
        <v>-1.3887555865280676E-2</v>
      </c>
      <c r="M108" s="120">
        <v>225879</v>
      </c>
      <c r="N108" s="121">
        <f t="shared" si="13"/>
        <v>-4.4145215415279049E-2</v>
      </c>
    </row>
    <row r="109" spans="2:14" ht="15.75" x14ac:dyDescent="0.25">
      <c r="B109" s="122" t="s">
        <v>33</v>
      </c>
      <c r="C109" s="123">
        <v>866126</v>
      </c>
      <c r="D109" s="124">
        <v>-0.71449997297044288</v>
      </c>
      <c r="E109" s="123">
        <v>865391</v>
      </c>
      <c r="F109" s="124">
        <f t="shared" si="11"/>
        <v>-8.4860632286754001E-4</v>
      </c>
      <c r="G109" s="123">
        <v>2116032</v>
      </c>
      <c r="H109" s="124">
        <f t="shared" si="11"/>
        <v>1.4451744933792932</v>
      </c>
      <c r="I109" s="123">
        <v>2609732</v>
      </c>
      <c r="J109" s="124">
        <f t="shared" si="11"/>
        <v>0.23331405196140698</v>
      </c>
      <c r="K109" s="123">
        <v>2748652</v>
      </c>
      <c r="L109" s="124">
        <f t="shared" si="12"/>
        <v>5.3231519558330165E-2</v>
      </c>
      <c r="M109" s="123">
        <v>2765309</v>
      </c>
      <c r="N109" s="124">
        <v>6.0600614410264431E-3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3" spans="3:3" x14ac:dyDescent="0.25">
      <c r="C113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F7D1-D193-498B-82BE-8D06685737D8}">
  <sheetPr>
    <tabColor rgb="FFF29140"/>
    <pageSetUpPr fitToPage="1"/>
  </sheetPr>
  <dimension ref="A1:N162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</row>
    <row r="5" spans="1:12" ht="6" customHeight="1" x14ac:dyDescent="0.25"/>
    <row r="6" spans="1:12" s="148" customFormat="1" ht="72" customHeight="1" x14ac:dyDescent="0.25">
      <c r="B6" s="149"/>
      <c r="C6" s="174" t="s">
        <v>265</v>
      </c>
      <c r="D6" s="174" t="s">
        <v>231</v>
      </c>
      <c r="E6" s="174" t="s">
        <v>232</v>
      </c>
      <c r="F6" s="174" t="s">
        <v>233</v>
      </c>
      <c r="G6" s="174" t="s">
        <v>234</v>
      </c>
      <c r="H6" s="174" t="s">
        <v>235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526371</v>
      </c>
      <c r="D8" s="178">
        <v>2093338</v>
      </c>
      <c r="E8" s="178">
        <v>2818920</v>
      </c>
      <c r="F8" s="178">
        <v>2932508</v>
      </c>
      <c r="G8" s="178">
        <v>2933977</v>
      </c>
      <c r="H8" s="178">
        <v>2852822</v>
      </c>
      <c r="I8" s="179">
        <f>IFERROR(H8/G8-1,"-")</f>
        <v>-2.7660407699174216E-2</v>
      </c>
      <c r="J8" s="178">
        <f>H8-G8</f>
        <v>-81155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80710</v>
      </c>
      <c r="D9" s="162">
        <v>221025</v>
      </c>
      <c r="E9" s="162">
        <v>302176</v>
      </c>
      <c r="F9" s="162">
        <v>277480</v>
      </c>
      <c r="G9" s="162">
        <v>265995</v>
      </c>
      <c r="H9" s="162">
        <v>261825</v>
      </c>
      <c r="I9" s="163">
        <f>IFERROR(H9/G9-1,"-")</f>
        <v>-1.5676986409518978E-2</v>
      </c>
      <c r="J9" s="162">
        <f t="shared" ref="J9:J19" si="0">H9-G9</f>
        <v>-4170</v>
      </c>
      <c r="K9" s="163">
        <f>H9/H$8</f>
        <v>9.1777545181578102E-2</v>
      </c>
      <c r="L9" s="81"/>
    </row>
    <row r="10" spans="1:12" x14ac:dyDescent="0.25">
      <c r="A10" s="164" t="s">
        <v>106</v>
      </c>
      <c r="B10" s="165" t="s">
        <v>106</v>
      </c>
      <c r="C10" s="166">
        <v>38429</v>
      </c>
      <c r="D10" s="166">
        <v>75264</v>
      </c>
      <c r="E10" s="166">
        <v>85417</v>
      </c>
      <c r="F10" s="166">
        <v>86685</v>
      </c>
      <c r="G10" s="166">
        <v>78033</v>
      </c>
      <c r="H10" s="166">
        <v>72445</v>
      </c>
      <c r="I10" s="167">
        <f>IFERROR(H10/G10-1,"-")</f>
        <v>-7.1610728794228029E-2</v>
      </c>
      <c r="J10" s="166">
        <f t="shared" si="0"/>
        <v>-5588</v>
      </c>
      <c r="K10" s="167">
        <f>H10/H$8</f>
        <v>2.5394153578456698E-2</v>
      </c>
      <c r="L10" s="81"/>
    </row>
    <row r="11" spans="1:12" x14ac:dyDescent="0.25">
      <c r="A11" s="164" t="s">
        <v>103</v>
      </c>
      <c r="B11" s="165" t="s">
        <v>103</v>
      </c>
      <c r="C11" s="166">
        <v>42281</v>
      </c>
      <c r="D11" s="166">
        <v>145761</v>
      </c>
      <c r="E11" s="166">
        <v>216759</v>
      </c>
      <c r="F11" s="166">
        <v>190795</v>
      </c>
      <c r="G11" s="166">
        <v>187962</v>
      </c>
      <c r="H11" s="166">
        <v>189380</v>
      </c>
      <c r="I11" s="167">
        <f>IFERROR(H11/G11-1,"-")</f>
        <v>7.5440780583309053E-3</v>
      </c>
      <c r="J11" s="166">
        <f t="shared" si="0"/>
        <v>1418</v>
      </c>
      <c r="K11" s="167">
        <f>H11/H$8</f>
        <v>6.63833916031214E-2</v>
      </c>
      <c r="L11" s="81"/>
    </row>
    <row r="12" spans="1:12" x14ac:dyDescent="0.25">
      <c r="A12" s="1"/>
      <c r="B12" s="161" t="s">
        <v>110</v>
      </c>
      <c r="C12" s="162">
        <v>445661</v>
      </c>
      <c r="D12" s="162">
        <v>1872313</v>
      </c>
      <c r="E12" s="162">
        <v>2516744</v>
      </c>
      <c r="F12" s="162">
        <v>2655028</v>
      </c>
      <c r="G12" s="162">
        <v>2667982</v>
      </c>
      <c r="H12" s="162">
        <v>2590997</v>
      </c>
      <c r="I12" s="163">
        <f>IFERROR(H12/G12-1,"-")</f>
        <v>-2.8855142201109296E-2</v>
      </c>
      <c r="J12" s="162">
        <f t="shared" si="0"/>
        <v>-76985</v>
      </c>
      <c r="K12" s="163">
        <f>H12/H$8</f>
        <v>0.9082224548184219</v>
      </c>
      <c r="L12" s="81"/>
    </row>
    <row r="13" spans="1:12" s="58" customFormat="1" x14ac:dyDescent="0.25">
      <c r="A13" s="164"/>
      <c r="B13" s="165" t="s">
        <v>113</v>
      </c>
      <c r="C13" s="166">
        <v>227075</v>
      </c>
      <c r="D13" s="166">
        <v>608137</v>
      </c>
      <c r="E13" s="166">
        <v>1043010</v>
      </c>
      <c r="F13" s="166">
        <v>1102993</v>
      </c>
      <c r="G13" s="166">
        <v>1084347</v>
      </c>
      <c r="H13" s="166">
        <v>1048579</v>
      </c>
      <c r="I13" s="167">
        <f t="shared" ref="I13:I20" si="1">IFERROR(H13/G13-1,"-")</f>
        <v>-3.2985750871261654E-2</v>
      </c>
      <c r="J13" s="166">
        <f t="shared" si="0"/>
        <v>-35768</v>
      </c>
      <c r="K13" s="167">
        <f t="shared" ref="K13:K20" si="2">H13/H$8</f>
        <v>0.36755850873275653</v>
      </c>
      <c r="L13" s="168"/>
    </row>
    <row r="14" spans="1:12" s="58" customFormat="1" x14ac:dyDescent="0.25">
      <c r="A14" s="164"/>
      <c r="B14" s="165" t="s">
        <v>116</v>
      </c>
      <c r="C14" s="166">
        <v>61166</v>
      </c>
      <c r="D14" s="166">
        <v>303136</v>
      </c>
      <c r="E14" s="166">
        <v>330779</v>
      </c>
      <c r="F14" s="166">
        <v>367223</v>
      </c>
      <c r="G14" s="166">
        <v>373378</v>
      </c>
      <c r="H14" s="166">
        <v>354110</v>
      </c>
      <c r="I14" s="167">
        <f t="shared" si="1"/>
        <v>-5.1604540171086621E-2</v>
      </c>
      <c r="J14" s="166">
        <f t="shared" si="0"/>
        <v>-19268</v>
      </c>
      <c r="K14" s="167">
        <f t="shared" si="2"/>
        <v>0.12412621607657261</v>
      </c>
      <c r="L14" s="168"/>
    </row>
    <row r="15" spans="1:12" x14ac:dyDescent="0.25">
      <c r="A15" s="164"/>
      <c r="B15" s="165" t="s">
        <v>119</v>
      </c>
      <c r="C15" s="166">
        <v>26842</v>
      </c>
      <c r="D15" s="166">
        <v>93032</v>
      </c>
      <c r="E15" s="166">
        <v>115679</v>
      </c>
      <c r="F15" s="166">
        <v>104485</v>
      </c>
      <c r="G15" s="166">
        <v>110814</v>
      </c>
      <c r="H15" s="166">
        <v>107676</v>
      </c>
      <c r="I15" s="167">
        <f t="shared" si="1"/>
        <v>-2.8317721587524991E-2</v>
      </c>
      <c r="J15" s="166">
        <f t="shared" si="0"/>
        <v>-3138</v>
      </c>
      <c r="K15" s="167">
        <f t="shared" si="2"/>
        <v>3.7743679766911502E-2</v>
      </c>
      <c r="L15" s="81"/>
    </row>
    <row r="16" spans="1:12" x14ac:dyDescent="0.25">
      <c r="A16" s="164"/>
      <c r="B16" s="165" t="s">
        <v>126</v>
      </c>
      <c r="C16" s="166">
        <v>11490</v>
      </c>
      <c r="D16" s="166">
        <v>97951</v>
      </c>
      <c r="E16" s="166">
        <v>89069</v>
      </c>
      <c r="F16" s="166">
        <v>102150</v>
      </c>
      <c r="G16" s="166">
        <v>105932</v>
      </c>
      <c r="H16" s="166">
        <v>98493</v>
      </c>
      <c r="I16" s="167">
        <f t="shared" si="1"/>
        <v>-7.0224294830646072E-2</v>
      </c>
      <c r="J16" s="166">
        <f t="shared" si="0"/>
        <v>-7439</v>
      </c>
      <c r="K16" s="167">
        <f t="shared" si="2"/>
        <v>3.4524761797266004E-2</v>
      </c>
      <c r="L16" s="81"/>
    </row>
    <row r="17" spans="1:12" x14ac:dyDescent="0.25">
      <c r="A17" s="164"/>
      <c r="B17" s="165" t="s">
        <v>122</v>
      </c>
      <c r="C17" s="166">
        <v>19664</v>
      </c>
      <c r="D17" s="166">
        <v>112413</v>
      </c>
      <c r="E17" s="166">
        <v>105632</v>
      </c>
      <c r="F17" s="166">
        <v>114035</v>
      </c>
      <c r="G17" s="166">
        <v>116758</v>
      </c>
      <c r="H17" s="166">
        <v>117526</v>
      </c>
      <c r="I17" s="167">
        <f t="shared" si="1"/>
        <v>6.5777077373712078E-3</v>
      </c>
      <c r="J17" s="166">
        <f t="shared" si="0"/>
        <v>768</v>
      </c>
      <c r="K17" s="167">
        <f t="shared" si="2"/>
        <v>4.119640131771278E-2</v>
      </c>
      <c r="L17" s="81"/>
    </row>
    <row r="18" spans="1:12" x14ac:dyDescent="0.25">
      <c r="A18" s="164"/>
      <c r="B18" s="165" t="s">
        <v>131</v>
      </c>
      <c r="C18" s="166">
        <v>769</v>
      </c>
      <c r="D18" s="166">
        <v>58459</v>
      </c>
      <c r="E18" s="166">
        <v>65089</v>
      </c>
      <c r="F18" s="166">
        <v>58957</v>
      </c>
      <c r="G18" s="166">
        <v>60881</v>
      </c>
      <c r="H18" s="166">
        <v>57082</v>
      </c>
      <c r="I18" s="167">
        <f t="shared" si="1"/>
        <v>-6.2400420492436104E-2</v>
      </c>
      <c r="J18" s="166">
        <f t="shared" si="0"/>
        <v>-3799</v>
      </c>
      <c r="K18" s="167">
        <f t="shared" si="2"/>
        <v>2.000895954952675E-2</v>
      </c>
      <c r="L18" s="81"/>
    </row>
    <row r="19" spans="1:12" x14ac:dyDescent="0.25">
      <c r="A19" s="164" t="s">
        <v>147</v>
      </c>
      <c r="B19" s="165" t="s">
        <v>134</v>
      </c>
      <c r="C19" s="166">
        <v>5352</v>
      </c>
      <c r="D19" s="166">
        <v>63983</v>
      </c>
      <c r="E19" s="166">
        <v>88432</v>
      </c>
      <c r="F19" s="166">
        <v>93431</v>
      </c>
      <c r="G19" s="166">
        <v>83807</v>
      </c>
      <c r="H19" s="166">
        <v>79879</v>
      </c>
      <c r="I19" s="167">
        <f t="shared" si="1"/>
        <v>-4.6869593232068962E-2</v>
      </c>
      <c r="J19" s="166">
        <f t="shared" si="0"/>
        <v>-3928</v>
      </c>
      <c r="K19" s="167">
        <f t="shared" si="2"/>
        <v>2.7999994391518294E-2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93303</v>
      </c>
      <c r="D20" s="171">
        <f t="shared" ref="D20:H20" si="4">D12-SUM(D13:D19)</f>
        <v>535202</v>
      </c>
      <c r="E20" s="171">
        <f t="shared" si="4"/>
        <v>679054</v>
      </c>
      <c r="F20" s="171">
        <f t="shared" si="4"/>
        <v>711754</v>
      </c>
      <c r="G20" s="171">
        <f t="shared" si="4"/>
        <v>732065</v>
      </c>
      <c r="H20" s="171">
        <f t="shared" si="4"/>
        <v>727652</v>
      </c>
      <c r="I20" s="172">
        <f t="shared" si="1"/>
        <v>-6.0281532377589597E-3</v>
      </c>
      <c r="J20" s="171">
        <f>H20-G20</f>
        <v>-4413</v>
      </c>
      <c r="K20" s="172">
        <f t="shared" si="2"/>
        <v>0.25506393318615744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196628</v>
      </c>
      <c r="D22" s="178">
        <v>829853</v>
      </c>
      <c r="E22" s="178">
        <v>1109322</v>
      </c>
      <c r="F22" s="178">
        <v>1155840</v>
      </c>
      <c r="G22" s="178">
        <v>1140612</v>
      </c>
      <c r="H22" s="178">
        <v>1104771</v>
      </c>
      <c r="I22" s="179">
        <f>IFERROR(H22/G22-1,"-")</f>
        <v>-3.14226047069468E-2</v>
      </c>
      <c r="J22" s="178">
        <f>H22-G22</f>
        <v>-35841</v>
      </c>
      <c r="K22" s="179">
        <f>H22/H$8</f>
        <v>0.38725549648733781</v>
      </c>
      <c r="L22" s="81"/>
    </row>
    <row r="23" spans="1:12" x14ac:dyDescent="0.25">
      <c r="A23" s="164" t="s">
        <v>99</v>
      </c>
      <c r="B23" s="161" t="s">
        <v>100</v>
      </c>
      <c r="C23" s="162">
        <v>21994</v>
      </c>
      <c r="D23" s="162">
        <v>59976</v>
      </c>
      <c r="E23" s="162">
        <v>69802</v>
      </c>
      <c r="F23" s="162">
        <v>58414</v>
      </c>
      <c r="G23" s="162">
        <v>51791</v>
      </c>
      <c r="H23" s="162">
        <v>49469</v>
      </c>
      <c r="I23" s="163">
        <f>IFERROR(H23/G23-1,"-")</f>
        <v>-4.4834044525110528E-2</v>
      </c>
      <c r="J23" s="162">
        <f t="shared" ref="J23:J33" si="5">H23-G23</f>
        <v>-2322</v>
      </c>
      <c r="K23" s="163">
        <f>H23/H$8</f>
        <v>1.7340373847369375E-2</v>
      </c>
      <c r="L23" s="81"/>
    </row>
    <row r="24" spans="1:12" x14ac:dyDescent="0.25">
      <c r="A24" s="164" t="s">
        <v>106</v>
      </c>
      <c r="B24" s="165" t="s">
        <v>106</v>
      </c>
      <c r="C24" s="166">
        <v>8943</v>
      </c>
      <c r="D24" s="166">
        <v>17534</v>
      </c>
      <c r="E24" s="166">
        <v>24371</v>
      </c>
      <c r="F24" s="166">
        <v>17678</v>
      </c>
      <c r="G24" s="166">
        <v>12305</v>
      </c>
      <c r="H24" s="166">
        <v>11783</v>
      </c>
      <c r="I24" s="167">
        <f>IFERROR(H24/G24-1,"-")</f>
        <v>-4.2421779764323486E-2</v>
      </c>
      <c r="J24" s="166">
        <f t="shared" si="5"/>
        <v>-522</v>
      </c>
      <c r="K24" s="167">
        <f>H24/H$8</f>
        <v>4.1302962470143598E-3</v>
      </c>
      <c r="L24" s="81"/>
    </row>
    <row r="25" spans="1:12" x14ac:dyDescent="0.25">
      <c r="A25" s="164" t="s">
        <v>103</v>
      </c>
      <c r="B25" s="165" t="s">
        <v>12</v>
      </c>
      <c r="C25" s="166">
        <v>13051</v>
      </c>
      <c r="D25" s="166">
        <v>42442</v>
      </c>
      <c r="E25" s="166">
        <v>45431</v>
      </c>
      <c r="F25" s="166">
        <v>40736</v>
      </c>
      <c r="G25" s="166">
        <v>39486</v>
      </c>
      <c r="H25" s="166">
        <v>37686</v>
      </c>
      <c r="I25" s="167">
        <f>IFERROR(H25/G25-1,"-")</f>
        <v>-4.5585777237501901E-2</v>
      </c>
      <c r="J25" s="166">
        <f t="shared" si="5"/>
        <v>-1800</v>
      </c>
      <c r="K25" s="167">
        <f>H25/H$8</f>
        <v>1.3210077600355016E-2</v>
      </c>
      <c r="L25" s="81"/>
    </row>
    <row r="26" spans="1:12" x14ac:dyDescent="0.25">
      <c r="A26" s="164"/>
      <c r="B26" s="161" t="s">
        <v>110</v>
      </c>
      <c r="C26" s="162">
        <v>174634</v>
      </c>
      <c r="D26" s="162">
        <v>769877</v>
      </c>
      <c r="E26" s="162">
        <v>1039520</v>
      </c>
      <c r="F26" s="162">
        <v>1097426</v>
      </c>
      <c r="G26" s="162">
        <v>1088821</v>
      </c>
      <c r="H26" s="162">
        <v>1055302</v>
      </c>
      <c r="I26" s="163">
        <f>IFERROR(H26/G26-1,"-")</f>
        <v>-3.0784674432252856E-2</v>
      </c>
      <c r="J26" s="162">
        <f t="shared" si="5"/>
        <v>-33519</v>
      </c>
      <c r="K26" s="163">
        <f>H26/H$8</f>
        <v>0.3699151226399684</v>
      </c>
      <c r="L26" s="81"/>
    </row>
    <row r="27" spans="1:12" s="58" customFormat="1" x14ac:dyDescent="0.25">
      <c r="A27" s="164"/>
      <c r="B27" s="165" t="s">
        <v>113</v>
      </c>
      <c r="C27" s="166">
        <v>85691</v>
      </c>
      <c r="D27" s="166">
        <v>283867</v>
      </c>
      <c r="E27" s="166">
        <v>489037</v>
      </c>
      <c r="F27" s="166">
        <v>512982</v>
      </c>
      <c r="G27" s="166">
        <v>516610</v>
      </c>
      <c r="H27" s="166">
        <v>490018</v>
      </c>
      <c r="I27" s="167">
        <f t="shared" ref="I27:I34" si="6">IFERROR(H27/G27-1,"-")</f>
        <v>-5.1474032635837497E-2</v>
      </c>
      <c r="J27" s="166">
        <f t="shared" si="5"/>
        <v>-26592</v>
      </c>
      <c r="K27" s="167">
        <f t="shared" ref="K27:K34" si="7">H27/H$8</f>
        <v>0.17176606181528326</v>
      </c>
      <c r="L27" s="168"/>
    </row>
    <row r="28" spans="1:12" s="58" customFormat="1" x14ac:dyDescent="0.25">
      <c r="A28" s="164"/>
      <c r="B28" s="165" t="s">
        <v>116</v>
      </c>
      <c r="C28" s="166">
        <v>28095</v>
      </c>
      <c r="D28" s="166">
        <v>120676</v>
      </c>
      <c r="E28" s="166">
        <v>129270</v>
      </c>
      <c r="F28" s="166">
        <v>136539</v>
      </c>
      <c r="G28" s="166">
        <v>136566</v>
      </c>
      <c r="H28" s="166">
        <v>127525</v>
      </c>
      <c r="I28" s="167">
        <f t="shared" si="6"/>
        <v>-6.6202422272015005E-2</v>
      </c>
      <c r="J28" s="166">
        <f t="shared" si="5"/>
        <v>-9041</v>
      </c>
      <c r="K28" s="167">
        <f t="shared" si="7"/>
        <v>4.4701351854409425E-2</v>
      </c>
      <c r="L28" s="168"/>
    </row>
    <row r="29" spans="1:12" x14ac:dyDescent="0.25">
      <c r="A29" s="164"/>
      <c r="B29" s="165" t="s">
        <v>119</v>
      </c>
      <c r="C29" s="166">
        <v>11448</v>
      </c>
      <c r="D29" s="166">
        <v>37306</v>
      </c>
      <c r="E29" s="166">
        <v>40785</v>
      </c>
      <c r="F29" s="166">
        <v>34236</v>
      </c>
      <c r="G29" s="166">
        <v>31889</v>
      </c>
      <c r="H29" s="166">
        <v>31631</v>
      </c>
      <c r="I29" s="167">
        <f t="shared" si="6"/>
        <v>-8.0905641443758114E-3</v>
      </c>
      <c r="J29" s="166">
        <f t="shared" si="5"/>
        <v>-258</v>
      </c>
      <c r="K29" s="167">
        <f t="shared" si="7"/>
        <v>1.1087617804405602E-2</v>
      </c>
      <c r="L29" s="81"/>
    </row>
    <row r="30" spans="1:12" x14ac:dyDescent="0.25">
      <c r="A30" s="164"/>
      <c r="B30" s="165" t="s">
        <v>126</v>
      </c>
      <c r="C30" s="166">
        <v>3619</v>
      </c>
      <c r="D30" s="166">
        <v>40632</v>
      </c>
      <c r="E30" s="166">
        <v>35693</v>
      </c>
      <c r="F30" s="166">
        <v>40203</v>
      </c>
      <c r="G30" s="166">
        <v>41998</v>
      </c>
      <c r="H30" s="166">
        <v>41791</v>
      </c>
      <c r="I30" s="167">
        <f t="shared" si="6"/>
        <v>-4.9288061336254518E-3</v>
      </c>
      <c r="J30" s="166">
        <f t="shared" si="5"/>
        <v>-207</v>
      </c>
      <c r="K30" s="167">
        <f t="shared" si="7"/>
        <v>1.4649003688277783E-2</v>
      </c>
      <c r="L30" s="81"/>
    </row>
    <row r="31" spans="1:12" x14ac:dyDescent="0.25">
      <c r="A31" s="164"/>
      <c r="B31" s="165" t="s">
        <v>122</v>
      </c>
      <c r="C31" s="166">
        <v>11833</v>
      </c>
      <c r="D31" s="166">
        <v>63614</v>
      </c>
      <c r="E31" s="166">
        <v>56047</v>
      </c>
      <c r="F31" s="166">
        <v>60367</v>
      </c>
      <c r="G31" s="166">
        <v>60564</v>
      </c>
      <c r="H31" s="166">
        <v>65718</v>
      </c>
      <c r="I31" s="167">
        <f t="shared" si="6"/>
        <v>8.5100059441252318E-2</v>
      </c>
      <c r="J31" s="166">
        <f t="shared" si="5"/>
        <v>5154</v>
      </c>
      <c r="K31" s="167">
        <f t="shared" si="7"/>
        <v>2.3036137550818101E-2</v>
      </c>
      <c r="L31" s="81"/>
    </row>
    <row r="32" spans="1:12" x14ac:dyDescent="0.25">
      <c r="A32" s="164"/>
      <c r="B32" s="165" t="s">
        <v>131</v>
      </c>
      <c r="C32" s="166">
        <v>185</v>
      </c>
      <c r="D32" s="166">
        <v>19240</v>
      </c>
      <c r="E32" s="166">
        <v>20337</v>
      </c>
      <c r="F32" s="166">
        <v>18652</v>
      </c>
      <c r="G32" s="166">
        <v>18647</v>
      </c>
      <c r="H32" s="166">
        <v>21603</v>
      </c>
      <c r="I32" s="167">
        <f t="shared" si="6"/>
        <v>0.15852415938220621</v>
      </c>
      <c r="J32" s="166">
        <f t="shared" si="5"/>
        <v>2956</v>
      </c>
      <c r="K32" s="167">
        <f t="shared" si="7"/>
        <v>7.5725018946152262E-3</v>
      </c>
      <c r="L32" s="81"/>
    </row>
    <row r="33" spans="1:12" x14ac:dyDescent="0.25">
      <c r="A33" s="164" t="s">
        <v>147</v>
      </c>
      <c r="B33" s="165" t="s">
        <v>134</v>
      </c>
      <c r="C33" s="166">
        <v>625</v>
      </c>
      <c r="D33" s="166">
        <v>17228</v>
      </c>
      <c r="E33" s="166">
        <v>31233</v>
      </c>
      <c r="F33" s="166">
        <v>33233</v>
      </c>
      <c r="G33" s="166">
        <v>24573</v>
      </c>
      <c r="H33" s="166">
        <v>28967</v>
      </c>
      <c r="I33" s="167">
        <f t="shared" si="6"/>
        <v>0.17881414560696696</v>
      </c>
      <c r="J33" s="166">
        <f t="shared" si="5"/>
        <v>4394</v>
      </c>
      <c r="K33" s="167">
        <f t="shared" si="7"/>
        <v>1.0153805600209197E-2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33138</v>
      </c>
      <c r="D34" s="171">
        <f t="shared" ref="D34:H34" si="9">D26-SUM(D27:D33)</f>
        <v>187314</v>
      </c>
      <c r="E34" s="171">
        <f t="shared" si="9"/>
        <v>237118</v>
      </c>
      <c r="F34" s="171">
        <f t="shared" si="9"/>
        <v>261214</v>
      </c>
      <c r="G34" s="171">
        <f t="shared" si="9"/>
        <v>257974</v>
      </c>
      <c r="H34" s="171">
        <f t="shared" si="9"/>
        <v>248049</v>
      </c>
      <c r="I34" s="172">
        <f t="shared" si="6"/>
        <v>-3.8472869358927686E-2</v>
      </c>
      <c r="J34" s="171">
        <f>H34-G34</f>
        <v>-9925</v>
      </c>
      <c r="K34" s="172">
        <f t="shared" si="7"/>
        <v>8.6948642431949844E-2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118240</v>
      </c>
      <c r="D36" s="178">
        <v>579557</v>
      </c>
      <c r="E36" s="178">
        <v>790311</v>
      </c>
      <c r="F36" s="178">
        <v>831777</v>
      </c>
      <c r="G36" s="178">
        <v>834955</v>
      </c>
      <c r="H36" s="178">
        <v>802051</v>
      </c>
      <c r="I36" s="179">
        <f>IFERROR(H36/G36-1,"-")</f>
        <v>-3.9408111814409175E-2</v>
      </c>
      <c r="J36" s="178">
        <f>H36-G36</f>
        <v>-32904</v>
      </c>
      <c r="K36" s="179">
        <f>H36/H$8</f>
        <v>0.2811430225930675</v>
      </c>
      <c r="L36" s="81"/>
    </row>
    <row r="37" spans="1:12" x14ac:dyDescent="0.25">
      <c r="A37" s="164" t="s">
        <v>99</v>
      </c>
      <c r="B37" s="161" t="s">
        <v>100</v>
      </c>
      <c r="C37" s="162">
        <v>8464</v>
      </c>
      <c r="D37" s="162">
        <v>32687</v>
      </c>
      <c r="E37" s="162">
        <v>36689</v>
      </c>
      <c r="F37" s="162">
        <v>45648</v>
      </c>
      <c r="G37" s="162">
        <v>41448</v>
      </c>
      <c r="H37" s="162">
        <v>40323</v>
      </c>
      <c r="I37" s="163">
        <f>IFERROR(H37/G37-1,"-")</f>
        <v>-2.7142443543717421E-2</v>
      </c>
      <c r="J37" s="162">
        <f t="shared" ref="J37:J47" si="10">H37-G37</f>
        <v>-1125</v>
      </c>
      <c r="K37" s="163">
        <f>H37/H$8</f>
        <v>1.4134425491671054E-2</v>
      </c>
      <c r="L37" s="81"/>
    </row>
    <row r="38" spans="1:12" x14ac:dyDescent="0.25">
      <c r="A38" s="164" t="s">
        <v>106</v>
      </c>
      <c r="B38" s="165" t="s">
        <v>106</v>
      </c>
      <c r="C38" s="166">
        <v>3690</v>
      </c>
      <c r="D38" s="166">
        <v>8475</v>
      </c>
      <c r="E38" s="166">
        <v>6329</v>
      </c>
      <c r="F38" s="166">
        <v>14489</v>
      </c>
      <c r="G38" s="166">
        <v>16652</v>
      </c>
      <c r="H38" s="166">
        <v>16418</v>
      </c>
      <c r="I38" s="167">
        <f>IFERROR(H38/G38-1,"-")</f>
        <v>-1.4052366082152323E-2</v>
      </c>
      <c r="J38" s="166">
        <f t="shared" si="10"/>
        <v>-234</v>
      </c>
      <c r="K38" s="167">
        <f>H38/H$8</f>
        <v>5.7550032914777021E-3</v>
      </c>
      <c r="L38" s="81"/>
    </row>
    <row r="39" spans="1:12" x14ac:dyDescent="0.25">
      <c r="A39" s="164" t="s">
        <v>103</v>
      </c>
      <c r="B39" s="165" t="s">
        <v>103</v>
      </c>
      <c r="C39" s="166">
        <v>4774</v>
      </c>
      <c r="D39" s="166">
        <v>24212</v>
      </c>
      <c r="E39" s="166">
        <v>30360</v>
      </c>
      <c r="F39" s="166">
        <v>31159</v>
      </c>
      <c r="G39" s="166">
        <v>24796</v>
      </c>
      <c r="H39" s="166">
        <v>23905</v>
      </c>
      <c r="I39" s="167">
        <f>IFERROR(H39/G39-1,"-")</f>
        <v>-3.5933215034683053E-2</v>
      </c>
      <c r="J39" s="166">
        <f t="shared" si="10"/>
        <v>-891</v>
      </c>
      <c r="K39" s="167">
        <f>H39/H$8</f>
        <v>8.3794222001933524E-3</v>
      </c>
      <c r="L39" s="81"/>
    </row>
    <row r="40" spans="1:12" x14ac:dyDescent="0.25">
      <c r="A40" s="164"/>
      <c r="B40" s="161" t="s">
        <v>110</v>
      </c>
      <c r="C40" s="162">
        <v>109776</v>
      </c>
      <c r="D40" s="162">
        <v>546870</v>
      </c>
      <c r="E40" s="162">
        <v>753622</v>
      </c>
      <c r="F40" s="162">
        <v>786129</v>
      </c>
      <c r="G40" s="162">
        <v>793507</v>
      </c>
      <c r="H40" s="162">
        <v>761728</v>
      </c>
      <c r="I40" s="163">
        <f>IFERROR(H40/G40-1,"-")</f>
        <v>-4.0048796040866641E-2</v>
      </c>
      <c r="J40" s="162">
        <f t="shared" si="10"/>
        <v>-31779</v>
      </c>
      <c r="K40" s="163">
        <f>H40/H$8</f>
        <v>0.26700859710139646</v>
      </c>
      <c r="L40" s="81"/>
    </row>
    <row r="41" spans="1:12" s="58" customFormat="1" x14ac:dyDescent="0.25">
      <c r="A41" s="164"/>
      <c r="B41" s="165" t="s">
        <v>113</v>
      </c>
      <c r="C41" s="166">
        <v>59517</v>
      </c>
      <c r="D41" s="166">
        <v>187921</v>
      </c>
      <c r="E41" s="166">
        <v>335204</v>
      </c>
      <c r="F41" s="166">
        <v>352959</v>
      </c>
      <c r="G41" s="166">
        <v>347949</v>
      </c>
      <c r="H41" s="166">
        <v>338110</v>
      </c>
      <c r="I41" s="167">
        <f t="shared" ref="I41:I48" si="11">IFERROR(H41/G41-1,"-")</f>
        <v>-2.8277132568278684E-2</v>
      </c>
      <c r="J41" s="166">
        <f t="shared" si="10"/>
        <v>-9839</v>
      </c>
      <c r="K41" s="167">
        <f t="shared" ref="K41:K48" si="12">H41/H$8</f>
        <v>0.11851773436968728</v>
      </c>
      <c r="L41" s="168"/>
    </row>
    <row r="42" spans="1:12" s="58" customFormat="1" x14ac:dyDescent="0.25">
      <c r="A42" s="164"/>
      <c r="B42" s="165" t="s">
        <v>116</v>
      </c>
      <c r="C42" s="166">
        <v>7245</v>
      </c>
      <c r="D42" s="166">
        <v>32431</v>
      </c>
      <c r="E42" s="166">
        <v>35573</v>
      </c>
      <c r="F42" s="166">
        <v>37684</v>
      </c>
      <c r="G42" s="166">
        <v>41905</v>
      </c>
      <c r="H42" s="166">
        <v>42165</v>
      </c>
      <c r="I42" s="167">
        <f t="shared" si="11"/>
        <v>6.2045102016465847E-3</v>
      </c>
      <c r="J42" s="166">
        <f t="shared" si="10"/>
        <v>260</v>
      </c>
      <c r="K42" s="167">
        <f t="shared" si="12"/>
        <v>1.4780101948176227E-2</v>
      </c>
      <c r="L42" s="168"/>
    </row>
    <row r="43" spans="1:12" x14ac:dyDescent="0.25">
      <c r="A43" s="164"/>
      <c r="B43" s="165" t="s">
        <v>119</v>
      </c>
      <c r="C43" s="166">
        <v>3667</v>
      </c>
      <c r="D43" s="166">
        <v>15332</v>
      </c>
      <c r="E43" s="166">
        <v>20052</v>
      </c>
      <c r="F43" s="166">
        <v>19000</v>
      </c>
      <c r="G43" s="166">
        <v>19682</v>
      </c>
      <c r="H43" s="166">
        <v>19820</v>
      </c>
      <c r="I43" s="167">
        <f t="shared" si="11"/>
        <v>7.0114825729092889E-3</v>
      </c>
      <c r="J43" s="166">
        <f t="shared" si="10"/>
        <v>138</v>
      </c>
      <c r="K43" s="167">
        <f t="shared" si="12"/>
        <v>6.9475067144041938E-3</v>
      </c>
      <c r="L43" s="81"/>
    </row>
    <row r="44" spans="1:12" x14ac:dyDescent="0.25">
      <c r="A44" s="164"/>
      <c r="B44" s="165" t="s">
        <v>126</v>
      </c>
      <c r="C44" s="166">
        <v>4288</v>
      </c>
      <c r="D44" s="166">
        <v>34190</v>
      </c>
      <c r="E44" s="166">
        <v>34614</v>
      </c>
      <c r="F44" s="166">
        <v>39875</v>
      </c>
      <c r="G44" s="166">
        <v>39037</v>
      </c>
      <c r="H44" s="166">
        <v>35841</v>
      </c>
      <c r="I44" s="167">
        <f t="shared" si="11"/>
        <v>-8.187104541844914E-2</v>
      </c>
      <c r="J44" s="166">
        <f t="shared" si="10"/>
        <v>-3196</v>
      </c>
      <c r="K44" s="167">
        <f t="shared" si="12"/>
        <v>1.2563349553529803E-2</v>
      </c>
      <c r="L44" s="81"/>
    </row>
    <row r="45" spans="1:12" x14ac:dyDescent="0.25">
      <c r="A45" s="164"/>
      <c r="B45" s="165" t="s">
        <v>122</v>
      </c>
      <c r="C45" s="166">
        <v>4175</v>
      </c>
      <c r="D45" s="166">
        <v>33539</v>
      </c>
      <c r="E45" s="166">
        <v>36172</v>
      </c>
      <c r="F45" s="166">
        <v>39946</v>
      </c>
      <c r="G45" s="166">
        <v>40752</v>
      </c>
      <c r="H45" s="166">
        <v>34793</v>
      </c>
      <c r="I45" s="167">
        <f t="shared" si="11"/>
        <v>-0.14622595210051037</v>
      </c>
      <c r="J45" s="166">
        <f t="shared" si="10"/>
        <v>-5959</v>
      </c>
      <c r="K45" s="167">
        <f t="shared" si="12"/>
        <v>1.2195994001728815E-2</v>
      </c>
      <c r="L45" s="81"/>
    </row>
    <row r="46" spans="1:12" x14ac:dyDescent="0.25">
      <c r="A46" s="164"/>
      <c r="B46" s="165" t="s">
        <v>131</v>
      </c>
      <c r="C46" s="166">
        <v>305</v>
      </c>
      <c r="D46" s="166">
        <v>22805</v>
      </c>
      <c r="E46" s="166">
        <v>22903</v>
      </c>
      <c r="F46" s="166">
        <v>21949</v>
      </c>
      <c r="G46" s="166">
        <v>25573</v>
      </c>
      <c r="H46" s="166">
        <v>20916</v>
      </c>
      <c r="I46" s="167">
        <f t="shared" si="11"/>
        <v>-0.18210612755640709</v>
      </c>
      <c r="J46" s="166">
        <f t="shared" si="10"/>
        <v>-4657</v>
      </c>
      <c r="K46" s="167">
        <f t="shared" si="12"/>
        <v>7.3316877113258384E-3</v>
      </c>
      <c r="L46" s="81"/>
    </row>
    <row r="47" spans="1:12" x14ac:dyDescent="0.25">
      <c r="A47" s="164" t="s">
        <v>147</v>
      </c>
      <c r="B47" s="165" t="s">
        <v>134</v>
      </c>
      <c r="C47" s="166">
        <v>3934</v>
      </c>
      <c r="D47" s="166">
        <v>31477</v>
      </c>
      <c r="E47" s="166">
        <v>35181</v>
      </c>
      <c r="F47" s="166">
        <v>38319</v>
      </c>
      <c r="G47" s="166">
        <v>34431</v>
      </c>
      <c r="H47" s="166">
        <v>29558</v>
      </c>
      <c r="I47" s="167">
        <f t="shared" si="11"/>
        <v>-0.14152943568296017</v>
      </c>
      <c r="J47" s="166">
        <f t="shared" si="10"/>
        <v>-4873</v>
      </c>
      <c r="K47" s="167">
        <f t="shared" si="12"/>
        <v>1.0360968893257274E-2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26645</v>
      </c>
      <c r="D48" s="171">
        <f t="shared" ref="D48:H48" si="14">D40-SUM(D41:D47)</f>
        <v>189175</v>
      </c>
      <c r="E48" s="171">
        <f t="shared" si="14"/>
        <v>233923</v>
      </c>
      <c r="F48" s="171">
        <f t="shared" si="14"/>
        <v>236397</v>
      </c>
      <c r="G48" s="171">
        <f t="shared" si="14"/>
        <v>244178</v>
      </c>
      <c r="H48" s="171">
        <f t="shared" si="14"/>
        <v>240525</v>
      </c>
      <c r="I48" s="172">
        <f t="shared" si="11"/>
        <v>-1.496039774263036E-2</v>
      </c>
      <c r="J48" s="171">
        <f>H48-G48</f>
        <v>-3653</v>
      </c>
      <c r="K48" s="172">
        <f t="shared" si="12"/>
        <v>8.4311253909287009E-2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3004</v>
      </c>
      <c r="D50" s="178">
        <v>14831</v>
      </c>
      <c r="E50" s="178">
        <v>18070</v>
      </c>
      <c r="F50" s="178">
        <v>19927</v>
      </c>
      <c r="G50" s="178">
        <v>18514</v>
      </c>
      <c r="H50" s="178">
        <v>17246</v>
      </c>
      <c r="I50" s="179">
        <f>IFERROR(H50/G50-1,"-")</f>
        <v>-6.8488711245543898E-2</v>
      </c>
      <c r="J50" s="178">
        <f>H50-G50</f>
        <v>-1268</v>
      </c>
      <c r="K50" s="179">
        <f>H50/H$8</f>
        <v>6.0452422198090175E-3</v>
      </c>
      <c r="L50" s="81"/>
    </row>
    <row r="51" spans="1:12" x14ac:dyDescent="0.25">
      <c r="A51" s="164" t="s">
        <v>99</v>
      </c>
      <c r="B51" s="161" t="s">
        <v>100</v>
      </c>
      <c r="C51" s="162">
        <v>9</v>
      </c>
      <c r="D51" s="162">
        <v>1060</v>
      </c>
      <c r="E51" s="162">
        <v>2919</v>
      </c>
      <c r="F51" s="162">
        <v>4029</v>
      </c>
      <c r="G51" s="162">
        <v>2061</v>
      </c>
      <c r="H51" s="162">
        <v>1808</v>
      </c>
      <c r="I51" s="163">
        <f>IFERROR(H51/G51-1,"-")</f>
        <v>-0.12275594371664245</v>
      </c>
      <c r="J51" s="162">
        <f t="shared" ref="J51:J61" si="15">H51-G51</f>
        <v>-253</v>
      </c>
      <c r="K51" s="163">
        <f>H51/H$8</f>
        <v>6.3375843287804146E-4</v>
      </c>
      <c r="L51" s="81"/>
    </row>
    <row r="52" spans="1:12" x14ac:dyDescent="0.25">
      <c r="A52" s="164" t="s">
        <v>106</v>
      </c>
      <c r="B52" s="165" t="s">
        <v>106</v>
      </c>
      <c r="C52" s="166">
        <v>0</v>
      </c>
      <c r="D52" s="166">
        <v>222</v>
      </c>
      <c r="E52" s="166">
        <v>1307</v>
      </c>
      <c r="F52" s="166">
        <v>2341</v>
      </c>
      <c r="G52" s="166">
        <v>988</v>
      </c>
      <c r="H52" s="166">
        <v>838</v>
      </c>
      <c r="I52" s="167">
        <f>IFERROR(H52/G52-1,"-")</f>
        <v>-0.15182186234817818</v>
      </c>
      <c r="J52" s="166">
        <f t="shared" si="15"/>
        <v>-150</v>
      </c>
      <c r="K52" s="167">
        <f>H52/H$8</f>
        <v>2.937442293981188E-4</v>
      </c>
      <c r="L52" s="81"/>
    </row>
    <row r="53" spans="1:12" x14ac:dyDescent="0.25">
      <c r="A53" s="164" t="s">
        <v>103</v>
      </c>
      <c r="B53" s="165" t="s">
        <v>103</v>
      </c>
      <c r="C53" s="166">
        <v>9</v>
      </c>
      <c r="D53" s="166">
        <v>838</v>
      </c>
      <c r="E53" s="166">
        <v>1612</v>
      </c>
      <c r="F53" s="166">
        <v>1688</v>
      </c>
      <c r="G53" s="166">
        <v>1073</v>
      </c>
      <c r="H53" s="166">
        <v>970</v>
      </c>
      <c r="I53" s="167">
        <f>IFERROR(H53/G53-1,"-")</f>
        <v>-9.599254426840631E-2</v>
      </c>
      <c r="J53" s="166">
        <f t="shared" si="15"/>
        <v>-103</v>
      </c>
      <c r="K53" s="167">
        <f>H53/H$8</f>
        <v>3.4001420347992266E-4</v>
      </c>
      <c r="L53" s="81"/>
    </row>
    <row r="54" spans="1:12" x14ac:dyDescent="0.25">
      <c r="A54" s="164"/>
      <c r="B54" s="161" t="s">
        <v>110</v>
      </c>
      <c r="C54" s="162">
        <v>2995</v>
      </c>
      <c r="D54" s="162">
        <v>13771</v>
      </c>
      <c r="E54" s="162">
        <v>15151</v>
      </c>
      <c r="F54" s="162">
        <v>15898</v>
      </c>
      <c r="G54" s="162">
        <v>16453</v>
      </c>
      <c r="H54" s="162">
        <v>15438</v>
      </c>
      <c r="I54" s="163">
        <f>IFERROR(H54/G54-1,"-")</f>
        <v>-6.1690877043700243E-2</v>
      </c>
      <c r="J54" s="162">
        <f t="shared" si="15"/>
        <v>-1015</v>
      </c>
      <c r="K54" s="163">
        <f>H54/H$8</f>
        <v>5.411483786930976E-3</v>
      </c>
      <c r="L54" s="81"/>
    </row>
    <row r="55" spans="1:12" s="58" customFormat="1" x14ac:dyDescent="0.25">
      <c r="A55" s="164"/>
      <c r="B55" s="165" t="s">
        <v>113</v>
      </c>
      <c r="C55" s="166">
        <v>350</v>
      </c>
      <c r="D55" s="166">
        <v>3721</v>
      </c>
      <c r="E55" s="166">
        <v>5200</v>
      </c>
      <c r="F55" s="166">
        <v>5463</v>
      </c>
      <c r="G55" s="166">
        <v>5875</v>
      </c>
      <c r="H55" s="166">
        <v>5604</v>
      </c>
      <c r="I55" s="167">
        <f t="shared" ref="I55:I62" si="16">IFERROR(H55/G55-1,"-")</f>
        <v>-4.6127659574468072E-2</v>
      </c>
      <c r="J55" s="166">
        <f t="shared" si="15"/>
        <v>-271</v>
      </c>
      <c r="K55" s="167">
        <f t="shared" ref="K55:K62" si="17">H55/H$8</f>
        <v>1.9643707178365844E-3</v>
      </c>
      <c r="L55" s="168"/>
    </row>
    <row r="56" spans="1:12" s="58" customFormat="1" x14ac:dyDescent="0.25">
      <c r="A56" s="164"/>
      <c r="B56" s="165" t="s">
        <v>116</v>
      </c>
      <c r="C56" s="166">
        <v>1915</v>
      </c>
      <c r="D56" s="166">
        <v>6300</v>
      </c>
      <c r="E56" s="166">
        <v>4554</v>
      </c>
      <c r="F56" s="166">
        <v>4805</v>
      </c>
      <c r="G56" s="166">
        <v>4165</v>
      </c>
      <c r="H56" s="166">
        <v>4237</v>
      </c>
      <c r="I56" s="167">
        <f t="shared" si="16"/>
        <v>1.7286914765906269E-2</v>
      </c>
      <c r="J56" s="166">
        <f t="shared" si="15"/>
        <v>72</v>
      </c>
      <c r="K56" s="167">
        <f t="shared" si="17"/>
        <v>1.4851960620045695E-3</v>
      </c>
      <c r="L56" s="168"/>
    </row>
    <row r="57" spans="1:12" x14ac:dyDescent="0.25">
      <c r="A57" s="164"/>
      <c r="B57" s="165" t="s">
        <v>119</v>
      </c>
      <c r="C57" s="166">
        <v>42</v>
      </c>
      <c r="D57" s="166">
        <v>310</v>
      </c>
      <c r="E57" s="166">
        <v>830</v>
      </c>
      <c r="F57" s="166">
        <v>599</v>
      </c>
      <c r="G57" s="166">
        <v>475</v>
      </c>
      <c r="H57" s="166">
        <v>487</v>
      </c>
      <c r="I57" s="167">
        <f t="shared" si="16"/>
        <v>2.5263157894736876E-2</v>
      </c>
      <c r="J57" s="166">
        <f t="shared" si="15"/>
        <v>12</v>
      </c>
      <c r="K57" s="167">
        <f t="shared" si="17"/>
        <v>1.70708161953322E-4</v>
      </c>
      <c r="L57" s="81"/>
    </row>
    <row r="58" spans="1:12" x14ac:dyDescent="0.25">
      <c r="A58" s="164"/>
      <c r="B58" s="165" t="s">
        <v>126</v>
      </c>
      <c r="C58" s="166">
        <v>45</v>
      </c>
      <c r="D58" s="166">
        <v>328</v>
      </c>
      <c r="E58" s="166">
        <v>267</v>
      </c>
      <c r="F58" s="166">
        <v>264</v>
      </c>
      <c r="G58" s="166">
        <v>470</v>
      </c>
      <c r="H58" s="166">
        <v>399</v>
      </c>
      <c r="I58" s="167">
        <f t="shared" si="16"/>
        <v>-0.15106382978723409</v>
      </c>
      <c r="J58" s="166">
        <f t="shared" si="15"/>
        <v>-71</v>
      </c>
      <c r="K58" s="167">
        <f t="shared" si="17"/>
        <v>1.3986151256545272E-4</v>
      </c>
      <c r="L58" s="81"/>
    </row>
    <row r="59" spans="1:12" x14ac:dyDescent="0.25">
      <c r="A59" s="164"/>
      <c r="B59" s="165" t="s">
        <v>122</v>
      </c>
      <c r="C59" s="166">
        <v>213</v>
      </c>
      <c r="D59" s="166">
        <v>147</v>
      </c>
      <c r="E59" s="166">
        <v>223</v>
      </c>
      <c r="F59" s="166">
        <v>254</v>
      </c>
      <c r="G59" s="166">
        <v>363</v>
      </c>
      <c r="H59" s="166">
        <v>476</v>
      </c>
      <c r="I59" s="167">
        <f t="shared" si="16"/>
        <v>0.31129476584022031</v>
      </c>
      <c r="J59" s="166">
        <f t="shared" si="15"/>
        <v>113</v>
      </c>
      <c r="K59" s="167">
        <f t="shared" si="17"/>
        <v>1.6685233077983836E-4</v>
      </c>
      <c r="L59" s="81"/>
    </row>
    <row r="60" spans="1:12" x14ac:dyDescent="0.25">
      <c r="A60" s="164"/>
      <c r="B60" s="165" t="s">
        <v>131</v>
      </c>
      <c r="C60" s="166">
        <v>0</v>
      </c>
      <c r="D60" s="166">
        <v>105</v>
      </c>
      <c r="E60" s="166">
        <v>177</v>
      </c>
      <c r="F60" s="166">
        <v>139</v>
      </c>
      <c r="G60" s="166">
        <v>145</v>
      </c>
      <c r="H60" s="166">
        <v>104</v>
      </c>
      <c r="I60" s="167">
        <f t="shared" si="16"/>
        <v>-0.28275862068965518</v>
      </c>
      <c r="J60" s="166">
        <f t="shared" si="15"/>
        <v>-41</v>
      </c>
      <c r="K60" s="167">
        <f t="shared" si="17"/>
        <v>3.6455131094754595E-5</v>
      </c>
      <c r="L60" s="81"/>
    </row>
    <row r="61" spans="1:12" x14ac:dyDescent="0.25">
      <c r="A61" s="164" t="s">
        <v>147</v>
      </c>
      <c r="B61" s="165" t="s">
        <v>134</v>
      </c>
      <c r="C61" s="166">
        <v>19</v>
      </c>
      <c r="D61" s="166">
        <v>111</v>
      </c>
      <c r="E61" s="166">
        <v>131</v>
      </c>
      <c r="F61" s="166">
        <v>73</v>
      </c>
      <c r="G61" s="166">
        <v>164</v>
      </c>
      <c r="H61" s="166">
        <v>115</v>
      </c>
      <c r="I61" s="167">
        <f t="shared" si="16"/>
        <v>-0.29878048780487809</v>
      </c>
      <c r="J61" s="166">
        <f t="shared" si="15"/>
        <v>-49</v>
      </c>
      <c r="K61" s="167">
        <f t="shared" si="17"/>
        <v>4.0310962268238255E-5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411</v>
      </c>
      <c r="D62" s="171">
        <f t="shared" ref="D62:H62" si="19">D54-SUM(D55:D61)</f>
        <v>2749</v>
      </c>
      <c r="E62" s="171">
        <f t="shared" si="19"/>
        <v>3769</v>
      </c>
      <c r="F62" s="171">
        <f t="shared" si="19"/>
        <v>4301</v>
      </c>
      <c r="G62" s="171">
        <f t="shared" si="19"/>
        <v>4796</v>
      </c>
      <c r="H62" s="171">
        <f t="shared" si="19"/>
        <v>4016</v>
      </c>
      <c r="I62" s="172">
        <f t="shared" si="16"/>
        <v>-0.16263552960800665</v>
      </c>
      <c r="J62" s="171">
        <f>H62-G62</f>
        <v>-780</v>
      </c>
      <c r="K62" s="172">
        <f t="shared" si="17"/>
        <v>1.4077289084282159E-3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61856</v>
      </c>
      <c r="D64" s="178">
        <v>57766</v>
      </c>
      <c r="E64" s="178">
        <v>92826</v>
      </c>
      <c r="F64" s="178">
        <v>71642</v>
      </c>
      <c r="G64" s="178">
        <v>86200</v>
      </c>
      <c r="H64" s="178">
        <v>85017</v>
      </c>
      <c r="I64" s="179">
        <f>IFERROR(H64/G64-1,"-")</f>
        <v>-1.3723897911832927E-2</v>
      </c>
      <c r="J64" s="178">
        <f>H64-G64</f>
        <v>-1183</v>
      </c>
      <c r="K64" s="179">
        <f>H64/H$8</f>
        <v>2.9801018079641844E-2</v>
      </c>
      <c r="L64" s="81"/>
    </row>
    <row r="65" spans="1:12" x14ac:dyDescent="0.25">
      <c r="A65" s="164" t="s">
        <v>99</v>
      </c>
      <c r="B65" s="161" t="s">
        <v>100</v>
      </c>
      <c r="C65" s="162">
        <v>8944</v>
      </c>
      <c r="D65" s="162">
        <v>3534</v>
      </c>
      <c r="E65" s="162">
        <v>4602</v>
      </c>
      <c r="F65" s="162">
        <v>15115</v>
      </c>
      <c r="G65" s="162">
        <v>16204</v>
      </c>
      <c r="H65" s="162">
        <v>11818</v>
      </c>
      <c r="I65" s="163">
        <f>IFERROR(H65/G65-1,"-")</f>
        <v>-0.27067390767711674</v>
      </c>
      <c r="J65" s="162">
        <f t="shared" ref="J65:J75" si="20">H65-G65</f>
        <v>-4386</v>
      </c>
      <c r="K65" s="163">
        <f>H65/H$8</f>
        <v>4.1425648007481714E-3</v>
      </c>
      <c r="L65" s="81"/>
    </row>
    <row r="66" spans="1:12" x14ac:dyDescent="0.25">
      <c r="A66" s="164" t="s">
        <v>106</v>
      </c>
      <c r="B66" s="165" t="s">
        <v>106</v>
      </c>
      <c r="C66" s="166">
        <v>1121</v>
      </c>
      <c r="D66" s="166">
        <v>592</v>
      </c>
      <c r="E66" s="166">
        <v>969</v>
      </c>
      <c r="F66" s="166">
        <v>6204</v>
      </c>
      <c r="G66" s="166">
        <v>4275</v>
      </c>
      <c r="H66" s="166">
        <v>3723</v>
      </c>
      <c r="I66" s="167">
        <f>IFERROR(H66/G66-1,"-")</f>
        <v>-0.12912280701754386</v>
      </c>
      <c r="J66" s="166">
        <f t="shared" si="20"/>
        <v>-552</v>
      </c>
      <c r="K66" s="167">
        <f>H66/H$8</f>
        <v>1.3050235871708785E-3</v>
      </c>
      <c r="L66" s="81"/>
    </row>
    <row r="67" spans="1:12" x14ac:dyDescent="0.25">
      <c r="A67" s="164" t="s">
        <v>103</v>
      </c>
      <c r="B67" s="165" t="s">
        <v>103</v>
      </c>
      <c r="C67" s="166">
        <v>7823</v>
      </c>
      <c r="D67" s="166">
        <v>2942</v>
      </c>
      <c r="E67" s="166">
        <v>3633</v>
      </c>
      <c r="F67" s="166">
        <v>8911</v>
      </c>
      <c r="G67" s="166">
        <v>11929</v>
      </c>
      <c r="H67" s="166">
        <v>8095</v>
      </c>
      <c r="I67" s="167">
        <f>IFERROR(H67/G67-1,"-")</f>
        <v>-0.32140162628887581</v>
      </c>
      <c r="J67" s="166">
        <f t="shared" si="20"/>
        <v>-3834</v>
      </c>
      <c r="K67" s="167">
        <f>H67/H$8</f>
        <v>2.8375412135772929E-3</v>
      </c>
      <c r="L67" s="81"/>
    </row>
    <row r="68" spans="1:12" x14ac:dyDescent="0.25">
      <c r="A68" s="164"/>
      <c r="B68" s="161" t="s">
        <v>110</v>
      </c>
      <c r="C68" s="162">
        <v>52912</v>
      </c>
      <c r="D68" s="162">
        <v>54232</v>
      </c>
      <c r="E68" s="162">
        <v>88224</v>
      </c>
      <c r="F68" s="162">
        <v>56527</v>
      </c>
      <c r="G68" s="162">
        <v>69996</v>
      </c>
      <c r="H68" s="162">
        <v>73199</v>
      </c>
      <c r="I68" s="163">
        <f>IFERROR(H68/G68-1,"-")</f>
        <v>4.5759757700440051E-2</v>
      </c>
      <c r="J68" s="162">
        <f t="shared" si="20"/>
        <v>3203</v>
      </c>
      <c r="K68" s="163">
        <f>H68/H$8</f>
        <v>2.565845327889367E-2</v>
      </c>
      <c r="L68" s="81"/>
    </row>
    <row r="69" spans="1:12" s="58" customFormat="1" x14ac:dyDescent="0.25">
      <c r="A69" s="164"/>
      <c r="B69" s="165" t="s">
        <v>113</v>
      </c>
      <c r="C69" s="166">
        <v>35775</v>
      </c>
      <c r="D69" s="166">
        <v>10966</v>
      </c>
      <c r="E69" s="166">
        <v>29417</v>
      </c>
      <c r="F69" s="166">
        <v>25945</v>
      </c>
      <c r="G69" s="166">
        <v>25089</v>
      </c>
      <c r="H69" s="166">
        <v>31444</v>
      </c>
      <c r="I69" s="167">
        <f t="shared" ref="I69:I76" si="21">IFERROR(H69/G69-1,"-")</f>
        <v>0.2532982582008052</v>
      </c>
      <c r="J69" s="166">
        <f t="shared" si="20"/>
        <v>6355</v>
      </c>
      <c r="K69" s="167">
        <f t="shared" ref="K69:K76" si="22">H69/H$8</f>
        <v>1.1022068674456381E-2</v>
      </c>
      <c r="L69" s="168"/>
    </row>
    <row r="70" spans="1:12" s="58" customFormat="1" x14ac:dyDescent="0.25">
      <c r="A70" s="164"/>
      <c r="B70" s="165" t="s">
        <v>116</v>
      </c>
      <c r="C70" s="166">
        <v>3201</v>
      </c>
      <c r="D70" s="166">
        <v>2579</v>
      </c>
      <c r="E70" s="166">
        <v>3771</v>
      </c>
      <c r="F70" s="166">
        <v>8580</v>
      </c>
      <c r="G70" s="166">
        <v>7575</v>
      </c>
      <c r="H70" s="166">
        <v>6302</v>
      </c>
      <c r="I70" s="167">
        <f t="shared" si="21"/>
        <v>-0.16805280528052802</v>
      </c>
      <c r="J70" s="166">
        <f t="shared" si="20"/>
        <v>-1273</v>
      </c>
      <c r="K70" s="167">
        <f t="shared" si="22"/>
        <v>2.2090407322994565E-3</v>
      </c>
      <c r="L70" s="168"/>
    </row>
    <row r="71" spans="1:12" x14ac:dyDescent="0.25">
      <c r="A71" s="164"/>
      <c r="B71" s="165" t="s">
        <v>119</v>
      </c>
      <c r="C71" s="166">
        <v>3211</v>
      </c>
      <c r="D71" s="166">
        <v>7122</v>
      </c>
      <c r="E71" s="166">
        <v>13150</v>
      </c>
      <c r="F71" s="166">
        <v>3264</v>
      </c>
      <c r="G71" s="166">
        <v>4141</v>
      </c>
      <c r="H71" s="166">
        <v>3930</v>
      </c>
      <c r="I71" s="167">
        <f t="shared" si="21"/>
        <v>-5.0953875875392463E-2</v>
      </c>
      <c r="J71" s="166">
        <f t="shared" si="20"/>
        <v>-211</v>
      </c>
      <c r="K71" s="167">
        <f t="shared" si="22"/>
        <v>1.3775833192537074E-3</v>
      </c>
      <c r="L71" s="81"/>
    </row>
    <row r="72" spans="1:12" x14ac:dyDescent="0.25">
      <c r="A72" s="164"/>
      <c r="B72" s="165" t="s">
        <v>126</v>
      </c>
      <c r="C72" s="166">
        <v>1850</v>
      </c>
      <c r="D72" s="166">
        <v>6479</v>
      </c>
      <c r="E72" s="166">
        <v>2289</v>
      </c>
      <c r="F72" s="166">
        <v>2188</v>
      </c>
      <c r="G72" s="166">
        <v>3001</v>
      </c>
      <c r="H72" s="166">
        <v>2826</v>
      </c>
      <c r="I72" s="167">
        <f t="shared" si="21"/>
        <v>-5.8313895368210633E-2</v>
      </c>
      <c r="J72" s="166">
        <f t="shared" si="20"/>
        <v>-175</v>
      </c>
      <c r="K72" s="167">
        <f t="shared" si="22"/>
        <v>9.9059808147862016E-4</v>
      </c>
      <c r="L72" s="81"/>
    </row>
    <row r="73" spans="1:12" x14ac:dyDescent="0.25">
      <c r="A73" s="164"/>
      <c r="B73" s="165" t="s">
        <v>122</v>
      </c>
      <c r="C73" s="166">
        <v>1687</v>
      </c>
      <c r="D73" s="166">
        <v>1782</v>
      </c>
      <c r="E73" s="166">
        <v>1644</v>
      </c>
      <c r="F73" s="166">
        <v>698</v>
      </c>
      <c r="G73" s="166">
        <v>1706</v>
      </c>
      <c r="H73" s="166">
        <v>2338</v>
      </c>
      <c r="I73" s="167">
        <f t="shared" si="21"/>
        <v>0.37045720984759667</v>
      </c>
      <c r="J73" s="166">
        <f t="shared" si="20"/>
        <v>632</v>
      </c>
      <c r="K73" s="167">
        <f t="shared" si="22"/>
        <v>8.1953938941861778E-4</v>
      </c>
      <c r="L73" s="81"/>
    </row>
    <row r="74" spans="1:12" x14ac:dyDescent="0.25">
      <c r="A74" s="164"/>
      <c r="B74" s="165" t="s">
        <v>131</v>
      </c>
      <c r="C74" s="166">
        <v>60</v>
      </c>
      <c r="D74" s="166">
        <v>4569</v>
      </c>
      <c r="E74" s="166">
        <v>5705</v>
      </c>
      <c r="F74" s="166">
        <v>1190</v>
      </c>
      <c r="G74" s="166">
        <v>2710</v>
      </c>
      <c r="H74" s="166">
        <v>1974</v>
      </c>
      <c r="I74" s="167">
        <f t="shared" si="21"/>
        <v>-0.27158671586715866</v>
      </c>
      <c r="J74" s="166">
        <f t="shared" si="20"/>
        <v>-736</v>
      </c>
      <c r="K74" s="167">
        <f t="shared" si="22"/>
        <v>6.919464305869767E-4</v>
      </c>
      <c r="L74" s="81"/>
    </row>
    <row r="75" spans="1:12" x14ac:dyDescent="0.25">
      <c r="A75" s="164" t="s">
        <v>147</v>
      </c>
      <c r="B75" s="165" t="s">
        <v>134</v>
      </c>
      <c r="C75" s="166">
        <v>132</v>
      </c>
      <c r="D75" s="166">
        <v>919</v>
      </c>
      <c r="E75" s="166">
        <v>1948</v>
      </c>
      <c r="F75" s="166">
        <v>291</v>
      </c>
      <c r="G75" s="166">
        <v>5685</v>
      </c>
      <c r="H75" s="166">
        <v>3867</v>
      </c>
      <c r="I75" s="167">
        <f t="shared" si="21"/>
        <v>-0.3197889182058048</v>
      </c>
      <c r="J75" s="166">
        <f t="shared" si="20"/>
        <v>-1818</v>
      </c>
      <c r="K75" s="167">
        <f t="shared" si="22"/>
        <v>1.3554999225328464E-3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6996</v>
      </c>
      <c r="D76" s="171">
        <f t="shared" ref="D76:H76" si="24">D68-SUM(D69:D75)</f>
        <v>19816</v>
      </c>
      <c r="E76" s="171">
        <f t="shared" si="24"/>
        <v>30300</v>
      </c>
      <c r="F76" s="171">
        <f t="shared" si="24"/>
        <v>14371</v>
      </c>
      <c r="G76" s="171">
        <f t="shared" si="24"/>
        <v>20089</v>
      </c>
      <c r="H76" s="171">
        <f t="shared" si="24"/>
        <v>20518</v>
      </c>
      <c r="I76" s="172">
        <f t="shared" si="21"/>
        <v>2.1354970381801008E-2</v>
      </c>
      <c r="J76" s="171">
        <f>H76-G76</f>
        <v>429</v>
      </c>
      <c r="K76" s="172">
        <f t="shared" si="22"/>
        <v>7.1921767288670654E-3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44846</v>
      </c>
      <c r="D78" s="178">
        <v>284082</v>
      </c>
      <c r="E78" s="178">
        <v>410037</v>
      </c>
      <c r="F78" s="178">
        <v>440835</v>
      </c>
      <c r="G78" s="178">
        <v>468874</v>
      </c>
      <c r="H78" s="178">
        <v>456509</v>
      </c>
      <c r="I78" s="179">
        <f>IFERROR(H78/G78-1,"-")</f>
        <v>-2.6371690475479603E-2</v>
      </c>
      <c r="J78" s="178">
        <f>H78-G78</f>
        <v>-12365</v>
      </c>
      <c r="K78" s="179">
        <f>H78/H$8</f>
        <v>0.16002014847053198</v>
      </c>
      <c r="L78" s="81"/>
    </row>
    <row r="79" spans="1:12" x14ac:dyDescent="0.25">
      <c r="A79" s="164" t="s">
        <v>99</v>
      </c>
      <c r="B79" s="161" t="s">
        <v>100</v>
      </c>
      <c r="C79" s="162">
        <v>14280</v>
      </c>
      <c r="D79" s="162">
        <v>61877</v>
      </c>
      <c r="E79" s="162">
        <v>109752</v>
      </c>
      <c r="F79" s="162">
        <v>84951</v>
      </c>
      <c r="G79" s="162">
        <v>89457</v>
      </c>
      <c r="H79" s="162">
        <v>98952</v>
      </c>
      <c r="I79" s="163">
        <f>IFERROR(H79/G79-1,"-")</f>
        <v>0.10614038029444317</v>
      </c>
      <c r="J79" s="162">
        <f t="shared" ref="J79:J89" si="25">H79-G79</f>
        <v>9495</v>
      </c>
      <c r="K79" s="163">
        <f>H79/H$8</f>
        <v>3.4685655116232277E-2</v>
      </c>
      <c r="L79" s="81"/>
    </row>
    <row r="80" spans="1:12" x14ac:dyDescent="0.25">
      <c r="A80" s="164" t="s">
        <v>106</v>
      </c>
      <c r="B80" s="165" t="s">
        <v>106</v>
      </c>
      <c r="C80" s="166">
        <v>7287</v>
      </c>
      <c r="D80" s="166">
        <v>15618</v>
      </c>
      <c r="E80" s="166">
        <v>14999</v>
      </c>
      <c r="F80" s="166">
        <v>13117</v>
      </c>
      <c r="G80" s="166">
        <v>15554</v>
      </c>
      <c r="H80" s="166">
        <v>13875</v>
      </c>
      <c r="I80" s="167">
        <f>IFERROR(H80/G80-1,"-")</f>
        <v>-0.10794650893660795</v>
      </c>
      <c r="J80" s="166">
        <f t="shared" si="25"/>
        <v>-1679</v>
      </c>
      <c r="K80" s="167">
        <f>H80/H$8</f>
        <v>4.8636052301896156E-3</v>
      </c>
      <c r="L80" s="81"/>
    </row>
    <row r="81" spans="1:12" x14ac:dyDescent="0.25">
      <c r="A81" s="164" t="s">
        <v>103</v>
      </c>
      <c r="B81" s="165" t="s">
        <v>103</v>
      </c>
      <c r="C81" s="166">
        <v>6993</v>
      </c>
      <c r="D81" s="166">
        <v>46259</v>
      </c>
      <c r="E81" s="166">
        <v>94753</v>
      </c>
      <c r="F81" s="166">
        <v>71834</v>
      </c>
      <c r="G81" s="166">
        <v>73903</v>
      </c>
      <c r="H81" s="166">
        <v>85077</v>
      </c>
      <c r="I81" s="167">
        <f>IFERROR(H81/G81-1,"-")</f>
        <v>0.15119819222494346</v>
      </c>
      <c r="J81" s="166">
        <f t="shared" si="25"/>
        <v>11174</v>
      </c>
      <c r="K81" s="167">
        <f>H81/H$8</f>
        <v>2.9822049886042663E-2</v>
      </c>
      <c r="L81" s="81"/>
    </row>
    <row r="82" spans="1:12" x14ac:dyDescent="0.25">
      <c r="A82" s="164"/>
      <c r="B82" s="161" t="s">
        <v>110</v>
      </c>
      <c r="C82" s="162">
        <v>30566</v>
      </c>
      <c r="D82" s="162">
        <v>222205</v>
      </c>
      <c r="E82" s="162">
        <v>300285</v>
      </c>
      <c r="F82" s="162">
        <v>355884</v>
      </c>
      <c r="G82" s="162">
        <v>379417</v>
      </c>
      <c r="H82" s="162">
        <v>357557</v>
      </c>
      <c r="I82" s="163">
        <f>IFERROR(H82/G82-1,"-")</f>
        <v>-5.7614708882311572E-2</v>
      </c>
      <c r="J82" s="162">
        <f t="shared" si="25"/>
        <v>-21860</v>
      </c>
      <c r="K82" s="163">
        <f>H82/H$8</f>
        <v>0.12533449335429972</v>
      </c>
      <c r="L82" s="81"/>
    </row>
    <row r="83" spans="1:12" s="58" customFormat="1" x14ac:dyDescent="0.25">
      <c r="A83" s="164"/>
      <c r="B83" s="165" t="s">
        <v>113</v>
      </c>
      <c r="C83" s="166">
        <v>6245</v>
      </c>
      <c r="D83" s="166">
        <v>20997</v>
      </c>
      <c r="E83" s="166">
        <v>47781</v>
      </c>
      <c r="F83" s="166">
        <v>62747</v>
      </c>
      <c r="G83" s="166">
        <v>67375</v>
      </c>
      <c r="H83" s="166">
        <v>61503</v>
      </c>
      <c r="I83" s="167">
        <f t="shared" ref="I83:I90" si="26">IFERROR(H83/G83-1,"-")</f>
        <v>-8.7153988868274634E-2</v>
      </c>
      <c r="J83" s="166">
        <f t="shared" si="25"/>
        <v>-5872</v>
      </c>
      <c r="K83" s="167">
        <f t="shared" ref="K83:K90" si="27">H83/H$8</f>
        <v>2.1558653151160501E-2</v>
      </c>
      <c r="L83" s="168"/>
    </row>
    <row r="84" spans="1:12" s="58" customFormat="1" x14ac:dyDescent="0.25">
      <c r="A84" s="164"/>
      <c r="B84" s="165" t="s">
        <v>116</v>
      </c>
      <c r="C84" s="166">
        <v>12813</v>
      </c>
      <c r="D84" s="166">
        <v>100325</v>
      </c>
      <c r="E84" s="166">
        <v>120073</v>
      </c>
      <c r="F84" s="166">
        <v>136634</v>
      </c>
      <c r="G84" s="166">
        <v>141819</v>
      </c>
      <c r="H84" s="166">
        <v>131688</v>
      </c>
      <c r="I84" s="167">
        <f t="shared" si="26"/>
        <v>-7.1436126330040373E-2</v>
      </c>
      <c r="J84" s="166">
        <f t="shared" si="25"/>
        <v>-10131</v>
      </c>
      <c r="K84" s="167">
        <f t="shared" si="27"/>
        <v>4.616060868851965E-2</v>
      </c>
      <c r="L84" s="168"/>
    </row>
    <row r="85" spans="1:12" x14ac:dyDescent="0.25">
      <c r="A85" s="164"/>
      <c r="B85" s="165" t="s">
        <v>119</v>
      </c>
      <c r="C85" s="166">
        <v>2033</v>
      </c>
      <c r="D85" s="166">
        <v>11502</v>
      </c>
      <c r="E85" s="166">
        <v>14877</v>
      </c>
      <c r="F85" s="166">
        <v>23544</v>
      </c>
      <c r="G85" s="166">
        <v>25480</v>
      </c>
      <c r="H85" s="166">
        <v>24411</v>
      </c>
      <c r="I85" s="167">
        <f t="shared" si="26"/>
        <v>-4.1954474097331218E-2</v>
      </c>
      <c r="J85" s="166">
        <f t="shared" si="25"/>
        <v>-1069</v>
      </c>
      <c r="K85" s="167">
        <f t="shared" si="27"/>
        <v>8.5567904341736015E-3</v>
      </c>
      <c r="L85" s="81"/>
    </row>
    <row r="86" spans="1:12" x14ac:dyDescent="0.25">
      <c r="A86" s="164"/>
      <c r="B86" s="165" t="s">
        <v>126</v>
      </c>
      <c r="C86" s="166">
        <v>553</v>
      </c>
      <c r="D86" s="166">
        <v>7042</v>
      </c>
      <c r="E86" s="166">
        <v>6873</v>
      </c>
      <c r="F86" s="166">
        <v>7535</v>
      </c>
      <c r="G86" s="166">
        <v>12303</v>
      </c>
      <c r="H86" s="166">
        <v>8571</v>
      </c>
      <c r="I86" s="167">
        <f t="shared" si="26"/>
        <v>-0.30334064862228727</v>
      </c>
      <c r="J86" s="166">
        <f t="shared" si="25"/>
        <v>-3732</v>
      </c>
      <c r="K86" s="167">
        <f t="shared" si="27"/>
        <v>3.0043935443571312E-3</v>
      </c>
      <c r="L86" s="81"/>
    </row>
    <row r="87" spans="1:12" x14ac:dyDescent="0.25">
      <c r="A87" s="164"/>
      <c r="B87" s="165" t="s">
        <v>122</v>
      </c>
      <c r="C87" s="166">
        <v>337</v>
      </c>
      <c r="D87" s="166">
        <v>3911</v>
      </c>
      <c r="E87" s="166">
        <v>3870</v>
      </c>
      <c r="F87" s="166">
        <v>3615</v>
      </c>
      <c r="G87" s="166">
        <v>4832</v>
      </c>
      <c r="H87" s="166">
        <v>6070</v>
      </c>
      <c r="I87" s="167">
        <f t="shared" si="26"/>
        <v>0.25620860927152322</v>
      </c>
      <c r="J87" s="166">
        <f t="shared" si="25"/>
        <v>1238</v>
      </c>
      <c r="K87" s="167">
        <f t="shared" si="27"/>
        <v>2.1277177475496193E-3</v>
      </c>
      <c r="L87" s="81"/>
    </row>
    <row r="88" spans="1:12" x14ac:dyDescent="0.25">
      <c r="A88" s="164"/>
      <c r="B88" s="165" t="s">
        <v>131</v>
      </c>
      <c r="C88" s="166">
        <v>120</v>
      </c>
      <c r="D88" s="166">
        <v>6253</v>
      </c>
      <c r="E88" s="166">
        <v>10183</v>
      </c>
      <c r="F88" s="166">
        <v>9612</v>
      </c>
      <c r="G88" s="166">
        <v>6874</v>
      </c>
      <c r="H88" s="166">
        <v>6958</v>
      </c>
      <c r="I88" s="167">
        <f t="shared" si="26"/>
        <v>1.2219959266802416E-2</v>
      </c>
      <c r="J88" s="166">
        <f t="shared" si="25"/>
        <v>84</v>
      </c>
      <c r="K88" s="167">
        <f t="shared" si="27"/>
        <v>2.4389884822817549E-3</v>
      </c>
      <c r="L88" s="81"/>
    </row>
    <row r="89" spans="1:12" x14ac:dyDescent="0.25">
      <c r="A89" s="164" t="s">
        <v>147</v>
      </c>
      <c r="B89" s="165" t="s">
        <v>134</v>
      </c>
      <c r="C89" s="166">
        <v>490</v>
      </c>
      <c r="D89" s="166">
        <v>8622</v>
      </c>
      <c r="E89" s="166">
        <v>13657</v>
      </c>
      <c r="F89" s="166">
        <v>14110</v>
      </c>
      <c r="G89" s="166">
        <v>12135</v>
      </c>
      <c r="H89" s="166">
        <v>11722</v>
      </c>
      <c r="I89" s="167">
        <f t="shared" si="26"/>
        <v>-3.4033786567779112E-2</v>
      </c>
      <c r="J89" s="166">
        <f t="shared" si="25"/>
        <v>-413</v>
      </c>
      <c r="K89" s="167">
        <f t="shared" si="27"/>
        <v>4.1089139105068596E-3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7975</v>
      </c>
      <c r="D90" s="171">
        <f t="shared" ref="D90:H90" si="29">D82-SUM(D83:D89)</f>
        <v>63553</v>
      </c>
      <c r="E90" s="171">
        <f t="shared" si="29"/>
        <v>82971</v>
      </c>
      <c r="F90" s="171">
        <f t="shared" si="29"/>
        <v>98087</v>
      </c>
      <c r="G90" s="171">
        <f t="shared" si="29"/>
        <v>108599</v>
      </c>
      <c r="H90" s="171">
        <f t="shared" si="29"/>
        <v>106634</v>
      </c>
      <c r="I90" s="172">
        <f t="shared" si="26"/>
        <v>-1.8094089264173663E-2</v>
      </c>
      <c r="J90" s="171">
        <f>H90-G90</f>
        <v>-1965</v>
      </c>
      <c r="K90" s="172">
        <f t="shared" si="27"/>
        <v>3.7378427395750591E-2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4049</v>
      </c>
      <c r="D92" s="178">
        <v>11200</v>
      </c>
      <c r="E92" s="178">
        <v>12114</v>
      </c>
      <c r="F92" s="178">
        <v>11864</v>
      </c>
      <c r="G92" s="178">
        <v>13319</v>
      </c>
      <c r="H92" s="178">
        <v>13103</v>
      </c>
      <c r="I92" s="179">
        <f>IFERROR(H92/G92-1,"-")</f>
        <v>-1.6217433741271825E-2</v>
      </c>
      <c r="J92" s="178">
        <f>H92-G92</f>
        <v>-216</v>
      </c>
      <c r="K92" s="179">
        <f>H92/H$8</f>
        <v>4.5929959878323991E-3</v>
      </c>
      <c r="L92" s="81"/>
    </row>
    <row r="93" spans="1:12" x14ac:dyDescent="0.25">
      <c r="A93" s="164" t="s">
        <v>99</v>
      </c>
      <c r="B93" s="161" t="s">
        <v>100</v>
      </c>
      <c r="C93" s="162">
        <v>2474</v>
      </c>
      <c r="D93" s="162">
        <v>5677</v>
      </c>
      <c r="E93" s="162">
        <v>6120</v>
      </c>
      <c r="F93" s="162">
        <v>4800</v>
      </c>
      <c r="G93" s="162">
        <v>6283</v>
      </c>
      <c r="H93" s="162">
        <v>6261</v>
      </c>
      <c r="I93" s="163">
        <f>IFERROR(H93/G93-1,"-")</f>
        <v>-3.501512016552577E-3</v>
      </c>
      <c r="J93" s="162">
        <f t="shared" ref="J93:J103" si="30">H93-G93</f>
        <v>-22</v>
      </c>
      <c r="K93" s="163">
        <f>H93/H$8</f>
        <v>2.1946689979255628E-3</v>
      </c>
      <c r="L93" s="81"/>
    </row>
    <row r="94" spans="1:12" x14ac:dyDescent="0.25">
      <c r="A94" s="164" t="s">
        <v>106</v>
      </c>
      <c r="B94" s="165" t="s">
        <v>106</v>
      </c>
      <c r="C94" s="166">
        <v>1793</v>
      </c>
      <c r="D94" s="166">
        <v>2488</v>
      </c>
      <c r="E94" s="166">
        <v>2999</v>
      </c>
      <c r="F94" s="166">
        <v>1914</v>
      </c>
      <c r="G94" s="166">
        <v>2574</v>
      </c>
      <c r="H94" s="166">
        <v>3015</v>
      </c>
      <c r="I94" s="167">
        <f>IFERROR(H94/G94-1,"-")</f>
        <v>0.17132867132867124</v>
      </c>
      <c r="J94" s="166">
        <f t="shared" si="30"/>
        <v>441</v>
      </c>
      <c r="K94" s="167">
        <f>H94/H$8</f>
        <v>1.056848271641203E-3</v>
      </c>
      <c r="L94" s="81"/>
    </row>
    <row r="95" spans="1:12" x14ac:dyDescent="0.25">
      <c r="A95" s="164" t="s">
        <v>103</v>
      </c>
      <c r="B95" s="165" t="s">
        <v>103</v>
      </c>
      <c r="C95" s="166">
        <v>681</v>
      </c>
      <c r="D95" s="166">
        <v>3189</v>
      </c>
      <c r="E95" s="166">
        <v>3121</v>
      </c>
      <c r="F95" s="166">
        <v>2886</v>
      </c>
      <c r="G95" s="166">
        <v>3709</v>
      </c>
      <c r="H95" s="166">
        <v>3246</v>
      </c>
      <c r="I95" s="167">
        <f>IFERROR(H95/G95-1,"-")</f>
        <v>-0.1248314909679159</v>
      </c>
      <c r="J95" s="166">
        <f t="shared" si="30"/>
        <v>-463</v>
      </c>
      <c r="K95" s="167">
        <f>H95/H$8</f>
        <v>1.1378207262843598E-3</v>
      </c>
      <c r="L95" s="81"/>
    </row>
    <row r="96" spans="1:12" x14ac:dyDescent="0.25">
      <c r="A96" s="164"/>
      <c r="B96" s="161" t="s">
        <v>110</v>
      </c>
      <c r="C96" s="162">
        <v>1575</v>
      </c>
      <c r="D96" s="162">
        <v>5523</v>
      </c>
      <c r="E96" s="162">
        <v>5994</v>
      </c>
      <c r="F96" s="162">
        <v>7064</v>
      </c>
      <c r="G96" s="162">
        <v>7036</v>
      </c>
      <c r="H96" s="162">
        <v>6842</v>
      </c>
      <c r="I96" s="163">
        <f>IFERROR(H96/G96-1,"-")</f>
        <v>-2.7572484366117145E-2</v>
      </c>
      <c r="J96" s="162">
        <f t="shared" si="30"/>
        <v>-194</v>
      </c>
      <c r="K96" s="163">
        <f>H96/H$8</f>
        <v>2.3983269899068363E-3</v>
      </c>
      <c r="L96" s="81"/>
    </row>
    <row r="97" spans="1:12" s="58" customFormat="1" x14ac:dyDescent="0.25">
      <c r="A97" s="164"/>
      <c r="B97" s="165" t="s">
        <v>113</v>
      </c>
      <c r="C97" s="166">
        <v>136</v>
      </c>
      <c r="D97" s="166">
        <v>680</v>
      </c>
      <c r="E97" s="166">
        <v>948</v>
      </c>
      <c r="F97" s="166">
        <v>1233</v>
      </c>
      <c r="G97" s="166">
        <v>859</v>
      </c>
      <c r="H97" s="166">
        <v>836</v>
      </c>
      <c r="I97" s="167">
        <f t="shared" ref="I97:I104" si="31">IFERROR(H97/G97-1,"-")</f>
        <v>-2.6775320139697301E-2</v>
      </c>
      <c r="J97" s="166">
        <f t="shared" si="30"/>
        <v>-23</v>
      </c>
      <c r="K97" s="167">
        <f t="shared" ref="K97:K104" si="32">H97/H$8</f>
        <v>2.930431691847581E-4</v>
      </c>
      <c r="L97" s="168"/>
    </row>
    <row r="98" spans="1:12" s="58" customFormat="1" x14ac:dyDescent="0.25">
      <c r="A98" s="164"/>
      <c r="B98" s="165" t="s">
        <v>116</v>
      </c>
      <c r="C98" s="166">
        <v>199</v>
      </c>
      <c r="D98" s="166">
        <v>1924</v>
      </c>
      <c r="E98" s="166">
        <v>1833</v>
      </c>
      <c r="F98" s="166">
        <v>2036</v>
      </c>
      <c r="G98" s="166">
        <v>2476</v>
      </c>
      <c r="H98" s="166">
        <v>2474</v>
      </c>
      <c r="I98" s="167">
        <f t="shared" si="31"/>
        <v>-8.077544426494665E-4</v>
      </c>
      <c r="J98" s="166">
        <f t="shared" si="30"/>
        <v>-2</v>
      </c>
      <c r="K98" s="167">
        <f t="shared" si="32"/>
        <v>8.6721148392714304E-4</v>
      </c>
      <c r="L98" s="168"/>
    </row>
    <row r="99" spans="1:12" x14ac:dyDescent="0.25">
      <c r="A99" s="164"/>
      <c r="B99" s="165" t="s">
        <v>119</v>
      </c>
      <c r="C99" s="166">
        <v>445</v>
      </c>
      <c r="D99" s="166">
        <v>799</v>
      </c>
      <c r="E99" s="166">
        <v>717</v>
      </c>
      <c r="F99" s="166">
        <v>679</v>
      </c>
      <c r="G99" s="166">
        <v>714</v>
      </c>
      <c r="H99" s="166">
        <v>914</v>
      </c>
      <c r="I99" s="167">
        <f t="shared" si="31"/>
        <v>0.28011204481792706</v>
      </c>
      <c r="J99" s="166">
        <f t="shared" si="30"/>
        <v>200</v>
      </c>
      <c r="K99" s="167">
        <f t="shared" si="32"/>
        <v>3.2038451750582406E-4</v>
      </c>
      <c r="L99" s="81"/>
    </row>
    <row r="100" spans="1:12" x14ac:dyDescent="0.25">
      <c r="A100" s="164"/>
      <c r="B100" s="165" t="s">
        <v>126</v>
      </c>
      <c r="C100" s="166">
        <v>14</v>
      </c>
      <c r="D100" s="166">
        <v>348</v>
      </c>
      <c r="E100" s="166">
        <v>374</v>
      </c>
      <c r="F100" s="166">
        <v>365</v>
      </c>
      <c r="G100" s="166">
        <v>215</v>
      </c>
      <c r="H100" s="166">
        <v>239</v>
      </c>
      <c r="I100" s="167">
        <f t="shared" si="31"/>
        <v>0.1116279069767443</v>
      </c>
      <c r="J100" s="166">
        <f t="shared" si="30"/>
        <v>24</v>
      </c>
      <c r="K100" s="167">
        <f t="shared" si="32"/>
        <v>8.3776695496599513E-5</v>
      </c>
      <c r="L100" s="81"/>
    </row>
    <row r="101" spans="1:12" x14ac:dyDescent="0.25">
      <c r="A101" s="164"/>
      <c r="B101" s="165" t="s">
        <v>122</v>
      </c>
      <c r="C101" s="166">
        <v>36</v>
      </c>
      <c r="D101" s="166">
        <v>167</v>
      </c>
      <c r="E101" s="166">
        <v>112</v>
      </c>
      <c r="F101" s="166">
        <v>162</v>
      </c>
      <c r="G101" s="166">
        <v>348</v>
      </c>
      <c r="H101" s="166">
        <v>293</v>
      </c>
      <c r="I101" s="167">
        <f t="shared" si="31"/>
        <v>-0.15804597701149425</v>
      </c>
      <c r="J101" s="166">
        <f t="shared" si="30"/>
        <v>-55</v>
      </c>
      <c r="K101" s="167">
        <f t="shared" si="32"/>
        <v>1.0270532125733748E-4</v>
      </c>
      <c r="L101" s="81"/>
    </row>
    <row r="102" spans="1:12" x14ac:dyDescent="0.25">
      <c r="A102" s="164"/>
      <c r="B102" s="165" t="s">
        <v>131</v>
      </c>
      <c r="C102" s="166">
        <v>2</v>
      </c>
      <c r="D102" s="166">
        <v>77</v>
      </c>
      <c r="E102" s="166">
        <v>101</v>
      </c>
      <c r="F102" s="166">
        <v>34</v>
      </c>
      <c r="G102" s="166">
        <v>10</v>
      </c>
      <c r="H102" s="166">
        <v>26</v>
      </c>
      <c r="I102" s="167">
        <f t="shared" si="31"/>
        <v>1.6</v>
      </c>
      <c r="J102" s="166">
        <f t="shared" si="30"/>
        <v>16</v>
      </c>
      <c r="K102" s="167">
        <f t="shared" si="32"/>
        <v>9.1137827736886488E-6</v>
      </c>
      <c r="L102" s="81"/>
    </row>
    <row r="103" spans="1:12" x14ac:dyDescent="0.25">
      <c r="A103" s="164" t="s">
        <v>147</v>
      </c>
      <c r="B103" s="165" t="s">
        <v>134</v>
      </c>
      <c r="C103" s="166">
        <v>10</v>
      </c>
      <c r="D103" s="166">
        <v>42</v>
      </c>
      <c r="E103" s="166">
        <v>94</v>
      </c>
      <c r="F103" s="166">
        <v>147</v>
      </c>
      <c r="G103" s="166">
        <v>160</v>
      </c>
      <c r="H103" s="166">
        <v>18</v>
      </c>
      <c r="I103" s="167">
        <f t="shared" si="31"/>
        <v>-0.88749999999999996</v>
      </c>
      <c r="J103" s="166">
        <f t="shared" si="30"/>
        <v>-142</v>
      </c>
      <c r="K103" s="167">
        <f t="shared" si="32"/>
        <v>6.3095419202459876E-6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733</v>
      </c>
      <c r="D104" s="171">
        <f t="shared" ref="D104:H104" si="34">D96-SUM(D97:D103)</f>
        <v>1486</v>
      </c>
      <c r="E104" s="171">
        <f t="shared" si="34"/>
        <v>1815</v>
      </c>
      <c r="F104" s="171">
        <f t="shared" si="34"/>
        <v>2408</v>
      </c>
      <c r="G104" s="171">
        <f t="shared" si="34"/>
        <v>2254</v>
      </c>
      <c r="H104" s="171">
        <f t="shared" si="34"/>
        <v>2042</v>
      </c>
      <c r="I104" s="172">
        <f t="shared" si="31"/>
        <v>-9.4055013309671698E-2</v>
      </c>
      <c r="J104" s="171">
        <f>H104-G104</f>
        <v>-212</v>
      </c>
      <c r="K104" s="172">
        <f t="shared" si="32"/>
        <v>7.1578247784123933E-4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41809</v>
      </c>
      <c r="D106" s="178">
        <v>96818</v>
      </c>
      <c r="E106" s="178">
        <v>108987</v>
      </c>
      <c r="F106" s="178">
        <v>119696</v>
      </c>
      <c r="G106" s="178">
        <v>97837</v>
      </c>
      <c r="H106" s="178">
        <v>108317</v>
      </c>
      <c r="I106" s="179">
        <f>IFERROR(H106/G106-1,"-")</f>
        <v>0.10711693939920486</v>
      </c>
      <c r="J106" s="178">
        <f>H106-G106</f>
        <v>10480</v>
      </c>
      <c r="K106" s="179">
        <f>H106/H$8</f>
        <v>3.7968369565293592E-2</v>
      </c>
      <c r="L106" s="81"/>
    </row>
    <row r="107" spans="1:12" x14ac:dyDescent="0.25">
      <c r="A107" s="164" t="s">
        <v>99</v>
      </c>
      <c r="B107" s="161" t="s">
        <v>100</v>
      </c>
      <c r="C107" s="162">
        <v>7870</v>
      </c>
      <c r="D107" s="162">
        <v>16269</v>
      </c>
      <c r="E107" s="162">
        <v>21520</v>
      </c>
      <c r="F107" s="162">
        <v>15397</v>
      </c>
      <c r="G107" s="162">
        <v>13481</v>
      </c>
      <c r="H107" s="162">
        <v>12024</v>
      </c>
      <c r="I107" s="163">
        <f>IFERROR(H107/G107-1,"-")</f>
        <v>-0.10807803575402419</v>
      </c>
      <c r="J107" s="162">
        <f t="shared" ref="J107:J117" si="35">H107-G107</f>
        <v>-1457</v>
      </c>
      <c r="K107" s="163">
        <f>H107/H$8</f>
        <v>4.21477400272432E-3</v>
      </c>
      <c r="L107" s="81"/>
    </row>
    <row r="108" spans="1:12" x14ac:dyDescent="0.25">
      <c r="A108" s="164" t="s">
        <v>106</v>
      </c>
      <c r="B108" s="165" t="s">
        <v>106</v>
      </c>
      <c r="C108" s="166">
        <v>5267</v>
      </c>
      <c r="D108" s="166">
        <v>6615</v>
      </c>
      <c r="E108" s="166">
        <v>5365</v>
      </c>
      <c r="F108" s="166">
        <v>2175</v>
      </c>
      <c r="G108" s="166">
        <v>3501</v>
      </c>
      <c r="H108" s="166">
        <v>4696</v>
      </c>
      <c r="I108" s="167">
        <f>IFERROR(H108/G108-1,"-")</f>
        <v>0.34133104827192229</v>
      </c>
      <c r="J108" s="166">
        <f t="shared" si="35"/>
        <v>1195</v>
      </c>
      <c r="K108" s="167">
        <f>H108/H$8</f>
        <v>1.6460893809708422E-3</v>
      </c>
      <c r="L108" s="81"/>
    </row>
    <row r="109" spans="1:12" x14ac:dyDescent="0.25">
      <c r="A109" s="164" t="s">
        <v>103</v>
      </c>
      <c r="B109" s="165" t="s">
        <v>103</v>
      </c>
      <c r="C109" s="166">
        <v>2603</v>
      </c>
      <c r="D109" s="166">
        <v>9654</v>
      </c>
      <c r="E109" s="166">
        <v>16155</v>
      </c>
      <c r="F109" s="166">
        <v>13222</v>
      </c>
      <c r="G109" s="166">
        <v>9980</v>
      </c>
      <c r="H109" s="166">
        <v>7328</v>
      </c>
      <c r="I109" s="167">
        <f>IFERROR(H109/G109-1,"-")</f>
        <v>-0.2657314629258517</v>
      </c>
      <c r="J109" s="166">
        <f t="shared" si="35"/>
        <v>-2652</v>
      </c>
      <c r="K109" s="167">
        <f>H109/H$8</f>
        <v>2.5686846217534776E-3</v>
      </c>
      <c r="L109" s="81"/>
    </row>
    <row r="110" spans="1:12" x14ac:dyDescent="0.25">
      <c r="A110" s="164"/>
      <c r="B110" s="161" t="s">
        <v>110</v>
      </c>
      <c r="C110" s="162">
        <v>33939</v>
      </c>
      <c r="D110" s="162">
        <v>80549</v>
      </c>
      <c r="E110" s="162">
        <v>87467</v>
      </c>
      <c r="F110" s="162">
        <v>104299</v>
      </c>
      <c r="G110" s="162">
        <v>84356</v>
      </c>
      <c r="H110" s="162">
        <v>96293</v>
      </c>
      <c r="I110" s="163">
        <f>IFERROR(H110/G110-1,"-")</f>
        <v>0.14150742093034285</v>
      </c>
      <c r="J110" s="162">
        <f t="shared" si="35"/>
        <v>11937</v>
      </c>
      <c r="K110" s="163">
        <f>H110/H$8</f>
        <v>3.3753595562569273E-2</v>
      </c>
      <c r="L110" s="81"/>
    </row>
    <row r="111" spans="1:12" s="58" customFormat="1" x14ac:dyDescent="0.25">
      <c r="A111" s="164"/>
      <c r="B111" s="165" t="s">
        <v>113</v>
      </c>
      <c r="C111" s="166">
        <v>28677</v>
      </c>
      <c r="D111" s="166">
        <v>48685</v>
      </c>
      <c r="E111" s="166">
        <v>53949</v>
      </c>
      <c r="F111" s="166">
        <v>62797</v>
      </c>
      <c r="G111" s="166">
        <v>44607</v>
      </c>
      <c r="H111" s="166">
        <v>42625</v>
      </c>
      <c r="I111" s="167">
        <f t="shared" ref="I111:I118" si="36">IFERROR(H111/G111-1,"-")</f>
        <v>-4.4432488174501739E-2</v>
      </c>
      <c r="J111" s="166">
        <f t="shared" si="35"/>
        <v>-1982</v>
      </c>
      <c r="K111" s="167">
        <f t="shared" ref="K111:K118" si="37">H111/H$8</f>
        <v>1.494134579724918E-2</v>
      </c>
      <c r="L111" s="168"/>
    </row>
    <row r="112" spans="1:12" s="58" customFormat="1" x14ac:dyDescent="0.25">
      <c r="A112" s="164"/>
      <c r="B112" s="165" t="s">
        <v>116</v>
      </c>
      <c r="C112" s="166">
        <v>1685</v>
      </c>
      <c r="D112" s="166">
        <v>5141</v>
      </c>
      <c r="E112" s="166">
        <v>4905</v>
      </c>
      <c r="F112" s="166">
        <v>6500</v>
      </c>
      <c r="G112" s="166">
        <v>6382</v>
      </c>
      <c r="H112" s="166">
        <v>5797</v>
      </c>
      <c r="I112" s="167">
        <f t="shared" si="36"/>
        <v>-9.1664055155123769E-2</v>
      </c>
      <c r="J112" s="166">
        <f t="shared" si="35"/>
        <v>-585</v>
      </c>
      <c r="K112" s="167">
        <f t="shared" si="37"/>
        <v>2.0320230284258884E-3</v>
      </c>
      <c r="L112" s="168"/>
    </row>
    <row r="113" spans="1:12" x14ac:dyDescent="0.25">
      <c r="A113" s="164"/>
      <c r="B113" s="165" t="s">
        <v>119</v>
      </c>
      <c r="C113" s="166">
        <v>803</v>
      </c>
      <c r="D113" s="166">
        <v>4121</v>
      </c>
      <c r="E113" s="166">
        <v>4838</v>
      </c>
      <c r="F113" s="166">
        <v>4128</v>
      </c>
      <c r="G113" s="166">
        <v>6510</v>
      </c>
      <c r="H113" s="166">
        <v>8720</v>
      </c>
      <c r="I113" s="167">
        <f t="shared" si="36"/>
        <v>0.33947772657450082</v>
      </c>
      <c r="J113" s="166">
        <f t="shared" si="35"/>
        <v>2210</v>
      </c>
      <c r="K113" s="167">
        <f t="shared" si="37"/>
        <v>3.0566225302525009E-3</v>
      </c>
      <c r="L113" s="81"/>
    </row>
    <row r="114" spans="1:12" x14ac:dyDescent="0.25">
      <c r="A114" s="164"/>
      <c r="B114" s="165" t="s">
        <v>126</v>
      </c>
      <c r="C114" s="166">
        <v>466</v>
      </c>
      <c r="D114" s="166">
        <v>3062</v>
      </c>
      <c r="E114" s="166">
        <v>2693</v>
      </c>
      <c r="F114" s="166">
        <v>3659</v>
      </c>
      <c r="G114" s="166">
        <v>3130</v>
      </c>
      <c r="H114" s="166">
        <v>2597</v>
      </c>
      <c r="I114" s="167">
        <f t="shared" si="36"/>
        <v>-0.17028753993610224</v>
      </c>
      <c r="J114" s="166">
        <f t="shared" si="35"/>
        <v>-533</v>
      </c>
      <c r="K114" s="167">
        <f t="shared" si="37"/>
        <v>9.103266870488239E-4</v>
      </c>
      <c r="L114" s="81"/>
    </row>
    <row r="115" spans="1:12" x14ac:dyDescent="0.25">
      <c r="A115" s="164"/>
      <c r="B115" s="165" t="s">
        <v>122</v>
      </c>
      <c r="C115" s="166">
        <v>447</v>
      </c>
      <c r="D115" s="166">
        <v>3489</v>
      </c>
      <c r="E115" s="166">
        <v>2033</v>
      </c>
      <c r="F115" s="166">
        <v>3386</v>
      </c>
      <c r="G115" s="166">
        <v>2445</v>
      </c>
      <c r="H115" s="166">
        <v>2427</v>
      </c>
      <c r="I115" s="167">
        <f t="shared" si="36"/>
        <v>-7.3619631901840066E-3</v>
      </c>
      <c r="J115" s="166">
        <f t="shared" si="35"/>
        <v>-18</v>
      </c>
      <c r="K115" s="167">
        <f t="shared" si="37"/>
        <v>8.5073656891316738E-4</v>
      </c>
      <c r="L115" s="81"/>
    </row>
    <row r="116" spans="1:12" x14ac:dyDescent="0.25">
      <c r="A116" s="164"/>
      <c r="B116" s="165" t="s">
        <v>131</v>
      </c>
      <c r="C116" s="166">
        <v>14</v>
      </c>
      <c r="D116" s="166">
        <v>729</v>
      </c>
      <c r="E116" s="166">
        <v>835</v>
      </c>
      <c r="F116" s="166">
        <v>2134</v>
      </c>
      <c r="G116" s="166">
        <v>883</v>
      </c>
      <c r="H116" s="166">
        <v>1054</v>
      </c>
      <c r="I116" s="167">
        <f t="shared" si="36"/>
        <v>0.19365798414496038</v>
      </c>
      <c r="J116" s="166">
        <f t="shared" si="35"/>
        <v>171</v>
      </c>
      <c r="K116" s="167">
        <f t="shared" si="37"/>
        <v>3.6945873244107066E-4</v>
      </c>
      <c r="L116" s="81"/>
    </row>
    <row r="117" spans="1:12" x14ac:dyDescent="0.25">
      <c r="A117" s="164" t="s">
        <v>147</v>
      </c>
      <c r="B117" s="165" t="s">
        <v>134</v>
      </c>
      <c r="C117" s="166">
        <v>32</v>
      </c>
      <c r="D117" s="166">
        <v>1211</v>
      </c>
      <c r="E117" s="166">
        <v>908</v>
      </c>
      <c r="F117" s="166">
        <v>1500</v>
      </c>
      <c r="G117" s="166">
        <v>1223</v>
      </c>
      <c r="H117" s="166">
        <v>960</v>
      </c>
      <c r="I117" s="167">
        <f t="shared" si="36"/>
        <v>-0.21504497138184786</v>
      </c>
      <c r="J117" s="166">
        <f t="shared" si="35"/>
        <v>-263</v>
      </c>
      <c r="K117" s="167">
        <f t="shared" si="37"/>
        <v>3.3650890241311934E-4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1815</v>
      </c>
      <c r="D118" s="171">
        <f t="shared" ref="D118:H118" si="39">D110-SUM(D111:D117)</f>
        <v>14111</v>
      </c>
      <c r="E118" s="171">
        <f t="shared" si="39"/>
        <v>17306</v>
      </c>
      <c r="F118" s="171">
        <f t="shared" si="39"/>
        <v>20195</v>
      </c>
      <c r="G118" s="171">
        <f t="shared" si="39"/>
        <v>19176</v>
      </c>
      <c r="H118" s="171">
        <f t="shared" si="39"/>
        <v>32113</v>
      </c>
      <c r="I118" s="172">
        <f t="shared" si="36"/>
        <v>0.67464539007092195</v>
      </c>
      <c r="J118" s="171">
        <f>H118-G118</f>
        <v>12937</v>
      </c>
      <c r="K118" s="172">
        <f t="shared" si="37"/>
        <v>1.1256573315825523E-2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13546</v>
      </c>
      <c r="D120" s="178">
        <v>46745</v>
      </c>
      <c r="E120" s="178">
        <v>54058</v>
      </c>
      <c r="F120" s="178">
        <v>53126</v>
      </c>
      <c r="G120" s="178">
        <v>55215</v>
      </c>
      <c r="H120" s="178">
        <v>54945</v>
      </c>
      <c r="I120" s="179">
        <f>IFERROR(H120/G120-1,"-")</f>
        <v>-4.8899755501222719E-3</v>
      </c>
      <c r="J120" s="178">
        <f>H120-G120</f>
        <v>-270</v>
      </c>
      <c r="K120" s="179">
        <f>H120/H$8</f>
        <v>1.9259876711550879E-2</v>
      </c>
      <c r="L120" s="81"/>
    </row>
    <row r="121" spans="1:12" x14ac:dyDescent="0.25">
      <c r="A121" s="164" t="s">
        <v>99</v>
      </c>
      <c r="B121" s="161" t="s">
        <v>100</v>
      </c>
      <c r="C121" s="162">
        <v>7829</v>
      </c>
      <c r="D121" s="162">
        <v>21342</v>
      </c>
      <c r="E121" s="162">
        <v>20862</v>
      </c>
      <c r="F121" s="162">
        <v>22180</v>
      </c>
      <c r="G121" s="162">
        <v>25047</v>
      </c>
      <c r="H121" s="162">
        <v>24284</v>
      </c>
      <c r="I121" s="163">
        <f>IFERROR(H121/G121-1,"-")</f>
        <v>-3.0462730067473132E-2</v>
      </c>
      <c r="J121" s="162">
        <f t="shared" ref="J121:J131" si="40">H121-G121</f>
        <v>-763</v>
      </c>
      <c r="K121" s="163">
        <f>H121/H$8</f>
        <v>8.512273110625199E-3</v>
      </c>
      <c r="L121" s="81"/>
    </row>
    <row r="122" spans="1:12" x14ac:dyDescent="0.25">
      <c r="A122" s="164" t="s">
        <v>106</v>
      </c>
      <c r="B122" s="165" t="s">
        <v>106</v>
      </c>
      <c r="C122" s="166">
        <v>3366</v>
      </c>
      <c r="D122" s="166">
        <v>10970</v>
      </c>
      <c r="E122" s="166">
        <v>10227</v>
      </c>
      <c r="F122" s="166">
        <v>10477</v>
      </c>
      <c r="G122" s="166">
        <v>11822</v>
      </c>
      <c r="H122" s="166">
        <v>12721</v>
      </c>
      <c r="I122" s="167">
        <f>IFERROR(H122/G122-1,"-")</f>
        <v>7.6044662493655935E-2</v>
      </c>
      <c r="J122" s="166">
        <f t="shared" si="40"/>
        <v>899</v>
      </c>
      <c r="K122" s="167">
        <f>H122/H$8</f>
        <v>4.4590934870805121E-3</v>
      </c>
      <c r="L122" s="81"/>
    </row>
    <row r="123" spans="1:12" x14ac:dyDescent="0.25">
      <c r="A123" s="164" t="s">
        <v>103</v>
      </c>
      <c r="B123" s="165" t="s">
        <v>103</v>
      </c>
      <c r="C123" s="166">
        <v>4463</v>
      </c>
      <c r="D123" s="166">
        <v>10372</v>
      </c>
      <c r="E123" s="166">
        <v>10635</v>
      </c>
      <c r="F123" s="166">
        <v>11703</v>
      </c>
      <c r="G123" s="166">
        <v>13225</v>
      </c>
      <c r="H123" s="166">
        <v>11563</v>
      </c>
      <c r="I123" s="167">
        <f>IFERROR(H123/G123-1,"-")</f>
        <v>-0.12567107750472595</v>
      </c>
      <c r="J123" s="166">
        <f t="shared" si="40"/>
        <v>-1662</v>
      </c>
      <c r="K123" s="167">
        <f>H123/H$8</f>
        <v>4.0531796235446869E-3</v>
      </c>
      <c r="L123" s="81"/>
    </row>
    <row r="124" spans="1:12" x14ac:dyDescent="0.25">
      <c r="A124" s="164"/>
      <c r="B124" s="161" t="s">
        <v>110</v>
      </c>
      <c r="C124" s="162">
        <v>5717</v>
      </c>
      <c r="D124" s="162">
        <v>25403</v>
      </c>
      <c r="E124" s="162">
        <v>33196</v>
      </c>
      <c r="F124" s="162">
        <v>30946</v>
      </c>
      <c r="G124" s="162">
        <v>30168</v>
      </c>
      <c r="H124" s="162">
        <v>30661</v>
      </c>
      <c r="I124" s="163">
        <f>IFERROR(H124/G124-1,"-")</f>
        <v>1.63418191461151E-2</v>
      </c>
      <c r="J124" s="162">
        <f t="shared" si="40"/>
        <v>493</v>
      </c>
      <c r="K124" s="163">
        <f>H124/H$8</f>
        <v>1.074760360092568E-2</v>
      </c>
      <c r="L124" s="81"/>
    </row>
    <row r="125" spans="1:12" s="58" customFormat="1" x14ac:dyDescent="0.25">
      <c r="A125" s="164"/>
      <c r="B125" s="165" t="s">
        <v>113</v>
      </c>
      <c r="C125" s="166">
        <v>669</v>
      </c>
      <c r="D125" s="166">
        <v>2281</v>
      </c>
      <c r="E125" s="166">
        <v>3617</v>
      </c>
      <c r="F125" s="166">
        <v>3687</v>
      </c>
      <c r="G125" s="166">
        <v>3685</v>
      </c>
      <c r="H125" s="166">
        <v>3162</v>
      </c>
      <c r="I125" s="167">
        <f t="shared" ref="I125:I132" si="41">IFERROR(H125/G125-1,"-")</f>
        <v>-0.14192672998643152</v>
      </c>
      <c r="J125" s="166">
        <f t="shared" si="40"/>
        <v>-523</v>
      </c>
      <c r="K125" s="167">
        <f t="shared" ref="K125:K132" si="42">H125/H$8</f>
        <v>1.1083761973232119E-3</v>
      </c>
      <c r="L125" s="168"/>
    </row>
    <row r="126" spans="1:12" s="58" customFormat="1" x14ac:dyDescent="0.25">
      <c r="A126" s="164"/>
      <c r="B126" s="165" t="s">
        <v>116</v>
      </c>
      <c r="C126" s="166">
        <v>611</v>
      </c>
      <c r="D126" s="166">
        <v>6016</v>
      </c>
      <c r="E126" s="166">
        <v>5291</v>
      </c>
      <c r="F126" s="166">
        <v>6047</v>
      </c>
      <c r="G126" s="166">
        <v>5549</v>
      </c>
      <c r="H126" s="166">
        <v>6551</v>
      </c>
      <c r="I126" s="167">
        <f t="shared" si="41"/>
        <v>0.18057307622995133</v>
      </c>
      <c r="J126" s="166">
        <f t="shared" si="40"/>
        <v>1002</v>
      </c>
      <c r="K126" s="167">
        <f t="shared" si="42"/>
        <v>2.2963227288628593E-3</v>
      </c>
      <c r="L126" s="168"/>
    </row>
    <row r="127" spans="1:12" x14ac:dyDescent="0.25">
      <c r="A127" s="164"/>
      <c r="B127" s="165" t="s">
        <v>119</v>
      </c>
      <c r="C127" s="166">
        <v>597</v>
      </c>
      <c r="D127" s="166">
        <v>2122</v>
      </c>
      <c r="E127" s="166">
        <v>2595</v>
      </c>
      <c r="F127" s="166">
        <v>2270</v>
      </c>
      <c r="G127" s="166">
        <v>2368</v>
      </c>
      <c r="H127" s="166">
        <v>2523</v>
      </c>
      <c r="I127" s="167">
        <f t="shared" si="41"/>
        <v>6.5456081081081141E-2</v>
      </c>
      <c r="J127" s="166">
        <f t="shared" si="40"/>
        <v>155</v>
      </c>
      <c r="K127" s="167">
        <f t="shared" si="42"/>
        <v>8.8438745915447935E-4</v>
      </c>
      <c r="L127" s="81"/>
    </row>
    <row r="128" spans="1:12" x14ac:dyDescent="0.25">
      <c r="A128" s="164"/>
      <c r="B128" s="165" t="s">
        <v>126</v>
      </c>
      <c r="C128" s="166">
        <v>101</v>
      </c>
      <c r="D128" s="166">
        <v>771</v>
      </c>
      <c r="E128" s="166">
        <v>835</v>
      </c>
      <c r="F128" s="166">
        <v>981</v>
      </c>
      <c r="G128" s="166">
        <v>744</v>
      </c>
      <c r="H128" s="166">
        <v>814</v>
      </c>
      <c r="I128" s="167">
        <f t="shared" si="41"/>
        <v>9.4086021505376261E-2</v>
      </c>
      <c r="J128" s="166">
        <f t="shared" si="40"/>
        <v>70</v>
      </c>
      <c r="K128" s="167">
        <f t="shared" si="42"/>
        <v>2.8533150683779081E-4</v>
      </c>
      <c r="L128" s="81"/>
    </row>
    <row r="129" spans="1:12" x14ac:dyDescent="0.25">
      <c r="A129" s="164"/>
      <c r="B129" s="165" t="s">
        <v>122</v>
      </c>
      <c r="C129" s="166">
        <v>193</v>
      </c>
      <c r="D129" s="166">
        <v>547</v>
      </c>
      <c r="E129" s="166">
        <v>662</v>
      </c>
      <c r="F129" s="166">
        <v>674</v>
      </c>
      <c r="G129" s="166">
        <v>812</v>
      </c>
      <c r="H129" s="166">
        <v>797</v>
      </c>
      <c r="I129" s="167">
        <f t="shared" si="41"/>
        <v>-1.8472906403940836E-2</v>
      </c>
      <c r="J129" s="166">
        <f t="shared" si="40"/>
        <v>-15</v>
      </c>
      <c r="K129" s="167">
        <f t="shared" si="42"/>
        <v>2.7937249502422512E-4</v>
      </c>
      <c r="L129" s="81"/>
    </row>
    <row r="130" spans="1:12" x14ac:dyDescent="0.25">
      <c r="A130" s="164"/>
      <c r="B130" s="165" t="s">
        <v>131</v>
      </c>
      <c r="C130" s="166">
        <v>13</v>
      </c>
      <c r="D130" s="166">
        <v>464</v>
      </c>
      <c r="E130" s="166">
        <v>400</v>
      </c>
      <c r="F130" s="166">
        <v>442</v>
      </c>
      <c r="G130" s="166">
        <v>377</v>
      </c>
      <c r="H130" s="166">
        <v>459</v>
      </c>
      <c r="I130" s="167">
        <f t="shared" si="41"/>
        <v>0.21750663129973469</v>
      </c>
      <c r="J130" s="166">
        <f t="shared" si="40"/>
        <v>82</v>
      </c>
      <c r="K130" s="167">
        <f t="shared" si="42"/>
        <v>1.608933189662727E-4</v>
      </c>
      <c r="L130" s="81"/>
    </row>
    <row r="131" spans="1:12" x14ac:dyDescent="0.25">
      <c r="A131" s="164" t="s">
        <v>147</v>
      </c>
      <c r="B131" s="165" t="s">
        <v>134</v>
      </c>
      <c r="C131" s="166">
        <v>47</v>
      </c>
      <c r="D131" s="166">
        <v>727</v>
      </c>
      <c r="E131" s="166">
        <v>662</v>
      </c>
      <c r="F131" s="166">
        <v>656</v>
      </c>
      <c r="G131" s="166">
        <v>889</v>
      </c>
      <c r="H131" s="166">
        <v>775</v>
      </c>
      <c r="I131" s="167">
        <f t="shared" si="41"/>
        <v>-0.12823397075365583</v>
      </c>
      <c r="J131" s="166">
        <f t="shared" si="40"/>
        <v>-114</v>
      </c>
      <c r="K131" s="167">
        <f t="shared" si="42"/>
        <v>2.7166083267725783E-4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3486</v>
      </c>
      <c r="D132" s="171">
        <f t="shared" ref="D132:H132" si="44">D124-SUM(D125:D131)</f>
        <v>12475</v>
      </c>
      <c r="E132" s="171">
        <f t="shared" si="44"/>
        <v>19134</v>
      </c>
      <c r="F132" s="171">
        <f t="shared" si="44"/>
        <v>16189</v>
      </c>
      <c r="G132" s="171">
        <f t="shared" si="44"/>
        <v>15744</v>
      </c>
      <c r="H132" s="171">
        <f t="shared" si="44"/>
        <v>15580</v>
      </c>
      <c r="I132" s="172">
        <f t="shared" si="41"/>
        <v>-1.041666666666663E-2</v>
      </c>
      <c r="J132" s="171">
        <f>H132-G132</f>
        <v>-164</v>
      </c>
      <c r="K132" s="172">
        <f t="shared" si="42"/>
        <v>5.4612590620795832E-3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33192</v>
      </c>
      <c r="D134" s="178">
        <v>123213</v>
      </c>
      <c r="E134" s="178">
        <v>156141</v>
      </c>
      <c r="F134" s="178">
        <v>158524</v>
      </c>
      <c r="G134" s="178">
        <v>160539</v>
      </c>
      <c r="H134" s="178">
        <v>163498</v>
      </c>
      <c r="I134" s="179">
        <f>IFERROR(H134/G134-1,"-")</f>
        <v>1.8431658350930302E-2</v>
      </c>
      <c r="J134" s="178">
        <f>H134-G134</f>
        <v>2959</v>
      </c>
      <c r="K134" s="179">
        <f>H134/H$8</f>
        <v>5.7310971382021028E-2</v>
      </c>
      <c r="L134" s="81"/>
    </row>
    <row r="135" spans="1:12" x14ac:dyDescent="0.25">
      <c r="A135" s="164" t="s">
        <v>99</v>
      </c>
      <c r="B135" s="161" t="s">
        <v>100</v>
      </c>
      <c r="C135" s="162">
        <v>4505</v>
      </c>
      <c r="D135" s="162">
        <v>6454</v>
      </c>
      <c r="E135" s="162">
        <v>7585</v>
      </c>
      <c r="F135" s="162">
        <v>6411</v>
      </c>
      <c r="G135" s="162">
        <v>5544</v>
      </c>
      <c r="H135" s="162">
        <v>7404</v>
      </c>
      <c r="I135" s="163">
        <f>IFERROR(H135/G135-1,"-")</f>
        <v>0.33549783549783552</v>
      </c>
      <c r="J135" s="162">
        <f t="shared" ref="J135:J145" si="45">H135-G135</f>
        <v>1860</v>
      </c>
      <c r="K135" s="163">
        <f>H135/H$8</f>
        <v>2.5953249098611829E-3</v>
      </c>
      <c r="L135" s="81"/>
    </row>
    <row r="136" spans="1:12" x14ac:dyDescent="0.25">
      <c r="A136" s="164" t="s">
        <v>106</v>
      </c>
      <c r="B136" s="165" t="s">
        <v>106</v>
      </c>
      <c r="C136" s="166">
        <v>3275</v>
      </c>
      <c r="D136" s="166">
        <v>3577</v>
      </c>
      <c r="E136" s="166">
        <v>3782</v>
      </c>
      <c r="F136" s="166">
        <v>2294</v>
      </c>
      <c r="G136" s="166">
        <v>954</v>
      </c>
      <c r="H136" s="166">
        <v>2380</v>
      </c>
      <c r="I136" s="167">
        <f>IFERROR(H136/G136-1,"-")</f>
        <v>1.4947589098532497</v>
      </c>
      <c r="J136" s="166">
        <f t="shared" si="45"/>
        <v>1426</v>
      </c>
      <c r="K136" s="167">
        <f>H136/H$8</f>
        <v>8.3426165389919173E-4</v>
      </c>
      <c r="L136" s="81"/>
    </row>
    <row r="137" spans="1:12" x14ac:dyDescent="0.25">
      <c r="A137" s="164" t="s">
        <v>103</v>
      </c>
      <c r="B137" s="165" t="s">
        <v>103</v>
      </c>
      <c r="C137" s="166">
        <v>1230</v>
      </c>
      <c r="D137" s="166">
        <v>2877</v>
      </c>
      <c r="E137" s="166">
        <v>3803</v>
      </c>
      <c r="F137" s="166">
        <v>4117</v>
      </c>
      <c r="G137" s="166">
        <v>4590</v>
      </c>
      <c r="H137" s="166">
        <v>5024</v>
      </c>
      <c r="I137" s="167">
        <f>IFERROR(H137/G137-1,"-")</f>
        <v>9.4553376906318043E-2</v>
      </c>
      <c r="J137" s="166">
        <f t="shared" si="45"/>
        <v>434</v>
      </c>
      <c r="K137" s="167">
        <f>H137/H$8</f>
        <v>1.7610632559619914E-3</v>
      </c>
      <c r="L137" s="81"/>
    </row>
    <row r="138" spans="1:12" x14ac:dyDescent="0.25">
      <c r="A138" s="164"/>
      <c r="B138" s="161" t="s">
        <v>110</v>
      </c>
      <c r="C138" s="162">
        <v>28687</v>
      </c>
      <c r="D138" s="162">
        <v>116759</v>
      </c>
      <c r="E138" s="162">
        <v>148556</v>
      </c>
      <c r="F138" s="162">
        <v>152113</v>
      </c>
      <c r="G138" s="162">
        <v>154995</v>
      </c>
      <c r="H138" s="162">
        <v>156094</v>
      </c>
      <c r="I138" s="163">
        <f>IFERROR(H138/G138-1,"-")</f>
        <v>7.0905513081067628E-3</v>
      </c>
      <c r="J138" s="162">
        <f t="shared" si="45"/>
        <v>1099</v>
      </c>
      <c r="K138" s="163">
        <f>H138/H$8</f>
        <v>5.4715646472159846E-2</v>
      </c>
      <c r="L138" s="81"/>
    </row>
    <row r="139" spans="1:12" s="58" customFormat="1" x14ac:dyDescent="0.25">
      <c r="A139" s="164"/>
      <c r="B139" s="165" t="s">
        <v>113</v>
      </c>
      <c r="C139" s="166">
        <v>8843</v>
      </c>
      <c r="D139" s="166">
        <v>38812</v>
      </c>
      <c r="E139" s="166">
        <v>61422</v>
      </c>
      <c r="F139" s="166">
        <v>58399</v>
      </c>
      <c r="G139" s="166">
        <v>63488</v>
      </c>
      <c r="H139" s="166">
        <v>63934</v>
      </c>
      <c r="I139" s="167">
        <f t="shared" ref="I139:I146" si="46">IFERROR(H139/G139-1,"-")</f>
        <v>7.0249495967742437E-3</v>
      </c>
      <c r="J139" s="166">
        <f t="shared" si="45"/>
        <v>446</v>
      </c>
      <c r="K139" s="167">
        <f t="shared" ref="K139:K146" si="47">H139/H$8</f>
        <v>2.2410791840500387E-2</v>
      </c>
      <c r="L139" s="168"/>
    </row>
    <row r="140" spans="1:12" s="58" customFormat="1" x14ac:dyDescent="0.25">
      <c r="A140" s="164"/>
      <c r="B140" s="165" t="s">
        <v>116</v>
      </c>
      <c r="C140" s="166">
        <v>3478</v>
      </c>
      <c r="D140" s="166">
        <v>12912</v>
      </c>
      <c r="E140" s="166">
        <v>13422</v>
      </c>
      <c r="F140" s="166">
        <v>16292</v>
      </c>
      <c r="G140" s="166">
        <v>15069</v>
      </c>
      <c r="H140" s="166">
        <v>16167</v>
      </c>
      <c r="I140" s="167">
        <f t="shared" si="46"/>
        <v>7.2864821819629721E-2</v>
      </c>
      <c r="J140" s="166">
        <f t="shared" si="45"/>
        <v>1098</v>
      </c>
      <c r="K140" s="167">
        <f t="shared" si="47"/>
        <v>5.6670202347009384E-3</v>
      </c>
      <c r="L140" s="168"/>
    </row>
    <row r="141" spans="1:12" x14ac:dyDescent="0.25">
      <c r="A141" s="164"/>
      <c r="B141" s="165" t="s">
        <v>119</v>
      </c>
      <c r="C141" s="166">
        <v>3888</v>
      </c>
      <c r="D141" s="166">
        <v>11942</v>
      </c>
      <c r="E141" s="166">
        <v>11919</v>
      </c>
      <c r="F141" s="166">
        <v>10446</v>
      </c>
      <c r="G141" s="166">
        <v>9423</v>
      </c>
      <c r="H141" s="166">
        <v>10324</v>
      </c>
      <c r="I141" s="167">
        <f t="shared" si="46"/>
        <v>9.5617107078425079E-2</v>
      </c>
      <c r="J141" s="166">
        <f t="shared" si="45"/>
        <v>901</v>
      </c>
      <c r="K141" s="167">
        <f t="shared" si="47"/>
        <v>3.6188728213677546E-3</v>
      </c>
      <c r="L141" s="81"/>
    </row>
    <row r="142" spans="1:12" x14ac:dyDescent="0.25">
      <c r="A142" s="164"/>
      <c r="B142" s="165" t="s">
        <v>126</v>
      </c>
      <c r="C142" s="166">
        <v>515</v>
      </c>
      <c r="D142" s="166">
        <v>4373</v>
      </c>
      <c r="E142" s="166">
        <v>3879</v>
      </c>
      <c r="F142" s="166">
        <v>5808</v>
      </c>
      <c r="G142" s="166">
        <v>3856</v>
      </c>
      <c r="H142" s="166">
        <v>4138</v>
      </c>
      <c r="I142" s="167">
        <f t="shared" si="46"/>
        <v>7.3132780082987514E-2</v>
      </c>
      <c r="J142" s="166">
        <f t="shared" si="45"/>
        <v>282</v>
      </c>
      <c r="K142" s="167">
        <f t="shared" si="47"/>
        <v>1.4504935814432167E-3</v>
      </c>
      <c r="L142" s="81"/>
    </row>
    <row r="143" spans="1:12" x14ac:dyDescent="0.25">
      <c r="A143" s="164"/>
      <c r="B143" s="165" t="s">
        <v>122</v>
      </c>
      <c r="C143" s="166">
        <v>659</v>
      </c>
      <c r="D143" s="166">
        <v>3131</v>
      </c>
      <c r="E143" s="166">
        <v>3054</v>
      </c>
      <c r="F143" s="166">
        <v>3610</v>
      </c>
      <c r="G143" s="166">
        <v>3325</v>
      </c>
      <c r="H143" s="166">
        <v>3493</v>
      </c>
      <c r="I143" s="167">
        <f t="shared" si="46"/>
        <v>5.0526315789473752E-2</v>
      </c>
      <c r="J143" s="166">
        <f t="shared" si="45"/>
        <v>168</v>
      </c>
      <c r="K143" s="167">
        <f t="shared" si="47"/>
        <v>1.224401662634402E-3</v>
      </c>
      <c r="L143" s="81"/>
    </row>
    <row r="144" spans="1:12" x14ac:dyDescent="0.25">
      <c r="A144" s="164"/>
      <c r="B144" s="165" t="s">
        <v>131</v>
      </c>
      <c r="C144" s="166">
        <v>51</v>
      </c>
      <c r="D144" s="166">
        <v>3914</v>
      </c>
      <c r="E144" s="166">
        <v>4094</v>
      </c>
      <c r="F144" s="166">
        <v>4075</v>
      </c>
      <c r="G144" s="166">
        <v>4912</v>
      </c>
      <c r="H144" s="166">
        <v>3725</v>
      </c>
      <c r="I144" s="167">
        <f t="shared" si="46"/>
        <v>-0.24165309446254069</v>
      </c>
      <c r="J144" s="166">
        <f t="shared" si="45"/>
        <v>-1187</v>
      </c>
      <c r="K144" s="167">
        <f t="shared" si="47"/>
        <v>1.3057246473842392E-3</v>
      </c>
      <c r="L144" s="81"/>
    </row>
    <row r="145" spans="1:12" x14ac:dyDescent="0.25">
      <c r="A145" s="164" t="s">
        <v>147</v>
      </c>
      <c r="B145" s="165" t="s">
        <v>134</v>
      </c>
      <c r="C145" s="166">
        <v>55</v>
      </c>
      <c r="D145" s="166">
        <v>2732</v>
      </c>
      <c r="E145" s="166">
        <v>4086</v>
      </c>
      <c r="F145" s="166">
        <v>3911</v>
      </c>
      <c r="G145" s="166">
        <v>3681</v>
      </c>
      <c r="H145" s="166">
        <v>3291</v>
      </c>
      <c r="I145" s="167">
        <f t="shared" si="46"/>
        <v>-0.10594947025264878</v>
      </c>
      <c r="J145" s="166">
        <f t="shared" si="45"/>
        <v>-390</v>
      </c>
      <c r="K145" s="167">
        <f t="shared" si="47"/>
        <v>1.1535945810849748E-3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11198</v>
      </c>
      <c r="D146" s="171">
        <f t="shared" ref="D146:H146" si="49">D138-SUM(D139:D145)</f>
        <v>38943</v>
      </c>
      <c r="E146" s="171">
        <f t="shared" si="49"/>
        <v>46680</v>
      </c>
      <c r="F146" s="171">
        <f t="shared" si="49"/>
        <v>49572</v>
      </c>
      <c r="G146" s="171">
        <f t="shared" si="49"/>
        <v>51241</v>
      </c>
      <c r="H146" s="171">
        <f t="shared" si="49"/>
        <v>51022</v>
      </c>
      <c r="I146" s="172">
        <f t="shared" si="46"/>
        <v>-4.2739212739798527E-3</v>
      </c>
      <c r="J146" s="171">
        <f>H146-G146</f>
        <v>-219</v>
      </c>
      <c r="K146" s="172">
        <f t="shared" si="47"/>
        <v>1.7884747103043934E-2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9201</v>
      </c>
      <c r="D148" s="178">
        <v>49273</v>
      </c>
      <c r="E148" s="178">
        <v>67054</v>
      </c>
      <c r="F148" s="178">
        <v>69277</v>
      </c>
      <c r="G148" s="178">
        <v>57912</v>
      </c>
      <c r="H148" s="178">
        <v>47365</v>
      </c>
      <c r="I148" s="179">
        <f>IFERROR(H148/G148-1,"-")</f>
        <v>-0.182121149330018</v>
      </c>
      <c r="J148" s="178">
        <f>H148-G148</f>
        <v>-10547</v>
      </c>
      <c r="K148" s="179">
        <f>H148/H$8</f>
        <v>1.6602858502913955E-2</v>
      </c>
      <c r="L148" s="81"/>
    </row>
    <row r="149" spans="1:12" x14ac:dyDescent="0.25">
      <c r="A149" s="164" t="s">
        <v>99</v>
      </c>
      <c r="B149" s="161" t="s">
        <v>100</v>
      </c>
      <c r="C149" s="162">
        <v>4341</v>
      </c>
      <c r="D149" s="162">
        <v>12149</v>
      </c>
      <c r="E149" s="162">
        <v>22325</v>
      </c>
      <c r="F149" s="162">
        <v>20535</v>
      </c>
      <c r="G149" s="162">
        <v>14679</v>
      </c>
      <c r="H149" s="162">
        <v>9482</v>
      </c>
      <c r="I149" s="163">
        <f>IFERROR(H149/G149-1,"-")</f>
        <v>-0.35404319095306225</v>
      </c>
      <c r="J149" s="162">
        <f t="shared" ref="J149:J159" si="50">H149-G149</f>
        <v>-5197</v>
      </c>
      <c r="K149" s="163">
        <f>H149/H$8</f>
        <v>3.3237264715429145E-3</v>
      </c>
      <c r="L149" s="81"/>
    </row>
    <row r="150" spans="1:12" x14ac:dyDescent="0.25">
      <c r="A150" s="164" t="s">
        <v>106</v>
      </c>
      <c r="B150" s="165" t="s">
        <v>106</v>
      </c>
      <c r="C150" s="166">
        <v>3687</v>
      </c>
      <c r="D150" s="166">
        <v>9173</v>
      </c>
      <c r="E150" s="166">
        <v>15069</v>
      </c>
      <c r="F150" s="166">
        <v>15996</v>
      </c>
      <c r="G150" s="166">
        <v>9408</v>
      </c>
      <c r="H150" s="166">
        <v>2996</v>
      </c>
      <c r="I150" s="167">
        <f>IFERROR(H150/G150-1,"-")</f>
        <v>-0.68154761904761907</v>
      </c>
      <c r="J150" s="166">
        <f t="shared" si="50"/>
        <v>-6412</v>
      </c>
      <c r="K150" s="167">
        <f>H150/H$8</f>
        <v>1.0501881996142766E-3</v>
      </c>
      <c r="L150" s="81"/>
    </row>
    <row r="151" spans="1:12" x14ac:dyDescent="0.25">
      <c r="A151" s="164" t="s">
        <v>103</v>
      </c>
      <c r="B151" s="165" t="s">
        <v>103</v>
      </c>
      <c r="C151" s="166">
        <v>654</v>
      </c>
      <c r="D151" s="166">
        <v>2976</v>
      </c>
      <c r="E151" s="166">
        <v>7256</v>
      </c>
      <c r="F151" s="166">
        <v>4539</v>
      </c>
      <c r="G151" s="166">
        <v>5271</v>
      </c>
      <c r="H151" s="166">
        <v>6486</v>
      </c>
      <c r="I151" s="167">
        <f>IFERROR(H151/G151-1,"-")</f>
        <v>0.23050654524758118</v>
      </c>
      <c r="J151" s="166">
        <f t="shared" si="50"/>
        <v>1215</v>
      </c>
      <c r="K151" s="167">
        <f>H151/H$8</f>
        <v>2.2735382719286379E-3</v>
      </c>
      <c r="L151" s="81"/>
    </row>
    <row r="152" spans="1:12" x14ac:dyDescent="0.25">
      <c r="A152" s="164"/>
      <c r="B152" s="161" t="s">
        <v>110</v>
      </c>
      <c r="C152" s="162">
        <v>4860</v>
      </c>
      <c r="D152" s="162">
        <v>37124</v>
      </c>
      <c r="E152" s="162">
        <v>44729</v>
      </c>
      <c r="F152" s="162">
        <v>48742</v>
      </c>
      <c r="G152" s="162">
        <v>43233</v>
      </c>
      <c r="H152" s="162">
        <v>37883</v>
      </c>
      <c r="I152" s="163">
        <f>IFERROR(H152/G152-1,"-")</f>
        <v>-0.12374806282238104</v>
      </c>
      <c r="J152" s="162">
        <f t="shared" si="50"/>
        <v>-5350</v>
      </c>
      <c r="K152" s="163">
        <f>H152/H$8</f>
        <v>1.3279132031371042E-2</v>
      </c>
      <c r="L152" s="81"/>
    </row>
    <row r="153" spans="1:12" s="58" customFormat="1" x14ac:dyDescent="0.25">
      <c r="A153" s="164"/>
      <c r="B153" s="165" t="s">
        <v>113</v>
      </c>
      <c r="C153" s="166">
        <v>1172</v>
      </c>
      <c r="D153" s="166">
        <v>10207</v>
      </c>
      <c r="E153" s="166">
        <v>16435</v>
      </c>
      <c r="F153" s="166">
        <v>16781</v>
      </c>
      <c r="G153" s="166">
        <v>8810</v>
      </c>
      <c r="H153" s="166">
        <v>11343</v>
      </c>
      <c r="I153" s="167">
        <f t="shared" ref="I153:I160" si="51">IFERROR(H153/G153-1,"-")</f>
        <v>0.28751418842224741</v>
      </c>
      <c r="J153" s="166">
        <f t="shared" si="50"/>
        <v>2533</v>
      </c>
      <c r="K153" s="167">
        <f t="shared" ref="K153:K160" si="52">H153/H$8</f>
        <v>3.9760630000750131E-3</v>
      </c>
      <c r="L153" s="168"/>
    </row>
    <row r="154" spans="1:12" s="58" customFormat="1" x14ac:dyDescent="0.25">
      <c r="A154" s="164"/>
      <c r="B154" s="165" t="s">
        <v>116</v>
      </c>
      <c r="C154" s="166">
        <v>1924</v>
      </c>
      <c r="D154" s="166">
        <v>14832</v>
      </c>
      <c r="E154" s="166">
        <v>12087</v>
      </c>
      <c r="F154" s="166">
        <v>12106</v>
      </c>
      <c r="G154" s="166">
        <v>11872</v>
      </c>
      <c r="H154" s="166">
        <v>11204</v>
      </c>
      <c r="I154" s="167">
        <f t="shared" si="51"/>
        <v>-5.6266846361185952E-2</v>
      </c>
      <c r="J154" s="166">
        <f t="shared" si="50"/>
        <v>-668</v>
      </c>
      <c r="K154" s="167">
        <f t="shared" si="52"/>
        <v>3.9273393152464472E-3</v>
      </c>
      <c r="L154" s="168"/>
    </row>
    <row r="155" spans="1:12" x14ac:dyDescent="0.25">
      <c r="A155" s="164"/>
      <c r="B155" s="165" t="s">
        <v>119</v>
      </c>
      <c r="C155" s="166">
        <v>708</v>
      </c>
      <c r="D155" s="166">
        <v>2476</v>
      </c>
      <c r="E155" s="166">
        <v>5916</v>
      </c>
      <c r="F155" s="166">
        <v>6319</v>
      </c>
      <c r="G155" s="166">
        <v>10132</v>
      </c>
      <c r="H155" s="166">
        <v>4916</v>
      </c>
      <c r="I155" s="167">
        <f t="shared" si="51"/>
        <v>-0.51480457954994074</v>
      </c>
      <c r="J155" s="166">
        <f t="shared" si="50"/>
        <v>-5216</v>
      </c>
      <c r="K155" s="167">
        <f t="shared" si="52"/>
        <v>1.7232060044405154E-3</v>
      </c>
      <c r="L155" s="81"/>
    </row>
    <row r="156" spans="1:12" x14ac:dyDescent="0.25">
      <c r="A156" s="164"/>
      <c r="B156" s="165" t="s">
        <v>126</v>
      </c>
      <c r="C156" s="166">
        <v>39</v>
      </c>
      <c r="D156" s="166">
        <v>726</v>
      </c>
      <c r="E156" s="166">
        <v>1552</v>
      </c>
      <c r="F156" s="166">
        <v>1272</v>
      </c>
      <c r="G156" s="166">
        <v>1178</v>
      </c>
      <c r="H156" s="166">
        <v>1277</v>
      </c>
      <c r="I156" s="167">
        <f t="shared" si="51"/>
        <v>8.4040747028862439E-2</v>
      </c>
      <c r="J156" s="166">
        <f t="shared" si="50"/>
        <v>99</v>
      </c>
      <c r="K156" s="167">
        <f t="shared" si="52"/>
        <v>4.4762694623078482E-4</v>
      </c>
      <c r="L156" s="81"/>
    </row>
    <row r="157" spans="1:12" x14ac:dyDescent="0.25">
      <c r="A157" s="164"/>
      <c r="B157" s="165" t="s">
        <v>122</v>
      </c>
      <c r="C157" s="166">
        <v>84</v>
      </c>
      <c r="D157" s="166">
        <v>2086</v>
      </c>
      <c r="E157" s="166">
        <v>1815</v>
      </c>
      <c r="F157" s="166">
        <v>1323</v>
      </c>
      <c r="G157" s="166">
        <v>1611</v>
      </c>
      <c r="H157" s="166">
        <v>1121</v>
      </c>
      <c r="I157" s="167">
        <f t="shared" si="51"/>
        <v>-0.30415890751086283</v>
      </c>
      <c r="J157" s="166">
        <f t="shared" si="50"/>
        <v>-490</v>
      </c>
      <c r="K157" s="167">
        <f t="shared" si="52"/>
        <v>3.9294424958865291E-4</v>
      </c>
      <c r="L157" s="81"/>
    </row>
    <row r="158" spans="1:12" x14ac:dyDescent="0.25">
      <c r="A158" s="164"/>
      <c r="B158" s="165" t="s">
        <v>131</v>
      </c>
      <c r="C158" s="166">
        <v>19</v>
      </c>
      <c r="D158" s="166">
        <v>303</v>
      </c>
      <c r="E158" s="166">
        <v>354</v>
      </c>
      <c r="F158" s="166">
        <v>730</v>
      </c>
      <c r="G158" s="166">
        <v>750</v>
      </c>
      <c r="H158" s="166">
        <v>263</v>
      </c>
      <c r="I158" s="167">
        <f t="shared" si="51"/>
        <v>-0.64933333333333332</v>
      </c>
      <c r="J158" s="166">
        <f t="shared" si="50"/>
        <v>-487</v>
      </c>
      <c r="K158" s="167">
        <f t="shared" si="52"/>
        <v>9.218941805692749E-5</v>
      </c>
      <c r="L158" s="81"/>
    </row>
    <row r="159" spans="1:12" x14ac:dyDescent="0.25">
      <c r="A159" s="164" t="s">
        <v>147</v>
      </c>
      <c r="B159" s="165" t="s">
        <v>134</v>
      </c>
      <c r="C159" s="166">
        <v>8</v>
      </c>
      <c r="D159" s="166">
        <v>914</v>
      </c>
      <c r="E159" s="166">
        <v>532</v>
      </c>
      <c r="F159" s="166">
        <v>1191</v>
      </c>
      <c r="G159" s="166">
        <v>866</v>
      </c>
      <c r="H159" s="166">
        <v>606</v>
      </c>
      <c r="I159" s="167">
        <f t="shared" si="51"/>
        <v>-0.30023094688221708</v>
      </c>
      <c r="J159" s="166">
        <f t="shared" si="50"/>
        <v>-260</v>
      </c>
      <c r="K159" s="167">
        <f t="shared" si="52"/>
        <v>2.124212446482816E-4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906</v>
      </c>
      <c r="D160" s="171">
        <f t="shared" ref="D160:H160" si="54">D152-SUM(D153:D159)</f>
        <v>5580</v>
      </c>
      <c r="E160" s="171">
        <f t="shared" si="54"/>
        <v>6038</v>
      </c>
      <c r="F160" s="171">
        <f t="shared" si="54"/>
        <v>9020</v>
      </c>
      <c r="G160" s="171">
        <f t="shared" si="54"/>
        <v>8014</v>
      </c>
      <c r="H160" s="171">
        <f t="shared" si="54"/>
        <v>7153</v>
      </c>
      <c r="I160" s="172">
        <f t="shared" si="51"/>
        <v>-0.10743698527576739</v>
      </c>
      <c r="J160" s="171">
        <f>H160-G160</f>
        <v>-861</v>
      </c>
      <c r="K160" s="172">
        <f t="shared" si="52"/>
        <v>2.5073418530844197E-3</v>
      </c>
      <c r="L160" s="81"/>
    </row>
    <row r="161" spans="1:14" ht="6" customHeight="1" x14ac:dyDescent="0.25">
      <c r="A161" s="164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1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E24F-0C4F-4266-9447-9226EA97345A}">
  <sheetPr>
    <tabColor rgb="FFF29140"/>
    <pageSetUpPr fitToPage="1"/>
  </sheetPr>
  <dimension ref="A1:N162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</row>
    <row r="4" spans="1:12" ht="6" customHeight="1" x14ac:dyDescent="0.25"/>
    <row r="5" spans="1:12" ht="15.75" x14ac:dyDescent="0.25">
      <c r="B5" s="147"/>
      <c r="C5" s="313" t="s">
        <v>46</v>
      </c>
      <c r="D5" s="314"/>
      <c r="E5" s="314"/>
      <c r="F5" s="314"/>
      <c r="G5" s="314"/>
      <c r="H5" s="314"/>
      <c r="I5" s="314"/>
      <c r="J5" s="314"/>
      <c r="K5" s="314"/>
    </row>
    <row r="6" spans="1:12" s="148" customFormat="1" ht="72" customHeight="1" x14ac:dyDescent="0.25">
      <c r="B6" s="149"/>
      <c r="C6" s="174" t="s">
        <v>267</v>
      </c>
      <c r="D6" s="174" t="s">
        <v>268</v>
      </c>
      <c r="E6" s="174" t="s">
        <v>269</v>
      </c>
      <c r="F6" s="174" t="s">
        <v>270</v>
      </c>
      <c r="G6" s="174" t="s">
        <v>271</v>
      </c>
      <c r="H6" s="174" t="s">
        <v>272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10242762</v>
      </c>
      <c r="D8" s="178">
        <v>13903380</v>
      </c>
      <c r="E8" s="178">
        <v>31405937</v>
      </c>
      <c r="F8" s="178">
        <v>34492002</v>
      </c>
      <c r="G8" s="178">
        <v>36085760</v>
      </c>
      <c r="H8" s="178">
        <v>34978337</v>
      </c>
      <c r="I8" s="179">
        <f>IFERROR(H8/G8-1,"-")</f>
        <v>-3.0688642833073265E-2</v>
      </c>
      <c r="J8" s="178">
        <f>H8-G8</f>
        <v>-1107423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1666315</v>
      </c>
      <c r="D9" s="162">
        <v>2851484</v>
      </c>
      <c r="E9" s="162">
        <v>4154268</v>
      </c>
      <c r="F9" s="162">
        <v>4262718</v>
      </c>
      <c r="G9" s="162">
        <v>4222283</v>
      </c>
      <c r="H9" s="162">
        <v>4152241</v>
      </c>
      <c r="I9" s="163">
        <f>IFERROR(H9/G9-1,"-")</f>
        <v>-1.6588655947505138E-2</v>
      </c>
      <c r="J9" s="162">
        <f t="shared" ref="J9:J19" si="0">H9-G9</f>
        <v>-70042</v>
      </c>
      <c r="K9" s="163">
        <f>H9/H$8</f>
        <v>0.11870893118789495</v>
      </c>
      <c r="L9" s="81"/>
    </row>
    <row r="10" spans="1:12" x14ac:dyDescent="0.25">
      <c r="A10" s="164" t="s">
        <v>106</v>
      </c>
      <c r="B10" s="165" t="s">
        <v>106</v>
      </c>
      <c r="C10" s="166">
        <v>564792</v>
      </c>
      <c r="D10" s="166">
        <v>1116779</v>
      </c>
      <c r="E10" s="166">
        <v>1214668</v>
      </c>
      <c r="F10" s="166">
        <v>1323436</v>
      </c>
      <c r="G10" s="166">
        <v>1324542</v>
      </c>
      <c r="H10" s="166">
        <v>1190681</v>
      </c>
      <c r="I10" s="167">
        <f>IFERROR(H10/G10-1,"-")</f>
        <v>-0.10106210297597207</v>
      </c>
      <c r="J10" s="166">
        <f t="shared" si="0"/>
        <v>-133861</v>
      </c>
      <c r="K10" s="167">
        <f>H10/H$8</f>
        <v>3.4040526283453672E-2</v>
      </c>
      <c r="L10" s="81"/>
    </row>
    <row r="11" spans="1:12" x14ac:dyDescent="0.25">
      <c r="A11" s="164" t="s">
        <v>103</v>
      </c>
      <c r="B11" s="165" t="s">
        <v>103</v>
      </c>
      <c r="C11" s="166">
        <v>1101523</v>
      </c>
      <c r="D11" s="166">
        <v>1734705</v>
      </c>
      <c r="E11" s="166">
        <v>2939600</v>
      </c>
      <c r="F11" s="166">
        <v>2939282</v>
      </c>
      <c r="G11" s="166">
        <v>2897741</v>
      </c>
      <c r="H11" s="166">
        <v>2961560</v>
      </c>
      <c r="I11" s="167">
        <f>IFERROR(H11/G11-1,"-")</f>
        <v>2.2023707432789807E-2</v>
      </c>
      <c r="J11" s="166">
        <f t="shared" si="0"/>
        <v>63819</v>
      </c>
      <c r="K11" s="167">
        <f>H11/H$8</f>
        <v>8.4668404904441288E-2</v>
      </c>
      <c r="L11" s="81"/>
    </row>
    <row r="12" spans="1:12" x14ac:dyDescent="0.25">
      <c r="A12" s="1"/>
      <c r="B12" s="161" t="s">
        <v>110</v>
      </c>
      <c r="C12" s="162">
        <v>8576447</v>
      </c>
      <c r="D12" s="162">
        <v>11051896</v>
      </c>
      <c r="E12" s="162">
        <v>27251669</v>
      </c>
      <c r="F12" s="162">
        <v>30229284</v>
      </c>
      <c r="G12" s="162">
        <v>31863477</v>
      </c>
      <c r="H12" s="162">
        <v>30826096</v>
      </c>
      <c r="I12" s="163">
        <f>IFERROR(H12/G12-1,"-")</f>
        <v>-3.2557055841708649E-2</v>
      </c>
      <c r="J12" s="162">
        <f t="shared" si="0"/>
        <v>-1037381</v>
      </c>
      <c r="K12" s="163">
        <f>H12/H$8</f>
        <v>0.88129106881210506</v>
      </c>
      <c r="L12" s="81"/>
    </row>
    <row r="13" spans="1:12" s="58" customFormat="1" x14ac:dyDescent="0.25">
      <c r="A13" s="164"/>
      <c r="B13" s="165" t="s">
        <v>113</v>
      </c>
      <c r="C13" s="166">
        <v>3390676</v>
      </c>
      <c r="D13" s="166">
        <v>3350798</v>
      </c>
      <c r="E13" s="166">
        <v>12657617</v>
      </c>
      <c r="F13" s="166">
        <v>13879437</v>
      </c>
      <c r="G13" s="166">
        <v>14676825</v>
      </c>
      <c r="H13" s="166">
        <v>14264209</v>
      </c>
      <c r="I13" s="167">
        <f t="shared" ref="I13:I20" si="1">IFERROR(H13/G13-1,"-")</f>
        <v>-2.8113437340841818E-2</v>
      </c>
      <c r="J13" s="166">
        <f t="shared" si="0"/>
        <v>-412616</v>
      </c>
      <c r="K13" s="167">
        <f t="shared" ref="K13:K20" si="2">H13/H$8</f>
        <v>0.40780123423249082</v>
      </c>
      <c r="L13" s="168"/>
    </row>
    <row r="14" spans="1:12" s="58" customFormat="1" x14ac:dyDescent="0.25">
      <c r="A14" s="164"/>
      <c r="B14" s="165" t="s">
        <v>116</v>
      </c>
      <c r="C14" s="166">
        <v>1278287</v>
      </c>
      <c r="D14" s="166">
        <v>1806937</v>
      </c>
      <c r="E14" s="166">
        <v>3169256</v>
      </c>
      <c r="F14" s="166">
        <v>3606205</v>
      </c>
      <c r="G14" s="166">
        <v>3758646</v>
      </c>
      <c r="H14" s="166">
        <v>3569778</v>
      </c>
      <c r="I14" s="167">
        <f t="shared" si="1"/>
        <v>-5.0248946030033159E-2</v>
      </c>
      <c r="J14" s="166">
        <f t="shared" si="0"/>
        <v>-188868</v>
      </c>
      <c r="K14" s="167">
        <f t="shared" si="2"/>
        <v>0.10205682448539506</v>
      </c>
      <c r="L14" s="168"/>
    </row>
    <row r="15" spans="1:12" x14ac:dyDescent="0.25">
      <c r="A15" s="164"/>
      <c r="B15" s="165" t="s">
        <v>119</v>
      </c>
      <c r="C15" s="166">
        <v>395218</v>
      </c>
      <c r="D15" s="166">
        <v>815902</v>
      </c>
      <c r="E15" s="166">
        <v>1288352</v>
      </c>
      <c r="F15" s="166">
        <v>1510103</v>
      </c>
      <c r="G15" s="166">
        <v>1590940</v>
      </c>
      <c r="H15" s="166">
        <v>1541951</v>
      </c>
      <c r="I15" s="167">
        <f t="shared" si="1"/>
        <v>-3.0792487460243656E-2</v>
      </c>
      <c r="J15" s="166">
        <f t="shared" si="0"/>
        <v>-48989</v>
      </c>
      <c r="K15" s="167">
        <f t="shared" si="2"/>
        <v>4.4083027732278984E-2</v>
      </c>
      <c r="L15" s="81"/>
    </row>
    <row r="16" spans="1:12" x14ac:dyDescent="0.25">
      <c r="A16" s="164"/>
      <c r="B16" s="165" t="s">
        <v>126</v>
      </c>
      <c r="C16" s="166">
        <v>302671</v>
      </c>
      <c r="D16" s="166">
        <v>691981</v>
      </c>
      <c r="E16" s="166">
        <v>1287744</v>
      </c>
      <c r="F16" s="166">
        <v>1318405</v>
      </c>
      <c r="G16" s="166">
        <v>1376091</v>
      </c>
      <c r="H16" s="166">
        <v>1291992</v>
      </c>
      <c r="I16" s="167">
        <f t="shared" si="1"/>
        <v>-6.1114417578488678E-2</v>
      </c>
      <c r="J16" s="166">
        <f t="shared" si="0"/>
        <v>-84099</v>
      </c>
      <c r="K16" s="167">
        <f t="shared" si="2"/>
        <v>3.6936918985027788E-2</v>
      </c>
      <c r="L16" s="81"/>
    </row>
    <row r="17" spans="1:12" x14ac:dyDescent="0.25">
      <c r="A17" s="164"/>
      <c r="B17" s="165" t="s">
        <v>122</v>
      </c>
      <c r="C17" s="166">
        <v>443709</v>
      </c>
      <c r="D17" s="166">
        <v>726467</v>
      </c>
      <c r="E17" s="166">
        <v>1124652</v>
      </c>
      <c r="F17" s="166">
        <v>1170697</v>
      </c>
      <c r="G17" s="166">
        <v>1202943</v>
      </c>
      <c r="H17" s="166">
        <v>1125010</v>
      </c>
      <c r="I17" s="167">
        <f t="shared" si="1"/>
        <v>-6.4785280765589093E-2</v>
      </c>
      <c r="J17" s="166">
        <f t="shared" si="0"/>
        <v>-77933</v>
      </c>
      <c r="K17" s="167">
        <f t="shared" si="2"/>
        <v>3.216304994717159E-2</v>
      </c>
      <c r="L17" s="81"/>
    </row>
    <row r="18" spans="1:12" x14ac:dyDescent="0.25">
      <c r="A18" s="164"/>
      <c r="B18" s="165" t="s">
        <v>131</v>
      </c>
      <c r="C18" s="166">
        <v>241428</v>
      </c>
      <c r="D18" s="166">
        <v>191434</v>
      </c>
      <c r="E18" s="166">
        <v>491173</v>
      </c>
      <c r="F18" s="166">
        <v>523441</v>
      </c>
      <c r="G18" s="166">
        <v>511222</v>
      </c>
      <c r="H18" s="166">
        <v>496171</v>
      </c>
      <c r="I18" s="167">
        <f t="shared" si="1"/>
        <v>-2.9441221230698256E-2</v>
      </c>
      <c r="J18" s="166">
        <f t="shared" si="0"/>
        <v>-15051</v>
      </c>
      <c r="K18" s="167">
        <f t="shared" si="2"/>
        <v>1.4185094048353414E-2</v>
      </c>
      <c r="L18" s="81"/>
    </row>
    <row r="19" spans="1:12" x14ac:dyDescent="0.25">
      <c r="A19" s="164" t="s">
        <v>147</v>
      </c>
      <c r="B19" s="165" t="s">
        <v>134</v>
      </c>
      <c r="C19" s="166">
        <v>356220</v>
      </c>
      <c r="D19" s="166">
        <v>171613</v>
      </c>
      <c r="E19" s="166">
        <v>432862</v>
      </c>
      <c r="F19" s="166">
        <v>543161</v>
      </c>
      <c r="G19" s="166">
        <v>529346</v>
      </c>
      <c r="H19" s="166">
        <v>469492</v>
      </c>
      <c r="I19" s="167">
        <f t="shared" si="1"/>
        <v>-0.11307160156117169</v>
      </c>
      <c r="J19" s="166">
        <f t="shared" si="0"/>
        <v>-59854</v>
      </c>
      <c r="K19" s="167">
        <f t="shared" si="2"/>
        <v>1.3422364819688254E-2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2168238</v>
      </c>
      <c r="D20" s="171">
        <f t="shared" ref="D20:H20" si="4">D12-SUM(D13:D19)</f>
        <v>3296764</v>
      </c>
      <c r="E20" s="171">
        <f t="shared" si="4"/>
        <v>6800013</v>
      </c>
      <c r="F20" s="171">
        <f t="shared" si="4"/>
        <v>7677835</v>
      </c>
      <c r="G20" s="171">
        <f t="shared" si="4"/>
        <v>8217464</v>
      </c>
      <c r="H20" s="171">
        <f t="shared" si="4"/>
        <v>8067493</v>
      </c>
      <c r="I20" s="172">
        <f t="shared" si="1"/>
        <v>-1.8250277701246986E-2</v>
      </c>
      <c r="J20" s="171">
        <f>H20-G20</f>
        <v>-149971</v>
      </c>
      <c r="K20" s="172">
        <f t="shared" si="2"/>
        <v>0.23064255456169916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3719501</v>
      </c>
      <c r="D22" s="178">
        <v>5763674</v>
      </c>
      <c r="E22" s="178">
        <v>12632387</v>
      </c>
      <c r="F22" s="178">
        <v>13593290</v>
      </c>
      <c r="G22" s="178">
        <v>13840017</v>
      </c>
      <c r="H22" s="178">
        <v>13113733</v>
      </c>
      <c r="I22" s="179">
        <f>IFERROR(H22/G22-1,"-")</f>
        <v>-5.2477103171188255E-2</v>
      </c>
      <c r="J22" s="178">
        <f>H22-G22</f>
        <v>-726284</v>
      </c>
      <c r="K22" s="179">
        <f>H22/H$8</f>
        <v>0.37491013366358727</v>
      </c>
      <c r="L22" s="81"/>
    </row>
    <row r="23" spans="1:12" x14ac:dyDescent="0.25">
      <c r="A23" s="164" t="s">
        <v>99</v>
      </c>
      <c r="B23" s="161" t="s">
        <v>100</v>
      </c>
      <c r="C23" s="162">
        <v>368684</v>
      </c>
      <c r="D23" s="162">
        <v>926094</v>
      </c>
      <c r="E23" s="162">
        <v>924124</v>
      </c>
      <c r="F23" s="162">
        <v>819722</v>
      </c>
      <c r="G23" s="162">
        <v>742797</v>
      </c>
      <c r="H23" s="162">
        <v>653758</v>
      </c>
      <c r="I23" s="163">
        <f>IFERROR(H23/G23-1,"-")</f>
        <v>-0.11986989715898155</v>
      </c>
      <c r="J23" s="162">
        <f t="shared" ref="J23:J33" si="5">H23-G23</f>
        <v>-89039</v>
      </c>
      <c r="K23" s="163">
        <f>H23/H$8</f>
        <v>1.8690368269938046E-2</v>
      </c>
      <c r="L23" s="81"/>
    </row>
    <row r="24" spans="1:12" x14ac:dyDescent="0.25">
      <c r="A24" s="164" t="s">
        <v>106</v>
      </c>
      <c r="B24" s="165" t="s">
        <v>106</v>
      </c>
      <c r="C24" s="166">
        <v>171857</v>
      </c>
      <c r="D24" s="166">
        <v>341894</v>
      </c>
      <c r="E24" s="166">
        <v>286571</v>
      </c>
      <c r="F24" s="166">
        <v>258252</v>
      </c>
      <c r="G24" s="166">
        <v>219334</v>
      </c>
      <c r="H24" s="166">
        <v>218955</v>
      </c>
      <c r="I24" s="167">
        <f>IFERROR(H24/G24-1,"-")</f>
        <v>-1.7279582736831056E-3</v>
      </c>
      <c r="J24" s="166">
        <f t="shared" si="5"/>
        <v>-379</v>
      </c>
      <c r="K24" s="167">
        <f>H24/H$8</f>
        <v>6.2597315589932138E-3</v>
      </c>
      <c r="L24" s="81"/>
    </row>
    <row r="25" spans="1:12" x14ac:dyDescent="0.25">
      <c r="A25" s="164" t="s">
        <v>103</v>
      </c>
      <c r="B25" s="165" t="s">
        <v>12</v>
      </c>
      <c r="C25" s="166">
        <v>196827</v>
      </c>
      <c r="D25" s="166">
        <v>584200</v>
      </c>
      <c r="E25" s="166">
        <v>637553</v>
      </c>
      <c r="F25" s="166">
        <v>561470</v>
      </c>
      <c r="G25" s="166">
        <v>523463</v>
      </c>
      <c r="H25" s="166">
        <v>434803</v>
      </c>
      <c r="I25" s="167">
        <f>IFERROR(H25/G25-1,"-")</f>
        <v>-0.16937204730802369</v>
      </c>
      <c r="J25" s="166">
        <f t="shared" si="5"/>
        <v>-88660</v>
      </c>
      <c r="K25" s="167">
        <f>H25/H$8</f>
        <v>1.2430636710944834E-2</v>
      </c>
      <c r="L25" s="81"/>
    </row>
    <row r="26" spans="1:12" x14ac:dyDescent="0.25">
      <c r="A26" s="164"/>
      <c r="B26" s="161" t="s">
        <v>110</v>
      </c>
      <c r="C26" s="162">
        <v>3350817</v>
      </c>
      <c r="D26" s="162">
        <v>4837580</v>
      </c>
      <c r="E26" s="162">
        <v>11708263</v>
      </c>
      <c r="F26" s="162">
        <v>12773568</v>
      </c>
      <c r="G26" s="162">
        <v>13097220</v>
      </c>
      <c r="H26" s="162">
        <v>12459975</v>
      </c>
      <c r="I26" s="163">
        <f>IFERROR(H26/G26-1,"-")</f>
        <v>-4.8654981744217451E-2</v>
      </c>
      <c r="J26" s="162">
        <f t="shared" si="5"/>
        <v>-637245</v>
      </c>
      <c r="K26" s="163">
        <f>H26/H$8</f>
        <v>0.35621976539364919</v>
      </c>
      <c r="L26" s="81"/>
    </row>
    <row r="27" spans="1:12" s="58" customFormat="1" x14ac:dyDescent="0.25">
      <c r="A27" s="164"/>
      <c r="B27" s="165" t="s">
        <v>113</v>
      </c>
      <c r="C27" s="166">
        <v>1431730</v>
      </c>
      <c r="D27" s="166">
        <v>1575483</v>
      </c>
      <c r="E27" s="166">
        <v>5839663</v>
      </c>
      <c r="F27" s="166">
        <v>6457010</v>
      </c>
      <c r="G27" s="166">
        <v>6689570</v>
      </c>
      <c r="H27" s="166">
        <v>6403412</v>
      </c>
      <c r="I27" s="167">
        <f t="shared" ref="I27:I34" si="6">IFERROR(H27/G27-1,"-")</f>
        <v>-4.2776740507984856E-2</v>
      </c>
      <c r="J27" s="166">
        <f t="shared" si="5"/>
        <v>-286158</v>
      </c>
      <c r="K27" s="167">
        <f t="shared" ref="K27:K34" si="7">H27/H$8</f>
        <v>0.1830679371635078</v>
      </c>
      <c r="L27" s="168"/>
    </row>
    <row r="28" spans="1:12" s="58" customFormat="1" x14ac:dyDescent="0.25">
      <c r="A28" s="164"/>
      <c r="B28" s="165" t="s">
        <v>116</v>
      </c>
      <c r="C28" s="166">
        <v>473917</v>
      </c>
      <c r="D28" s="166">
        <v>851193</v>
      </c>
      <c r="E28" s="166">
        <v>1420539</v>
      </c>
      <c r="F28" s="166">
        <v>1496166</v>
      </c>
      <c r="G28" s="166">
        <v>1483358</v>
      </c>
      <c r="H28" s="166">
        <v>1371271</v>
      </c>
      <c r="I28" s="167">
        <f t="shared" si="6"/>
        <v>-7.556301310944491E-2</v>
      </c>
      <c r="J28" s="166">
        <f t="shared" si="5"/>
        <v>-112087</v>
      </c>
      <c r="K28" s="167">
        <f t="shared" si="7"/>
        <v>3.9203436115330469E-2</v>
      </c>
      <c r="L28" s="168"/>
    </row>
    <row r="29" spans="1:12" x14ac:dyDescent="0.25">
      <c r="A29" s="164"/>
      <c r="B29" s="165" t="s">
        <v>119</v>
      </c>
      <c r="C29" s="166">
        <v>167803</v>
      </c>
      <c r="D29" s="166">
        <v>321437</v>
      </c>
      <c r="E29" s="166">
        <v>466813</v>
      </c>
      <c r="F29" s="166">
        <v>535892</v>
      </c>
      <c r="G29" s="166">
        <v>462244</v>
      </c>
      <c r="H29" s="166">
        <v>396257</v>
      </c>
      <c r="I29" s="167">
        <f t="shared" si="6"/>
        <v>-0.14275361064719061</v>
      </c>
      <c r="J29" s="166">
        <f t="shared" si="5"/>
        <v>-65987</v>
      </c>
      <c r="K29" s="167">
        <f t="shared" si="7"/>
        <v>1.1328640352455864E-2</v>
      </c>
      <c r="L29" s="81"/>
    </row>
    <row r="30" spans="1:12" x14ac:dyDescent="0.25">
      <c r="A30" s="164"/>
      <c r="B30" s="165" t="s">
        <v>126</v>
      </c>
      <c r="C30" s="166">
        <v>128807</v>
      </c>
      <c r="D30" s="166">
        <v>321774</v>
      </c>
      <c r="E30" s="166">
        <v>583899</v>
      </c>
      <c r="F30" s="166">
        <v>553144</v>
      </c>
      <c r="G30" s="166">
        <v>562616</v>
      </c>
      <c r="H30" s="166">
        <v>539721</v>
      </c>
      <c r="I30" s="167">
        <f t="shared" si="6"/>
        <v>-4.0693830250117302E-2</v>
      </c>
      <c r="J30" s="166">
        <f t="shared" si="5"/>
        <v>-22895</v>
      </c>
      <c r="K30" s="167">
        <f t="shared" si="7"/>
        <v>1.5430150381363184E-2</v>
      </c>
      <c r="L30" s="81"/>
    </row>
    <row r="31" spans="1:12" x14ac:dyDescent="0.25">
      <c r="A31" s="164"/>
      <c r="B31" s="165" t="s">
        <v>122</v>
      </c>
      <c r="C31" s="166">
        <v>224222</v>
      </c>
      <c r="D31" s="166">
        <v>414396</v>
      </c>
      <c r="E31" s="166">
        <v>639629</v>
      </c>
      <c r="F31" s="166">
        <v>620048</v>
      </c>
      <c r="G31" s="166">
        <v>632422</v>
      </c>
      <c r="H31" s="166">
        <v>602571</v>
      </c>
      <c r="I31" s="167">
        <f t="shared" si="6"/>
        <v>-4.7201077761368171E-2</v>
      </c>
      <c r="J31" s="166">
        <f t="shared" si="5"/>
        <v>-29851</v>
      </c>
      <c r="K31" s="167">
        <f t="shared" si="7"/>
        <v>1.7226976799954784E-2</v>
      </c>
      <c r="L31" s="81"/>
    </row>
    <row r="32" spans="1:12" x14ac:dyDescent="0.25">
      <c r="A32" s="164"/>
      <c r="B32" s="165" t="s">
        <v>131</v>
      </c>
      <c r="C32" s="166">
        <v>94786</v>
      </c>
      <c r="D32" s="166">
        <v>58069</v>
      </c>
      <c r="E32" s="166">
        <v>177706</v>
      </c>
      <c r="F32" s="166">
        <v>184397</v>
      </c>
      <c r="G32" s="166">
        <v>184792</v>
      </c>
      <c r="H32" s="166">
        <v>177006</v>
      </c>
      <c r="I32" s="167">
        <f t="shared" si="6"/>
        <v>-4.2133858608597752E-2</v>
      </c>
      <c r="J32" s="166">
        <f t="shared" si="5"/>
        <v>-7786</v>
      </c>
      <c r="K32" s="167">
        <f t="shared" si="7"/>
        <v>5.0604464128754896E-3</v>
      </c>
      <c r="L32" s="81"/>
    </row>
    <row r="33" spans="1:12" x14ac:dyDescent="0.25">
      <c r="A33" s="164" t="s">
        <v>147</v>
      </c>
      <c r="B33" s="165" t="s">
        <v>134</v>
      </c>
      <c r="C33" s="166">
        <v>106541</v>
      </c>
      <c r="D33" s="166">
        <v>43884</v>
      </c>
      <c r="E33" s="166">
        <v>147837</v>
      </c>
      <c r="F33" s="166">
        <v>187523</v>
      </c>
      <c r="G33" s="166">
        <v>166807</v>
      </c>
      <c r="H33" s="166">
        <v>155413</v>
      </c>
      <c r="I33" s="167">
        <f t="shared" si="6"/>
        <v>-6.8306485938839479E-2</v>
      </c>
      <c r="J33" s="166">
        <f t="shared" si="5"/>
        <v>-11394</v>
      </c>
      <c r="K33" s="167">
        <f t="shared" si="7"/>
        <v>4.4431214668667635E-3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723011</v>
      </c>
      <c r="D34" s="171">
        <f t="shared" ref="D34:H34" si="9">D26-SUM(D27:D33)</f>
        <v>1251344</v>
      </c>
      <c r="E34" s="171">
        <f t="shared" si="9"/>
        <v>2432177</v>
      </c>
      <c r="F34" s="171">
        <f t="shared" si="9"/>
        <v>2739388</v>
      </c>
      <c r="G34" s="171">
        <f t="shared" si="9"/>
        <v>2915411</v>
      </c>
      <c r="H34" s="171">
        <f t="shared" si="9"/>
        <v>2814324</v>
      </c>
      <c r="I34" s="172">
        <f t="shared" si="6"/>
        <v>-3.4673327362762962E-2</v>
      </c>
      <c r="J34" s="171">
        <f>H34-G34</f>
        <v>-101087</v>
      </c>
      <c r="K34" s="172">
        <f t="shared" si="7"/>
        <v>8.0459056701294857E-2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2735482</v>
      </c>
      <c r="D36" s="178">
        <v>3367162</v>
      </c>
      <c r="E36" s="178">
        <v>8865243</v>
      </c>
      <c r="F36" s="178">
        <v>9740327</v>
      </c>
      <c r="G36" s="178">
        <v>10013119</v>
      </c>
      <c r="H36" s="178">
        <v>9994134</v>
      </c>
      <c r="I36" s="179">
        <f>IFERROR(H36/G36-1,"-")</f>
        <v>-1.8960126210424422E-3</v>
      </c>
      <c r="J36" s="178">
        <f>H36-G36</f>
        <v>-18985</v>
      </c>
      <c r="K36" s="179">
        <f>H36/H$8</f>
        <v>0.28572353225369174</v>
      </c>
      <c r="L36" s="81"/>
    </row>
    <row r="37" spans="1:12" x14ac:dyDescent="0.25">
      <c r="A37" s="164" t="s">
        <v>99</v>
      </c>
      <c r="B37" s="161" t="s">
        <v>100</v>
      </c>
      <c r="C37" s="162">
        <v>222488</v>
      </c>
      <c r="D37" s="162">
        <v>350874</v>
      </c>
      <c r="E37" s="162">
        <v>513218</v>
      </c>
      <c r="F37" s="162">
        <v>578106</v>
      </c>
      <c r="G37" s="162">
        <v>549885</v>
      </c>
      <c r="H37" s="162">
        <v>574109</v>
      </c>
      <c r="I37" s="163">
        <f>IFERROR(H37/G37-1,"-")</f>
        <v>4.40528474135502E-2</v>
      </c>
      <c r="J37" s="162">
        <f t="shared" ref="J37:J47" si="10">H37-G37</f>
        <v>24224</v>
      </c>
      <c r="K37" s="163">
        <f>H37/H$8</f>
        <v>1.6413273163901416E-2</v>
      </c>
      <c r="L37" s="81"/>
    </row>
    <row r="38" spans="1:12" x14ac:dyDescent="0.25">
      <c r="A38" s="164" t="s">
        <v>106</v>
      </c>
      <c r="B38" s="165" t="s">
        <v>106</v>
      </c>
      <c r="C38" s="166">
        <v>87809</v>
      </c>
      <c r="D38" s="166">
        <v>131066</v>
      </c>
      <c r="E38" s="166">
        <v>155108</v>
      </c>
      <c r="F38" s="166">
        <v>219792</v>
      </c>
      <c r="G38" s="166">
        <v>237231</v>
      </c>
      <c r="H38" s="166">
        <v>221651</v>
      </c>
      <c r="I38" s="167">
        <f>IFERROR(H38/G38-1,"-")</f>
        <v>-6.5674384882245529E-2</v>
      </c>
      <c r="J38" s="166">
        <f t="shared" si="10"/>
        <v>-15580</v>
      </c>
      <c r="K38" s="167">
        <f>H38/H$8</f>
        <v>6.3368078362330375E-3</v>
      </c>
      <c r="L38" s="81"/>
    </row>
    <row r="39" spans="1:12" x14ac:dyDescent="0.25">
      <c r="A39" s="164" t="s">
        <v>103</v>
      </c>
      <c r="B39" s="165" t="s">
        <v>103</v>
      </c>
      <c r="C39" s="166">
        <v>134679</v>
      </c>
      <c r="D39" s="166">
        <v>219808</v>
      </c>
      <c r="E39" s="166">
        <v>358110</v>
      </c>
      <c r="F39" s="166">
        <v>358314</v>
      </c>
      <c r="G39" s="166">
        <v>312654</v>
      </c>
      <c r="H39" s="166">
        <v>352458</v>
      </c>
      <c r="I39" s="167">
        <f>IFERROR(H39/G39-1,"-")</f>
        <v>0.12731006160164271</v>
      </c>
      <c r="J39" s="166">
        <f t="shared" si="10"/>
        <v>39804</v>
      </c>
      <c r="K39" s="167">
        <f>H39/H$8</f>
        <v>1.007646532766838E-2</v>
      </c>
      <c r="L39" s="81"/>
    </row>
    <row r="40" spans="1:12" x14ac:dyDescent="0.25">
      <c r="A40" s="164"/>
      <c r="B40" s="161" t="s">
        <v>110</v>
      </c>
      <c r="C40" s="162">
        <v>2512994</v>
      </c>
      <c r="D40" s="162">
        <v>3016288</v>
      </c>
      <c r="E40" s="162">
        <v>8352025</v>
      </c>
      <c r="F40" s="162">
        <v>9162221</v>
      </c>
      <c r="G40" s="162">
        <v>9463234</v>
      </c>
      <c r="H40" s="162">
        <v>9420025</v>
      </c>
      <c r="I40" s="163">
        <f>IFERROR(H40/G40-1,"-")</f>
        <v>-4.5659866383944703E-3</v>
      </c>
      <c r="J40" s="162">
        <f t="shared" si="10"/>
        <v>-43209</v>
      </c>
      <c r="K40" s="163">
        <f>H40/H$8</f>
        <v>0.26931025908979034</v>
      </c>
      <c r="L40" s="81"/>
    </row>
    <row r="41" spans="1:12" s="58" customFormat="1" x14ac:dyDescent="0.25">
      <c r="A41" s="164"/>
      <c r="B41" s="165" t="s">
        <v>113</v>
      </c>
      <c r="C41" s="166">
        <v>1123413</v>
      </c>
      <c r="D41" s="166">
        <v>1066343</v>
      </c>
      <c r="E41" s="166">
        <v>4256430</v>
      </c>
      <c r="F41" s="166">
        <v>4628132</v>
      </c>
      <c r="G41" s="166">
        <v>4858902</v>
      </c>
      <c r="H41" s="166">
        <v>4850627</v>
      </c>
      <c r="I41" s="167">
        <f t="shared" ref="I41:I48" si="11">IFERROR(H41/G41-1,"-")</f>
        <v>-1.7030596624504346E-3</v>
      </c>
      <c r="J41" s="166">
        <f t="shared" si="10"/>
        <v>-8275</v>
      </c>
      <c r="K41" s="167">
        <f t="shared" ref="K41:K48" si="12">H41/H$8</f>
        <v>0.13867517486608927</v>
      </c>
      <c r="L41" s="168"/>
    </row>
    <row r="42" spans="1:12" s="58" customFormat="1" x14ac:dyDescent="0.25">
      <c r="A42" s="164"/>
      <c r="B42" s="165" t="s">
        <v>116</v>
      </c>
      <c r="C42" s="166">
        <v>132792</v>
      </c>
      <c r="D42" s="166">
        <v>174981</v>
      </c>
      <c r="E42" s="166">
        <v>311196</v>
      </c>
      <c r="F42" s="166">
        <v>358364</v>
      </c>
      <c r="G42" s="166">
        <v>358116</v>
      </c>
      <c r="H42" s="166">
        <v>376020</v>
      </c>
      <c r="I42" s="167">
        <f t="shared" si="11"/>
        <v>4.9994973695673961E-2</v>
      </c>
      <c r="J42" s="166">
        <f t="shared" si="10"/>
        <v>17904</v>
      </c>
      <c r="K42" s="167">
        <f t="shared" si="12"/>
        <v>1.0750082258055894E-2</v>
      </c>
      <c r="L42" s="168"/>
    </row>
    <row r="43" spans="1:12" x14ac:dyDescent="0.25">
      <c r="A43" s="164"/>
      <c r="B43" s="165" t="s">
        <v>119</v>
      </c>
      <c r="C43" s="166">
        <v>66140</v>
      </c>
      <c r="D43" s="166">
        <v>127385</v>
      </c>
      <c r="E43" s="166">
        <v>198903</v>
      </c>
      <c r="F43" s="166">
        <v>247768</v>
      </c>
      <c r="G43" s="166">
        <v>245648</v>
      </c>
      <c r="H43" s="166">
        <v>247430</v>
      </c>
      <c r="I43" s="167">
        <f t="shared" si="11"/>
        <v>7.2542825506416442E-3</v>
      </c>
      <c r="J43" s="166">
        <f t="shared" si="10"/>
        <v>1782</v>
      </c>
      <c r="K43" s="167">
        <f t="shared" si="12"/>
        <v>7.0738068536534485E-3</v>
      </c>
      <c r="L43" s="81"/>
    </row>
    <row r="44" spans="1:12" x14ac:dyDescent="0.25">
      <c r="A44" s="164"/>
      <c r="B44" s="165" t="s">
        <v>126</v>
      </c>
      <c r="C44" s="166">
        <v>111688</v>
      </c>
      <c r="D44" s="166">
        <v>239923</v>
      </c>
      <c r="E44" s="166">
        <v>477050</v>
      </c>
      <c r="F44" s="166">
        <v>501092</v>
      </c>
      <c r="G44" s="166">
        <v>499671</v>
      </c>
      <c r="H44" s="166">
        <v>464546</v>
      </c>
      <c r="I44" s="167">
        <f t="shared" si="11"/>
        <v>-7.029625493574776E-2</v>
      </c>
      <c r="J44" s="166">
        <f t="shared" si="10"/>
        <v>-35125</v>
      </c>
      <c r="K44" s="167">
        <f t="shared" si="12"/>
        <v>1.328096301433656E-2</v>
      </c>
      <c r="L44" s="81"/>
    </row>
    <row r="45" spans="1:12" x14ac:dyDescent="0.25">
      <c r="A45" s="164"/>
      <c r="B45" s="165" t="s">
        <v>122</v>
      </c>
      <c r="C45" s="166">
        <v>124783</v>
      </c>
      <c r="D45" s="166">
        <v>184201</v>
      </c>
      <c r="E45" s="166">
        <v>318686</v>
      </c>
      <c r="F45" s="166">
        <v>374926</v>
      </c>
      <c r="G45" s="166">
        <v>372782</v>
      </c>
      <c r="H45" s="166">
        <v>338874</v>
      </c>
      <c r="I45" s="167">
        <f t="shared" si="11"/>
        <v>-9.0959327435337523E-2</v>
      </c>
      <c r="J45" s="166">
        <f t="shared" si="10"/>
        <v>-33908</v>
      </c>
      <c r="K45" s="167">
        <f t="shared" si="12"/>
        <v>9.6881106726143095E-3</v>
      </c>
      <c r="L45" s="81"/>
    </row>
    <row r="46" spans="1:12" x14ac:dyDescent="0.25">
      <c r="A46" s="164"/>
      <c r="B46" s="165" t="s">
        <v>131</v>
      </c>
      <c r="C46" s="166">
        <v>86530</v>
      </c>
      <c r="D46" s="166">
        <v>81833</v>
      </c>
      <c r="E46" s="166">
        <v>185692</v>
      </c>
      <c r="F46" s="166">
        <v>188338</v>
      </c>
      <c r="G46" s="166">
        <v>187108</v>
      </c>
      <c r="H46" s="166">
        <v>188541</v>
      </c>
      <c r="I46" s="167">
        <f t="shared" si="11"/>
        <v>7.6586784103298555E-3</v>
      </c>
      <c r="J46" s="166">
        <f t="shared" si="10"/>
        <v>1433</v>
      </c>
      <c r="K46" s="167">
        <f t="shared" si="12"/>
        <v>5.3902219536623485E-3</v>
      </c>
      <c r="L46" s="81"/>
    </row>
    <row r="47" spans="1:12" x14ac:dyDescent="0.25">
      <c r="A47" s="164" t="s">
        <v>147</v>
      </c>
      <c r="B47" s="165" t="s">
        <v>134</v>
      </c>
      <c r="C47" s="166">
        <v>149965</v>
      </c>
      <c r="D47" s="166">
        <v>88248</v>
      </c>
      <c r="E47" s="166">
        <v>188228</v>
      </c>
      <c r="F47" s="166">
        <v>224522</v>
      </c>
      <c r="G47" s="166">
        <v>217369</v>
      </c>
      <c r="H47" s="166">
        <v>187855</v>
      </c>
      <c r="I47" s="167">
        <f t="shared" si="11"/>
        <v>-0.13577833085674595</v>
      </c>
      <c r="J47" s="166">
        <f t="shared" si="10"/>
        <v>-29514</v>
      </c>
      <c r="K47" s="167">
        <f t="shared" si="12"/>
        <v>5.3706098148691289E-3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717683</v>
      </c>
      <c r="D48" s="171">
        <f t="shared" ref="D48:H48" si="14">D40-SUM(D41:D47)</f>
        <v>1053374</v>
      </c>
      <c r="E48" s="171">
        <f t="shared" si="14"/>
        <v>2415840</v>
      </c>
      <c r="F48" s="171">
        <f t="shared" si="14"/>
        <v>2639079</v>
      </c>
      <c r="G48" s="171">
        <f t="shared" si="14"/>
        <v>2723638</v>
      </c>
      <c r="H48" s="171">
        <f t="shared" si="14"/>
        <v>2766132</v>
      </c>
      <c r="I48" s="172">
        <f t="shared" si="11"/>
        <v>1.5601926540898647E-2</v>
      </c>
      <c r="J48" s="171">
        <f>H48-G48</f>
        <v>42494</v>
      </c>
      <c r="K48" s="172">
        <f t="shared" si="12"/>
        <v>7.9081289656509401E-2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64896</v>
      </c>
      <c r="D50" s="178">
        <v>98762</v>
      </c>
      <c r="E50" s="178">
        <v>168339</v>
      </c>
      <c r="F50" s="178">
        <v>182130</v>
      </c>
      <c r="G50" s="178">
        <v>192892</v>
      </c>
      <c r="H50" s="178">
        <v>197469</v>
      </c>
      <c r="I50" s="179">
        <f>IFERROR(H50/G50-1,"-")</f>
        <v>2.3728303921365379E-2</v>
      </c>
      <c r="J50" s="178">
        <f>H50-G50</f>
        <v>4577</v>
      </c>
      <c r="K50" s="179">
        <f>H50/H$8</f>
        <v>5.6454656492102529E-3</v>
      </c>
      <c r="L50" s="81"/>
    </row>
    <row r="51" spans="1:12" x14ac:dyDescent="0.25">
      <c r="A51" s="164" t="s">
        <v>99</v>
      </c>
      <c r="B51" s="161" t="s">
        <v>100</v>
      </c>
      <c r="C51" s="162">
        <v>6928</v>
      </c>
      <c r="D51" s="162">
        <v>17286</v>
      </c>
      <c r="E51" s="162">
        <v>21218</v>
      </c>
      <c r="F51" s="162">
        <v>40330</v>
      </c>
      <c r="G51" s="162">
        <v>27801</v>
      </c>
      <c r="H51" s="162">
        <v>27015</v>
      </c>
      <c r="I51" s="163">
        <f>IFERROR(H51/G51-1,"-")</f>
        <v>-2.8272364303442377E-2</v>
      </c>
      <c r="J51" s="162">
        <f t="shared" ref="J51:J61" si="15">H51-G51</f>
        <v>-786</v>
      </c>
      <c r="K51" s="163">
        <f>H51/H$8</f>
        <v>7.7233517419653195E-4</v>
      </c>
      <c r="L51" s="81"/>
    </row>
    <row r="52" spans="1:12" x14ac:dyDescent="0.25">
      <c r="A52" s="164" t="s">
        <v>106</v>
      </c>
      <c r="B52" s="165" t="s">
        <v>106</v>
      </c>
      <c r="C52" s="166">
        <v>4981</v>
      </c>
      <c r="D52" s="166">
        <v>6990</v>
      </c>
      <c r="E52" s="166">
        <v>6990</v>
      </c>
      <c r="F52" s="166">
        <v>25259</v>
      </c>
      <c r="G52" s="166">
        <v>15307</v>
      </c>
      <c r="H52" s="166">
        <v>13767</v>
      </c>
      <c r="I52" s="167">
        <f>IFERROR(H52/G52-1,"-")</f>
        <v>-0.10060756516626379</v>
      </c>
      <c r="J52" s="166">
        <f t="shared" si="15"/>
        <v>-1540</v>
      </c>
      <c r="K52" s="167">
        <f>H52/H$8</f>
        <v>3.9358646467383513E-4</v>
      </c>
      <c r="L52" s="81"/>
    </row>
    <row r="53" spans="1:12" x14ac:dyDescent="0.25">
      <c r="A53" s="164" t="s">
        <v>103</v>
      </c>
      <c r="B53" s="165" t="s">
        <v>103</v>
      </c>
      <c r="C53" s="166">
        <v>1947</v>
      </c>
      <c r="D53" s="166">
        <v>10296</v>
      </c>
      <c r="E53" s="166">
        <v>14228</v>
      </c>
      <c r="F53" s="166">
        <v>15071</v>
      </c>
      <c r="G53" s="166">
        <v>12494</v>
      </c>
      <c r="H53" s="166">
        <v>13248</v>
      </c>
      <c r="I53" s="167">
        <f>IFERROR(H53/G53-1,"-")</f>
        <v>6.0348967504402218E-2</v>
      </c>
      <c r="J53" s="166">
        <f t="shared" si="15"/>
        <v>754</v>
      </c>
      <c r="K53" s="167">
        <f>H53/H$8</f>
        <v>3.7874870952269688E-4</v>
      </c>
      <c r="L53" s="81"/>
    </row>
    <row r="54" spans="1:12" x14ac:dyDescent="0.25">
      <c r="A54" s="164"/>
      <c r="B54" s="161" t="s">
        <v>110</v>
      </c>
      <c r="C54" s="162">
        <v>57968</v>
      </c>
      <c r="D54" s="162">
        <v>81476</v>
      </c>
      <c r="E54" s="162">
        <v>147121</v>
      </c>
      <c r="F54" s="162">
        <v>141800</v>
      </c>
      <c r="G54" s="162">
        <v>165091</v>
      </c>
      <c r="H54" s="162">
        <v>170454</v>
      </c>
      <c r="I54" s="163">
        <f>IFERROR(H54/G54-1,"-")</f>
        <v>3.2485114270311533E-2</v>
      </c>
      <c r="J54" s="162">
        <f t="shared" si="15"/>
        <v>5363</v>
      </c>
      <c r="K54" s="163">
        <f>H54/H$8</f>
        <v>4.8731304750137209E-3</v>
      </c>
      <c r="L54" s="81"/>
    </row>
    <row r="55" spans="1:12" s="58" customFormat="1" x14ac:dyDescent="0.25">
      <c r="A55" s="164"/>
      <c r="B55" s="165" t="s">
        <v>113</v>
      </c>
      <c r="C55" s="166">
        <v>19732</v>
      </c>
      <c r="D55" s="166">
        <v>20693</v>
      </c>
      <c r="E55" s="166">
        <v>65122</v>
      </c>
      <c r="F55" s="166">
        <v>55484</v>
      </c>
      <c r="G55" s="166">
        <v>69307</v>
      </c>
      <c r="H55" s="166">
        <v>68352</v>
      </c>
      <c r="I55" s="167">
        <f t="shared" ref="I55:I62" si="16">IFERROR(H55/G55-1,"-")</f>
        <v>-1.3779271935013826E-2</v>
      </c>
      <c r="J55" s="166">
        <f t="shared" si="15"/>
        <v>-955</v>
      </c>
      <c r="K55" s="167">
        <f t="shared" ref="K55:K62" si="17">H55/H$8</f>
        <v>1.9541237766678272E-3</v>
      </c>
      <c r="L55" s="168"/>
    </row>
    <row r="56" spans="1:12" s="58" customFormat="1" x14ac:dyDescent="0.25">
      <c r="A56" s="164"/>
      <c r="B56" s="165" t="s">
        <v>116</v>
      </c>
      <c r="C56" s="166">
        <v>18588</v>
      </c>
      <c r="D56" s="166">
        <v>31230</v>
      </c>
      <c r="E56" s="166">
        <v>34084</v>
      </c>
      <c r="F56" s="166">
        <v>34465</v>
      </c>
      <c r="G56" s="166">
        <v>35877</v>
      </c>
      <c r="H56" s="166">
        <v>40468</v>
      </c>
      <c r="I56" s="167">
        <f t="shared" si="16"/>
        <v>0.12796499149873175</v>
      </c>
      <c r="J56" s="166">
        <f t="shared" si="15"/>
        <v>4591</v>
      </c>
      <c r="K56" s="167">
        <f t="shared" si="17"/>
        <v>1.1569446540583104E-3</v>
      </c>
      <c r="L56" s="168"/>
    </row>
    <row r="57" spans="1:12" x14ac:dyDescent="0.25">
      <c r="A57" s="164"/>
      <c r="B57" s="165" t="s">
        <v>119</v>
      </c>
      <c r="C57" s="166">
        <v>1474</v>
      </c>
      <c r="D57" s="166">
        <v>3873</v>
      </c>
      <c r="E57" s="166">
        <v>6397</v>
      </c>
      <c r="F57" s="166">
        <v>6784</v>
      </c>
      <c r="G57" s="166">
        <v>6789</v>
      </c>
      <c r="H57" s="166">
        <v>7322</v>
      </c>
      <c r="I57" s="167">
        <f t="shared" si="16"/>
        <v>7.850935336573861E-2</v>
      </c>
      <c r="J57" s="166">
        <f t="shared" si="15"/>
        <v>533</v>
      </c>
      <c r="K57" s="167">
        <f t="shared" si="17"/>
        <v>2.0932956303783111E-4</v>
      </c>
      <c r="L57" s="81"/>
    </row>
    <row r="58" spans="1:12" x14ac:dyDescent="0.25">
      <c r="A58" s="164"/>
      <c r="B58" s="165" t="s">
        <v>126</v>
      </c>
      <c r="C58" s="166">
        <v>975</v>
      </c>
      <c r="D58" s="166">
        <v>2191</v>
      </c>
      <c r="E58" s="166">
        <v>3053</v>
      </c>
      <c r="F58" s="166">
        <v>2811</v>
      </c>
      <c r="G58" s="166">
        <v>4663</v>
      </c>
      <c r="H58" s="166">
        <v>4996</v>
      </c>
      <c r="I58" s="167">
        <f t="shared" si="16"/>
        <v>7.1413253270426802E-2</v>
      </c>
      <c r="J58" s="166">
        <f t="shared" si="15"/>
        <v>333</v>
      </c>
      <c r="K58" s="167">
        <f t="shared" si="17"/>
        <v>1.4283126153195904E-4</v>
      </c>
      <c r="L58" s="81"/>
    </row>
    <row r="59" spans="1:12" x14ac:dyDescent="0.25">
      <c r="A59" s="164"/>
      <c r="B59" s="165" t="s">
        <v>122</v>
      </c>
      <c r="C59" s="166">
        <v>1083</v>
      </c>
      <c r="D59" s="166">
        <v>1459</v>
      </c>
      <c r="E59" s="166">
        <v>2254</v>
      </c>
      <c r="F59" s="166">
        <v>2628</v>
      </c>
      <c r="G59" s="166">
        <v>2985</v>
      </c>
      <c r="H59" s="166">
        <v>3168</v>
      </c>
      <c r="I59" s="167">
        <f t="shared" si="16"/>
        <v>6.1306532663316649E-2</v>
      </c>
      <c r="J59" s="166">
        <f t="shared" si="15"/>
        <v>183</v>
      </c>
      <c r="K59" s="167">
        <f t="shared" si="17"/>
        <v>9.0570343581514471E-5</v>
      </c>
      <c r="L59" s="81"/>
    </row>
    <row r="60" spans="1:12" x14ac:dyDescent="0.25">
      <c r="A60" s="164"/>
      <c r="B60" s="165" t="s">
        <v>131</v>
      </c>
      <c r="C60" s="166">
        <v>713</v>
      </c>
      <c r="D60" s="166">
        <v>445</v>
      </c>
      <c r="E60" s="166">
        <v>554</v>
      </c>
      <c r="F60" s="166">
        <v>804</v>
      </c>
      <c r="G60" s="166">
        <v>604</v>
      </c>
      <c r="H60" s="166">
        <v>842</v>
      </c>
      <c r="I60" s="167">
        <f t="shared" si="16"/>
        <v>0.39403973509933765</v>
      </c>
      <c r="J60" s="166">
        <f t="shared" si="15"/>
        <v>238</v>
      </c>
      <c r="K60" s="167">
        <f t="shared" si="17"/>
        <v>2.4072042075642418E-5</v>
      </c>
      <c r="L60" s="81"/>
    </row>
    <row r="61" spans="1:12" x14ac:dyDescent="0.25">
      <c r="A61" s="164" t="s">
        <v>147</v>
      </c>
      <c r="B61" s="165" t="s">
        <v>134</v>
      </c>
      <c r="C61" s="166">
        <v>1528</v>
      </c>
      <c r="D61" s="166">
        <v>432</v>
      </c>
      <c r="E61" s="166">
        <v>418</v>
      </c>
      <c r="F61" s="166">
        <v>635</v>
      </c>
      <c r="G61" s="166">
        <v>647</v>
      </c>
      <c r="H61" s="166">
        <v>1265</v>
      </c>
      <c r="I61" s="167">
        <f t="shared" si="16"/>
        <v>0.95517774343122097</v>
      </c>
      <c r="J61" s="166">
        <f t="shared" si="15"/>
        <v>618</v>
      </c>
      <c r="K61" s="167">
        <f t="shared" si="17"/>
        <v>3.6165241360674181E-5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13875</v>
      </c>
      <c r="D62" s="171">
        <f t="shared" ref="D62:H62" si="19">D54-SUM(D55:D61)</f>
        <v>21153</v>
      </c>
      <c r="E62" s="171">
        <f t="shared" si="19"/>
        <v>35239</v>
      </c>
      <c r="F62" s="171">
        <f t="shared" si="19"/>
        <v>38189</v>
      </c>
      <c r="G62" s="171">
        <f t="shared" si="19"/>
        <v>44219</v>
      </c>
      <c r="H62" s="171">
        <f t="shared" si="19"/>
        <v>44041</v>
      </c>
      <c r="I62" s="172">
        <f t="shared" si="16"/>
        <v>-4.0254189375608096E-3</v>
      </c>
      <c r="J62" s="171">
        <f>H62-G62</f>
        <v>-178</v>
      </c>
      <c r="K62" s="172">
        <f t="shared" si="17"/>
        <v>1.2590935926999618E-3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287353</v>
      </c>
      <c r="D64" s="178">
        <v>419370</v>
      </c>
      <c r="E64" s="178">
        <v>1014697</v>
      </c>
      <c r="F64" s="178">
        <v>988170</v>
      </c>
      <c r="G64" s="178">
        <v>1361415</v>
      </c>
      <c r="H64" s="178">
        <v>1103359</v>
      </c>
      <c r="I64" s="179">
        <f>IFERROR(H64/G64-1,"-")</f>
        <v>-0.1895498433615026</v>
      </c>
      <c r="J64" s="178">
        <f>H64-G64</f>
        <v>-258056</v>
      </c>
      <c r="K64" s="179">
        <f>H64/H$8</f>
        <v>3.1544066831993754E-2</v>
      </c>
      <c r="L64" s="81"/>
    </row>
    <row r="65" spans="1:12" x14ac:dyDescent="0.25">
      <c r="A65" s="164" t="s">
        <v>99</v>
      </c>
      <c r="B65" s="161" t="s">
        <v>100</v>
      </c>
      <c r="C65" s="162">
        <v>79457</v>
      </c>
      <c r="D65" s="162">
        <v>83752</v>
      </c>
      <c r="E65" s="162">
        <v>119256</v>
      </c>
      <c r="F65" s="162">
        <v>161549</v>
      </c>
      <c r="G65" s="162">
        <v>256345</v>
      </c>
      <c r="H65" s="162">
        <v>183698</v>
      </c>
      <c r="I65" s="163">
        <f>IFERROR(H65/G65-1,"-")</f>
        <v>-0.2833954241354425</v>
      </c>
      <c r="J65" s="162">
        <f t="shared" ref="J65:J75" si="20">H65-G65</f>
        <v>-72647</v>
      </c>
      <c r="K65" s="163">
        <f>H65/H$8</f>
        <v>5.251764828041996E-3</v>
      </c>
      <c r="L65" s="81"/>
    </row>
    <row r="66" spans="1:12" x14ac:dyDescent="0.25">
      <c r="A66" s="164" t="s">
        <v>106</v>
      </c>
      <c r="B66" s="165" t="s">
        <v>106</v>
      </c>
      <c r="C66" s="166">
        <v>21784</v>
      </c>
      <c r="D66" s="166">
        <v>59324</v>
      </c>
      <c r="E66" s="166">
        <v>72718</v>
      </c>
      <c r="F66" s="166">
        <v>83853</v>
      </c>
      <c r="G66" s="166">
        <v>124261</v>
      </c>
      <c r="H66" s="166">
        <v>45282</v>
      </c>
      <c r="I66" s="167">
        <f>IFERROR(H66/G66-1,"-")</f>
        <v>-0.63558960574918921</v>
      </c>
      <c r="J66" s="166">
        <f t="shared" si="20"/>
        <v>-78979</v>
      </c>
      <c r="K66" s="167">
        <f>H66/H$8</f>
        <v>1.2945726950941094E-3</v>
      </c>
      <c r="L66" s="81"/>
    </row>
    <row r="67" spans="1:12" x14ac:dyDescent="0.25">
      <c r="A67" s="164" t="s">
        <v>103</v>
      </c>
      <c r="B67" s="165" t="s">
        <v>103</v>
      </c>
      <c r="C67" s="166">
        <v>57673</v>
      </c>
      <c r="D67" s="166">
        <v>24428</v>
      </c>
      <c r="E67" s="166">
        <v>46538</v>
      </c>
      <c r="F67" s="166">
        <v>77696</v>
      </c>
      <c r="G67" s="166">
        <v>132084</v>
      </c>
      <c r="H67" s="166">
        <v>138416</v>
      </c>
      <c r="I67" s="167">
        <f>IFERROR(H67/G67-1,"-")</f>
        <v>4.7939190212289207E-2</v>
      </c>
      <c r="J67" s="166">
        <f t="shared" si="20"/>
        <v>6332</v>
      </c>
      <c r="K67" s="167">
        <f>H67/H$8</f>
        <v>3.9571921329478871E-3</v>
      </c>
      <c r="L67" s="81"/>
    </row>
    <row r="68" spans="1:12" x14ac:dyDescent="0.25">
      <c r="A68" s="164"/>
      <c r="B68" s="161" t="s">
        <v>110</v>
      </c>
      <c r="C68" s="162">
        <v>207896</v>
      </c>
      <c r="D68" s="162">
        <v>335618</v>
      </c>
      <c r="E68" s="162">
        <v>895441</v>
      </c>
      <c r="F68" s="162">
        <v>826621</v>
      </c>
      <c r="G68" s="162">
        <v>1105070</v>
      </c>
      <c r="H68" s="162">
        <v>919661</v>
      </c>
      <c r="I68" s="163">
        <f>IFERROR(H68/G68-1,"-")</f>
        <v>-0.16778032160858591</v>
      </c>
      <c r="J68" s="162">
        <f t="shared" si="20"/>
        <v>-185409</v>
      </c>
      <c r="K68" s="163">
        <f>H68/H$8</f>
        <v>2.6292302003951759E-2</v>
      </c>
      <c r="L68" s="81"/>
    </row>
    <row r="69" spans="1:12" s="58" customFormat="1" x14ac:dyDescent="0.25">
      <c r="A69" s="164"/>
      <c r="B69" s="165" t="s">
        <v>113</v>
      </c>
      <c r="C69" s="166">
        <v>92532</v>
      </c>
      <c r="D69" s="166">
        <v>85414</v>
      </c>
      <c r="E69" s="166">
        <v>399420</v>
      </c>
      <c r="F69" s="166">
        <v>314964</v>
      </c>
      <c r="G69" s="166">
        <v>454766</v>
      </c>
      <c r="H69" s="166">
        <v>443504</v>
      </c>
      <c r="I69" s="167">
        <f t="shared" ref="I69:I76" si="21">IFERROR(H69/G69-1,"-")</f>
        <v>-2.4764384320727584E-2</v>
      </c>
      <c r="J69" s="166">
        <f t="shared" si="20"/>
        <v>-11262</v>
      </c>
      <c r="K69" s="167">
        <f t="shared" ref="K69:K76" si="22">H69/H$8</f>
        <v>1.2679390675434341E-2</v>
      </c>
      <c r="L69" s="168"/>
    </row>
    <row r="70" spans="1:12" s="58" customFormat="1" x14ac:dyDescent="0.25">
      <c r="A70" s="164"/>
      <c r="B70" s="165" t="s">
        <v>116</v>
      </c>
      <c r="C70" s="166">
        <v>26880</v>
      </c>
      <c r="D70" s="166">
        <v>36140</v>
      </c>
      <c r="E70" s="166">
        <v>56705</v>
      </c>
      <c r="F70" s="166">
        <v>89781</v>
      </c>
      <c r="G70" s="166">
        <v>78559</v>
      </c>
      <c r="H70" s="166">
        <v>77139</v>
      </c>
      <c r="I70" s="167">
        <f t="shared" si="21"/>
        <v>-1.8075586501864804E-2</v>
      </c>
      <c r="J70" s="166">
        <f t="shared" si="20"/>
        <v>-1420</v>
      </c>
      <c r="K70" s="167">
        <f t="shared" si="22"/>
        <v>2.2053364057873876E-3</v>
      </c>
      <c r="L70" s="168"/>
    </row>
    <row r="71" spans="1:12" x14ac:dyDescent="0.25">
      <c r="A71" s="164"/>
      <c r="B71" s="165" t="s">
        <v>119</v>
      </c>
      <c r="C71" s="166">
        <v>21367</v>
      </c>
      <c r="D71" s="166">
        <v>44372</v>
      </c>
      <c r="E71" s="166">
        <v>126795</v>
      </c>
      <c r="F71" s="166">
        <v>98989</v>
      </c>
      <c r="G71" s="166">
        <v>131979</v>
      </c>
      <c r="H71" s="166">
        <v>66336</v>
      </c>
      <c r="I71" s="167">
        <f t="shared" si="21"/>
        <v>-0.49737458231991449</v>
      </c>
      <c r="J71" s="166">
        <f t="shared" si="20"/>
        <v>-65643</v>
      </c>
      <c r="K71" s="167">
        <f t="shared" si="22"/>
        <v>1.8964881034795908E-3</v>
      </c>
      <c r="L71" s="81"/>
    </row>
    <row r="72" spans="1:12" x14ac:dyDescent="0.25">
      <c r="A72" s="164"/>
      <c r="B72" s="165" t="s">
        <v>126</v>
      </c>
      <c r="C72" s="166">
        <v>3603</v>
      </c>
      <c r="D72" s="166">
        <v>28426</v>
      </c>
      <c r="E72" s="166">
        <v>25157</v>
      </c>
      <c r="F72" s="166">
        <v>25283</v>
      </c>
      <c r="G72" s="166">
        <v>47499</v>
      </c>
      <c r="H72" s="166">
        <v>39716</v>
      </c>
      <c r="I72" s="167">
        <f t="shared" si="21"/>
        <v>-0.16385608118065642</v>
      </c>
      <c r="J72" s="166">
        <f t="shared" si="20"/>
        <v>-7783</v>
      </c>
      <c r="K72" s="167">
        <f t="shared" si="22"/>
        <v>1.1354456331071428E-3</v>
      </c>
      <c r="L72" s="81"/>
    </row>
    <row r="73" spans="1:12" x14ac:dyDescent="0.25">
      <c r="A73" s="164"/>
      <c r="B73" s="165" t="s">
        <v>122</v>
      </c>
      <c r="C73" s="166">
        <v>8309</v>
      </c>
      <c r="D73" s="166">
        <v>16869</v>
      </c>
      <c r="E73" s="166">
        <v>22926</v>
      </c>
      <c r="F73" s="166">
        <v>14330</v>
      </c>
      <c r="G73" s="166">
        <v>27574</v>
      </c>
      <c r="H73" s="166">
        <v>19817</v>
      </c>
      <c r="I73" s="167">
        <f t="shared" si="21"/>
        <v>-0.28131573221150363</v>
      </c>
      <c r="J73" s="166">
        <f t="shared" si="20"/>
        <v>-7757</v>
      </c>
      <c r="K73" s="167">
        <f t="shared" si="22"/>
        <v>5.6655066248575514E-4</v>
      </c>
      <c r="L73" s="81"/>
    </row>
    <row r="74" spans="1:12" x14ac:dyDescent="0.25">
      <c r="A74" s="164"/>
      <c r="B74" s="165" t="s">
        <v>131</v>
      </c>
      <c r="C74" s="166">
        <v>5538</v>
      </c>
      <c r="D74" s="166">
        <v>14404</v>
      </c>
      <c r="E74" s="166">
        <v>20957</v>
      </c>
      <c r="F74" s="166">
        <v>26631</v>
      </c>
      <c r="G74" s="166">
        <v>24320</v>
      </c>
      <c r="H74" s="166">
        <v>16244</v>
      </c>
      <c r="I74" s="167">
        <f t="shared" si="21"/>
        <v>-0.33207236842105259</v>
      </c>
      <c r="J74" s="166">
        <f t="shared" si="20"/>
        <v>-8076</v>
      </c>
      <c r="K74" s="167">
        <f t="shared" si="22"/>
        <v>4.6440172384410388E-4</v>
      </c>
      <c r="L74" s="81"/>
    </row>
    <row r="75" spans="1:12" x14ac:dyDescent="0.25">
      <c r="A75" s="164" t="s">
        <v>147</v>
      </c>
      <c r="B75" s="165" t="s">
        <v>134</v>
      </c>
      <c r="C75" s="166">
        <v>5011</v>
      </c>
      <c r="D75" s="166">
        <v>1659</v>
      </c>
      <c r="E75" s="166">
        <v>6100</v>
      </c>
      <c r="F75" s="166">
        <v>7510</v>
      </c>
      <c r="G75" s="166">
        <v>21506</v>
      </c>
      <c r="H75" s="166">
        <v>24372</v>
      </c>
      <c r="I75" s="167">
        <f t="shared" si="21"/>
        <v>0.13326513531107609</v>
      </c>
      <c r="J75" s="166">
        <f t="shared" si="20"/>
        <v>2866</v>
      </c>
      <c r="K75" s="167">
        <f t="shared" si="22"/>
        <v>6.9677412050778739E-4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44656</v>
      </c>
      <c r="D76" s="171">
        <f t="shared" ref="D76:H76" si="24">D68-SUM(D69:D75)</f>
        <v>108334</v>
      </c>
      <c r="E76" s="171">
        <f t="shared" si="24"/>
        <v>237381</v>
      </c>
      <c r="F76" s="171">
        <f t="shared" si="24"/>
        <v>249133</v>
      </c>
      <c r="G76" s="171">
        <f t="shared" si="24"/>
        <v>318867</v>
      </c>
      <c r="H76" s="171">
        <f t="shared" si="24"/>
        <v>232533</v>
      </c>
      <c r="I76" s="172">
        <f t="shared" si="21"/>
        <v>-0.27075238265483725</v>
      </c>
      <c r="J76" s="171">
        <f>H76-G76</f>
        <v>-86334</v>
      </c>
      <c r="K76" s="172">
        <f t="shared" si="22"/>
        <v>6.6479146793056512E-3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1476435</v>
      </c>
      <c r="D78" s="178">
        <v>1967362</v>
      </c>
      <c r="E78" s="178">
        <v>4352393</v>
      </c>
      <c r="F78" s="178">
        <v>5136286</v>
      </c>
      <c r="G78" s="178">
        <v>5762502</v>
      </c>
      <c r="H78" s="178">
        <v>5666416</v>
      </c>
      <c r="I78" s="179">
        <f>IFERROR(H78/G78-1,"-")</f>
        <v>-1.6674354299573313E-2</v>
      </c>
      <c r="J78" s="178">
        <f>H78-G78</f>
        <v>-96086</v>
      </c>
      <c r="K78" s="179">
        <f>H78/H$8</f>
        <v>0.16199786742291378</v>
      </c>
      <c r="L78" s="81"/>
    </row>
    <row r="79" spans="1:12" x14ac:dyDescent="0.25">
      <c r="A79" s="164" t="s">
        <v>99</v>
      </c>
      <c r="B79" s="161" t="s">
        <v>100</v>
      </c>
      <c r="C79" s="162">
        <v>435854</v>
      </c>
      <c r="D79" s="162">
        <v>765462</v>
      </c>
      <c r="E79" s="162">
        <v>1656388</v>
      </c>
      <c r="F79" s="162">
        <v>1646973</v>
      </c>
      <c r="G79" s="162">
        <v>1680920</v>
      </c>
      <c r="H79" s="162">
        <v>1716393</v>
      </c>
      <c r="I79" s="163">
        <f>IFERROR(H79/G79-1,"-")</f>
        <v>2.1103324369987853E-2</v>
      </c>
      <c r="J79" s="162">
        <f t="shared" ref="J79:J89" si="25">H79-G79</f>
        <v>35473</v>
      </c>
      <c r="K79" s="163">
        <f>H79/H$8</f>
        <v>4.9070171632230541E-2</v>
      </c>
      <c r="L79" s="81"/>
    </row>
    <row r="80" spans="1:12" x14ac:dyDescent="0.25">
      <c r="A80" s="164" t="s">
        <v>106</v>
      </c>
      <c r="B80" s="165" t="s">
        <v>106</v>
      </c>
      <c r="C80" s="166">
        <v>63575</v>
      </c>
      <c r="D80" s="166">
        <v>181910</v>
      </c>
      <c r="E80" s="166">
        <v>247663</v>
      </c>
      <c r="F80" s="166">
        <v>256845</v>
      </c>
      <c r="G80" s="166">
        <v>287499</v>
      </c>
      <c r="H80" s="166">
        <v>239589</v>
      </c>
      <c r="I80" s="167">
        <f>IFERROR(H80/G80-1,"-")</f>
        <v>-0.16664405789237524</v>
      </c>
      <c r="J80" s="166">
        <f t="shared" si="25"/>
        <v>-47910</v>
      </c>
      <c r="K80" s="167">
        <f>H80/H$8</f>
        <v>6.8496395354644794E-3</v>
      </c>
      <c r="L80" s="81"/>
    </row>
    <row r="81" spans="1:12" x14ac:dyDescent="0.25">
      <c r="A81" s="164" t="s">
        <v>103</v>
      </c>
      <c r="B81" s="165" t="s">
        <v>103</v>
      </c>
      <c r="C81" s="166">
        <v>372279</v>
      </c>
      <c r="D81" s="166">
        <v>583552</v>
      </c>
      <c r="E81" s="166">
        <v>1408725</v>
      </c>
      <c r="F81" s="166">
        <v>1390128</v>
      </c>
      <c r="G81" s="166">
        <v>1393421</v>
      </c>
      <c r="H81" s="166">
        <v>1476804</v>
      </c>
      <c r="I81" s="167">
        <f>IFERROR(H81/G81-1,"-")</f>
        <v>5.9840493289537111E-2</v>
      </c>
      <c r="J81" s="166">
        <f t="shared" si="25"/>
        <v>83383</v>
      </c>
      <c r="K81" s="167">
        <f>H81/H$8</f>
        <v>4.2220532096766065E-2</v>
      </c>
      <c r="L81" s="81"/>
    </row>
    <row r="82" spans="1:12" x14ac:dyDescent="0.25">
      <c r="A82" s="164"/>
      <c r="B82" s="161" t="s">
        <v>110</v>
      </c>
      <c r="C82" s="162">
        <v>1040581</v>
      </c>
      <c r="D82" s="162">
        <v>1201900</v>
      </c>
      <c r="E82" s="162">
        <v>2696005</v>
      </c>
      <c r="F82" s="162">
        <v>3489313</v>
      </c>
      <c r="G82" s="162">
        <v>4081582</v>
      </c>
      <c r="H82" s="162">
        <v>3950023</v>
      </c>
      <c r="I82" s="163">
        <f>IFERROR(H82/G82-1,"-")</f>
        <v>-3.2232355003525615E-2</v>
      </c>
      <c r="J82" s="162">
        <f t="shared" si="25"/>
        <v>-131559</v>
      </c>
      <c r="K82" s="163">
        <f>H82/H$8</f>
        <v>0.11292769579068325</v>
      </c>
      <c r="L82" s="81"/>
    </row>
    <row r="83" spans="1:12" s="58" customFormat="1" x14ac:dyDescent="0.25">
      <c r="A83" s="164"/>
      <c r="B83" s="165" t="s">
        <v>113</v>
      </c>
      <c r="C83" s="166">
        <v>154382</v>
      </c>
      <c r="D83" s="166">
        <v>114301</v>
      </c>
      <c r="E83" s="166">
        <v>504044</v>
      </c>
      <c r="F83" s="166">
        <v>669954</v>
      </c>
      <c r="G83" s="166">
        <v>788206</v>
      </c>
      <c r="H83" s="166">
        <v>772586</v>
      </c>
      <c r="I83" s="167">
        <f t="shared" ref="I83:I90" si="26">IFERROR(H83/G83-1,"-")</f>
        <v>-1.9817154398723225E-2</v>
      </c>
      <c r="J83" s="166">
        <f t="shared" si="25"/>
        <v>-15620</v>
      </c>
      <c r="K83" s="167">
        <f t="shared" ref="K83:K90" si="27">H83/H$8</f>
        <v>2.2087556649705787E-2</v>
      </c>
      <c r="L83" s="168"/>
    </row>
    <row r="84" spans="1:12" s="58" customFormat="1" x14ac:dyDescent="0.25">
      <c r="A84" s="164"/>
      <c r="B84" s="165" t="s">
        <v>116</v>
      </c>
      <c r="C84" s="166">
        <v>432945</v>
      </c>
      <c r="D84" s="166">
        <v>478237</v>
      </c>
      <c r="E84" s="166">
        <v>1014024</v>
      </c>
      <c r="F84" s="166">
        <v>1213964</v>
      </c>
      <c r="G84" s="166">
        <v>1379633</v>
      </c>
      <c r="H84" s="166">
        <v>1283316</v>
      </c>
      <c r="I84" s="167">
        <f t="shared" si="26"/>
        <v>-6.9813493878444488E-2</v>
      </c>
      <c r="J84" s="166">
        <f t="shared" si="25"/>
        <v>-96317</v>
      </c>
      <c r="K84" s="167">
        <f t="shared" si="27"/>
        <v>3.6688879748628417E-2</v>
      </c>
      <c r="L84" s="168"/>
    </row>
    <row r="85" spans="1:12" x14ac:dyDescent="0.25">
      <c r="A85" s="164"/>
      <c r="B85" s="165" t="s">
        <v>119</v>
      </c>
      <c r="C85" s="166">
        <v>48183</v>
      </c>
      <c r="D85" s="166">
        <v>105849</v>
      </c>
      <c r="E85" s="166">
        <v>179405</v>
      </c>
      <c r="F85" s="166">
        <v>274030</v>
      </c>
      <c r="G85" s="166">
        <v>384632</v>
      </c>
      <c r="H85" s="166">
        <v>380202</v>
      </c>
      <c r="I85" s="167">
        <f t="shared" si="26"/>
        <v>-1.1517502443894378E-2</v>
      </c>
      <c r="J85" s="166">
        <f t="shared" si="25"/>
        <v>-4430</v>
      </c>
      <c r="K85" s="167">
        <f t="shared" si="27"/>
        <v>1.0869641972973158E-2</v>
      </c>
      <c r="L85" s="81"/>
    </row>
    <row r="86" spans="1:12" x14ac:dyDescent="0.25">
      <c r="A86" s="164"/>
      <c r="B86" s="165" t="s">
        <v>126</v>
      </c>
      <c r="C86" s="166">
        <v>13900</v>
      </c>
      <c r="D86" s="166">
        <v>38224</v>
      </c>
      <c r="E86" s="166">
        <v>75513</v>
      </c>
      <c r="F86" s="166">
        <v>91057</v>
      </c>
      <c r="G86" s="166">
        <v>134723</v>
      </c>
      <c r="H86" s="166">
        <v>119140</v>
      </c>
      <c r="I86" s="167">
        <f t="shared" si="26"/>
        <v>-0.1156669610979566</v>
      </c>
      <c r="J86" s="166">
        <f t="shared" si="25"/>
        <v>-15583</v>
      </c>
      <c r="K86" s="167">
        <f t="shared" si="27"/>
        <v>3.4061081863325862E-3</v>
      </c>
      <c r="L86" s="81"/>
    </row>
    <row r="87" spans="1:12" x14ac:dyDescent="0.25">
      <c r="A87" s="164"/>
      <c r="B87" s="165" t="s">
        <v>122</v>
      </c>
      <c r="C87" s="166">
        <v>14741</v>
      </c>
      <c r="D87" s="166">
        <v>33300</v>
      </c>
      <c r="E87" s="166">
        <v>33738</v>
      </c>
      <c r="F87" s="166">
        <v>46238</v>
      </c>
      <c r="G87" s="166">
        <v>58968</v>
      </c>
      <c r="H87" s="166">
        <v>65101</v>
      </c>
      <c r="I87" s="167">
        <f t="shared" si="26"/>
        <v>0.10400556233889557</v>
      </c>
      <c r="J87" s="166">
        <f t="shared" si="25"/>
        <v>6133</v>
      </c>
      <c r="K87" s="167">
        <f t="shared" si="27"/>
        <v>1.8611805358270748E-3</v>
      </c>
      <c r="L87" s="81"/>
    </row>
    <row r="88" spans="1:12" x14ac:dyDescent="0.25">
      <c r="A88" s="164"/>
      <c r="B88" s="165" t="s">
        <v>131</v>
      </c>
      <c r="C88" s="166">
        <v>30454</v>
      </c>
      <c r="D88" s="166">
        <v>20871</v>
      </c>
      <c r="E88" s="166">
        <v>63463</v>
      </c>
      <c r="F88" s="166">
        <v>74920</v>
      </c>
      <c r="G88" s="166">
        <v>68668</v>
      </c>
      <c r="H88" s="166">
        <v>71595</v>
      </c>
      <c r="I88" s="167">
        <f t="shared" si="26"/>
        <v>4.2625385914836667E-2</v>
      </c>
      <c r="J88" s="166">
        <f t="shared" si="25"/>
        <v>2927</v>
      </c>
      <c r="K88" s="167">
        <f t="shared" si="27"/>
        <v>2.0468383045197376E-3</v>
      </c>
      <c r="L88" s="81"/>
    </row>
    <row r="89" spans="1:12" x14ac:dyDescent="0.25">
      <c r="A89" s="164" t="s">
        <v>147</v>
      </c>
      <c r="B89" s="165" t="s">
        <v>134</v>
      </c>
      <c r="C89" s="166">
        <v>50000</v>
      </c>
      <c r="D89" s="166">
        <v>22441</v>
      </c>
      <c r="E89" s="166">
        <v>59972</v>
      </c>
      <c r="F89" s="166">
        <v>81787</v>
      </c>
      <c r="G89" s="166">
        <v>80097</v>
      </c>
      <c r="H89" s="166">
        <v>67552</v>
      </c>
      <c r="I89" s="167">
        <f t="shared" si="26"/>
        <v>-0.15662259510343712</v>
      </c>
      <c r="J89" s="166">
        <f t="shared" si="25"/>
        <v>-12545</v>
      </c>
      <c r="K89" s="167">
        <f t="shared" si="27"/>
        <v>1.9312524777836066E-3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295976</v>
      </c>
      <c r="D90" s="171">
        <f t="shared" ref="D90:H90" si="29">D82-SUM(D83:D89)</f>
        <v>388677</v>
      </c>
      <c r="E90" s="171">
        <f t="shared" si="29"/>
        <v>765846</v>
      </c>
      <c r="F90" s="171">
        <f t="shared" si="29"/>
        <v>1037363</v>
      </c>
      <c r="G90" s="171">
        <f t="shared" si="29"/>
        <v>1186655</v>
      </c>
      <c r="H90" s="171">
        <f t="shared" si="29"/>
        <v>1190531</v>
      </c>
      <c r="I90" s="172">
        <f t="shared" si="26"/>
        <v>3.2663242475698961E-3</v>
      </c>
      <c r="J90" s="171">
        <f>H90-G90</f>
        <v>3876</v>
      </c>
      <c r="K90" s="172">
        <f t="shared" si="27"/>
        <v>3.4036237914912879E-2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55574</v>
      </c>
      <c r="D92" s="178">
        <v>83402</v>
      </c>
      <c r="E92" s="178">
        <v>137757</v>
      </c>
      <c r="F92" s="178">
        <v>148334</v>
      </c>
      <c r="G92" s="178">
        <v>152300</v>
      </c>
      <c r="H92" s="178">
        <v>152519</v>
      </c>
      <c r="I92" s="179">
        <f>IFERROR(H92/G92-1,"-")</f>
        <v>1.4379514116875658E-3</v>
      </c>
      <c r="J92" s="178">
        <f>H92-G92</f>
        <v>219</v>
      </c>
      <c r="K92" s="179">
        <f>H92/H$8</f>
        <v>4.3603845431530947E-3</v>
      </c>
      <c r="L92" s="81"/>
    </row>
    <row r="93" spans="1:12" x14ac:dyDescent="0.25">
      <c r="A93" s="164" t="s">
        <v>99</v>
      </c>
      <c r="B93" s="161" t="s">
        <v>100</v>
      </c>
      <c r="C93" s="162">
        <v>29167</v>
      </c>
      <c r="D93" s="162">
        <v>42063</v>
      </c>
      <c r="E93" s="162">
        <v>70951</v>
      </c>
      <c r="F93" s="162">
        <v>72432</v>
      </c>
      <c r="G93" s="162">
        <v>71061</v>
      </c>
      <c r="H93" s="162">
        <v>73935</v>
      </c>
      <c r="I93" s="163">
        <f>IFERROR(H93/G93-1,"-")</f>
        <v>4.0444125469666803E-2</v>
      </c>
      <c r="J93" s="162">
        <f t="shared" ref="J93:J103" si="30">H93-G93</f>
        <v>2874</v>
      </c>
      <c r="K93" s="163">
        <f>H93/H$8</f>
        <v>2.1137368537560834E-3</v>
      </c>
      <c r="L93" s="81"/>
    </row>
    <row r="94" spans="1:12" x14ac:dyDescent="0.25">
      <c r="A94" s="164" t="s">
        <v>106</v>
      </c>
      <c r="B94" s="165" t="s">
        <v>106</v>
      </c>
      <c r="C94" s="166">
        <v>14077</v>
      </c>
      <c r="D94" s="166">
        <v>20037</v>
      </c>
      <c r="E94" s="166">
        <v>30228</v>
      </c>
      <c r="F94" s="166">
        <v>19606</v>
      </c>
      <c r="G94" s="166">
        <v>21646</v>
      </c>
      <c r="H94" s="166">
        <v>26636</v>
      </c>
      <c r="I94" s="167">
        <f>IFERROR(H94/G94-1,"-")</f>
        <v>0.23052758015337704</v>
      </c>
      <c r="J94" s="166">
        <f t="shared" si="30"/>
        <v>4990</v>
      </c>
      <c r="K94" s="167">
        <f>H94/H$8</f>
        <v>7.6149989635013236E-4</v>
      </c>
      <c r="L94" s="81"/>
    </row>
    <row r="95" spans="1:12" x14ac:dyDescent="0.25">
      <c r="A95" s="164" t="s">
        <v>103</v>
      </c>
      <c r="B95" s="165" t="s">
        <v>103</v>
      </c>
      <c r="C95" s="166">
        <v>15090</v>
      </c>
      <c r="D95" s="166">
        <v>22026</v>
      </c>
      <c r="E95" s="166">
        <v>40723</v>
      </c>
      <c r="F95" s="166">
        <v>52826</v>
      </c>
      <c r="G95" s="166">
        <v>49415</v>
      </c>
      <c r="H95" s="166">
        <v>47299</v>
      </c>
      <c r="I95" s="167">
        <f>IFERROR(H95/G95-1,"-")</f>
        <v>-4.2821005767479492E-2</v>
      </c>
      <c r="J95" s="166">
        <f t="shared" si="30"/>
        <v>-2116</v>
      </c>
      <c r="K95" s="167">
        <f>H95/H$8</f>
        <v>1.3522369574059511E-3</v>
      </c>
      <c r="L95" s="81"/>
    </row>
    <row r="96" spans="1:12" x14ac:dyDescent="0.25">
      <c r="A96" s="164"/>
      <c r="B96" s="161" t="s">
        <v>110</v>
      </c>
      <c r="C96" s="162">
        <v>26407</v>
      </c>
      <c r="D96" s="162">
        <v>41339</v>
      </c>
      <c r="E96" s="162">
        <v>66806</v>
      </c>
      <c r="F96" s="162">
        <v>75902</v>
      </c>
      <c r="G96" s="162">
        <v>81239</v>
      </c>
      <c r="H96" s="162">
        <v>78584</v>
      </c>
      <c r="I96" s="163">
        <f>IFERROR(H96/G96-1,"-")</f>
        <v>-3.2681347628601976E-2</v>
      </c>
      <c r="J96" s="162">
        <f t="shared" si="30"/>
        <v>-2655</v>
      </c>
      <c r="K96" s="163">
        <f>H96/H$8</f>
        <v>2.2466476893970118E-3</v>
      </c>
      <c r="L96" s="81"/>
    </row>
    <row r="97" spans="1:12" s="58" customFormat="1" x14ac:dyDescent="0.25">
      <c r="A97" s="164"/>
      <c r="B97" s="165" t="s">
        <v>113</v>
      </c>
      <c r="C97" s="166">
        <v>4981</v>
      </c>
      <c r="D97" s="166">
        <v>3494</v>
      </c>
      <c r="E97" s="166">
        <v>9249</v>
      </c>
      <c r="F97" s="166">
        <v>11177</v>
      </c>
      <c r="G97" s="166">
        <v>12296</v>
      </c>
      <c r="H97" s="166">
        <v>9734</v>
      </c>
      <c r="I97" s="167">
        <f t="shared" ref="I97:I104" si="31">IFERROR(H97/G97-1,"-")</f>
        <v>-0.20836044242029927</v>
      </c>
      <c r="J97" s="166">
        <f t="shared" si="30"/>
        <v>-2562</v>
      </c>
      <c r="K97" s="167">
        <f t="shared" ref="K97:K104" si="32">H97/H$8</f>
        <v>2.7828652917375688E-4</v>
      </c>
      <c r="L97" s="168"/>
    </row>
    <row r="98" spans="1:12" s="58" customFormat="1" x14ac:dyDescent="0.25">
      <c r="A98" s="164"/>
      <c r="B98" s="165" t="s">
        <v>116</v>
      </c>
      <c r="C98" s="166">
        <v>7377</v>
      </c>
      <c r="D98" s="166">
        <v>15393</v>
      </c>
      <c r="E98" s="166">
        <v>21050</v>
      </c>
      <c r="F98" s="166">
        <v>22639</v>
      </c>
      <c r="G98" s="166">
        <v>25055</v>
      </c>
      <c r="H98" s="166">
        <v>23641</v>
      </c>
      <c r="I98" s="167">
        <f t="shared" si="31"/>
        <v>-5.64358411494712E-2</v>
      </c>
      <c r="J98" s="166">
        <f t="shared" si="30"/>
        <v>-1414</v>
      </c>
      <c r="K98" s="167">
        <f t="shared" si="32"/>
        <v>6.7587547115233063E-4</v>
      </c>
      <c r="L98" s="168"/>
    </row>
    <row r="99" spans="1:12" x14ac:dyDescent="0.25">
      <c r="A99" s="164"/>
      <c r="B99" s="165" t="s">
        <v>119</v>
      </c>
      <c r="C99" s="166">
        <v>4526</v>
      </c>
      <c r="D99" s="166">
        <v>7148</v>
      </c>
      <c r="E99" s="166">
        <v>7881</v>
      </c>
      <c r="F99" s="166">
        <v>8902</v>
      </c>
      <c r="G99" s="166">
        <v>9750</v>
      </c>
      <c r="H99" s="166">
        <v>9685</v>
      </c>
      <c r="I99" s="167">
        <f t="shared" si="31"/>
        <v>-6.6666666666667096E-3</v>
      </c>
      <c r="J99" s="166">
        <f t="shared" si="30"/>
        <v>-65</v>
      </c>
      <c r="K99" s="167">
        <f t="shared" si="32"/>
        <v>2.7688566211709839E-4</v>
      </c>
      <c r="L99" s="81"/>
    </row>
    <row r="100" spans="1:12" x14ac:dyDescent="0.25">
      <c r="A100" s="164"/>
      <c r="B100" s="165" t="s">
        <v>126</v>
      </c>
      <c r="C100" s="166">
        <v>907</v>
      </c>
      <c r="D100" s="166">
        <v>1385</v>
      </c>
      <c r="E100" s="166">
        <v>4981</v>
      </c>
      <c r="F100" s="166">
        <v>3623</v>
      </c>
      <c r="G100" s="166">
        <v>3800</v>
      </c>
      <c r="H100" s="166">
        <v>2844</v>
      </c>
      <c r="I100" s="167">
        <f t="shared" si="31"/>
        <v>-0.25157894736842101</v>
      </c>
      <c r="J100" s="166">
        <f t="shared" si="30"/>
        <v>-956</v>
      </c>
      <c r="K100" s="167">
        <f t="shared" si="32"/>
        <v>8.1307467533405029E-5</v>
      </c>
      <c r="L100" s="81"/>
    </row>
    <row r="101" spans="1:12" x14ac:dyDescent="0.25">
      <c r="A101" s="164"/>
      <c r="B101" s="165" t="s">
        <v>122</v>
      </c>
      <c r="C101" s="166">
        <v>735</v>
      </c>
      <c r="D101" s="166">
        <v>1315</v>
      </c>
      <c r="E101" s="166">
        <v>1892</v>
      </c>
      <c r="F101" s="166">
        <v>1812</v>
      </c>
      <c r="G101" s="166">
        <v>2358</v>
      </c>
      <c r="H101" s="166">
        <v>2832</v>
      </c>
      <c r="I101" s="167">
        <f t="shared" si="31"/>
        <v>0.20101781170483468</v>
      </c>
      <c r="J101" s="166">
        <f t="shared" si="30"/>
        <v>474</v>
      </c>
      <c r="K101" s="167">
        <f t="shared" si="32"/>
        <v>8.0964398050141723E-5</v>
      </c>
      <c r="L101" s="81"/>
    </row>
    <row r="102" spans="1:12" x14ac:dyDescent="0.25">
      <c r="A102" s="164"/>
      <c r="B102" s="165" t="s">
        <v>131</v>
      </c>
      <c r="C102" s="166">
        <v>588</v>
      </c>
      <c r="D102" s="166">
        <v>275</v>
      </c>
      <c r="E102" s="166">
        <v>817</v>
      </c>
      <c r="F102" s="166">
        <v>420</v>
      </c>
      <c r="G102" s="166">
        <v>782</v>
      </c>
      <c r="H102" s="166">
        <v>445</v>
      </c>
      <c r="I102" s="167">
        <f t="shared" si="31"/>
        <v>-0.43094629156010233</v>
      </c>
      <c r="J102" s="166">
        <f t="shared" si="30"/>
        <v>-337</v>
      </c>
      <c r="K102" s="167">
        <f t="shared" si="32"/>
        <v>1.2722160004347834E-5</v>
      </c>
      <c r="L102" s="81"/>
    </row>
    <row r="103" spans="1:12" x14ac:dyDescent="0.25">
      <c r="A103" s="164" t="s">
        <v>147</v>
      </c>
      <c r="B103" s="165" t="s">
        <v>134</v>
      </c>
      <c r="C103" s="166">
        <v>255</v>
      </c>
      <c r="D103" s="166">
        <v>259</v>
      </c>
      <c r="E103" s="166">
        <v>385</v>
      </c>
      <c r="F103" s="166">
        <v>950</v>
      </c>
      <c r="G103" s="166">
        <v>1244</v>
      </c>
      <c r="H103" s="166">
        <v>740</v>
      </c>
      <c r="I103" s="167">
        <f t="shared" si="31"/>
        <v>-0.40514469453376201</v>
      </c>
      <c r="J103" s="166">
        <f t="shared" si="30"/>
        <v>-504</v>
      </c>
      <c r="K103" s="167">
        <f t="shared" si="32"/>
        <v>2.1155951467904264E-5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7038</v>
      </c>
      <c r="D104" s="171">
        <f t="shared" ref="D104:H104" si="34">D96-SUM(D97:D103)</f>
        <v>12070</v>
      </c>
      <c r="E104" s="171">
        <f t="shared" si="34"/>
        <v>20551</v>
      </c>
      <c r="F104" s="171">
        <f t="shared" si="34"/>
        <v>26379</v>
      </c>
      <c r="G104" s="171">
        <f t="shared" si="34"/>
        <v>25954</v>
      </c>
      <c r="H104" s="171">
        <f t="shared" si="34"/>
        <v>28663</v>
      </c>
      <c r="I104" s="172">
        <f t="shared" si="31"/>
        <v>0.10437697464745321</v>
      </c>
      <c r="J104" s="171">
        <f>H104-G104</f>
        <v>2709</v>
      </c>
      <c r="K104" s="172">
        <f t="shared" si="32"/>
        <v>8.194500498980269E-4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434663</v>
      </c>
      <c r="D106" s="178">
        <v>749212</v>
      </c>
      <c r="E106" s="178">
        <v>1316064</v>
      </c>
      <c r="F106" s="178">
        <v>1447168</v>
      </c>
      <c r="G106" s="178">
        <v>1453294</v>
      </c>
      <c r="H106" s="178">
        <v>1411233</v>
      </c>
      <c r="I106" s="179">
        <f>IFERROR(H106/G106-1,"-")</f>
        <v>-2.8941838334156755E-2</v>
      </c>
      <c r="J106" s="178">
        <f>H106-G106</f>
        <v>-42061</v>
      </c>
      <c r="K106" s="179">
        <f>H106/H$8</f>
        <v>4.0345914672844513E-2</v>
      </c>
      <c r="L106" s="81"/>
    </row>
    <row r="107" spans="1:12" x14ac:dyDescent="0.25">
      <c r="A107" s="164" t="s">
        <v>99</v>
      </c>
      <c r="B107" s="161" t="s">
        <v>100</v>
      </c>
      <c r="C107" s="162">
        <v>124658</v>
      </c>
      <c r="D107" s="162">
        <v>199003</v>
      </c>
      <c r="E107" s="162">
        <v>220579</v>
      </c>
      <c r="F107" s="162">
        <v>219096</v>
      </c>
      <c r="G107" s="162">
        <v>207819</v>
      </c>
      <c r="H107" s="162">
        <v>216184</v>
      </c>
      <c r="I107" s="163">
        <f>IFERROR(H107/G107-1,"-")</f>
        <v>4.0251372588646861E-2</v>
      </c>
      <c r="J107" s="162">
        <f t="shared" ref="J107:J117" si="35">H107-G107</f>
        <v>8365</v>
      </c>
      <c r="K107" s="163">
        <f>H107/H$8</f>
        <v>6.1805110974829935E-3</v>
      </c>
      <c r="L107" s="81"/>
    </row>
    <row r="108" spans="1:12" x14ac:dyDescent="0.25">
      <c r="A108" s="164" t="s">
        <v>106</v>
      </c>
      <c r="B108" s="165" t="s">
        <v>106</v>
      </c>
      <c r="C108" s="166">
        <v>16504</v>
      </c>
      <c r="D108" s="166">
        <v>106031</v>
      </c>
      <c r="E108" s="166">
        <v>75504</v>
      </c>
      <c r="F108" s="166">
        <v>57419</v>
      </c>
      <c r="G108" s="166">
        <v>59079</v>
      </c>
      <c r="H108" s="166">
        <v>76236</v>
      </c>
      <c r="I108" s="167">
        <f>IFERROR(H108/G108-1,"-")</f>
        <v>0.29040775910221917</v>
      </c>
      <c r="J108" s="166">
        <f t="shared" si="35"/>
        <v>17157</v>
      </c>
      <c r="K108" s="167">
        <f>H108/H$8</f>
        <v>2.1795204271718234E-3</v>
      </c>
      <c r="L108" s="81"/>
    </row>
    <row r="109" spans="1:12" x14ac:dyDescent="0.25">
      <c r="A109" s="164" t="s">
        <v>103</v>
      </c>
      <c r="B109" s="165" t="s">
        <v>103</v>
      </c>
      <c r="C109" s="166">
        <v>108154</v>
      </c>
      <c r="D109" s="166">
        <v>92972</v>
      </c>
      <c r="E109" s="166">
        <v>145075</v>
      </c>
      <c r="F109" s="166">
        <v>161677</v>
      </c>
      <c r="G109" s="166">
        <v>148740</v>
      </c>
      <c r="H109" s="166">
        <v>139948</v>
      </c>
      <c r="I109" s="167">
        <f>IFERROR(H109/G109-1,"-")</f>
        <v>-5.9109856124781479E-2</v>
      </c>
      <c r="J109" s="166">
        <f t="shared" si="35"/>
        <v>-8792</v>
      </c>
      <c r="K109" s="167">
        <f>H109/H$8</f>
        <v>4.0009906703111697E-3</v>
      </c>
      <c r="L109" s="81"/>
    </row>
    <row r="110" spans="1:12" x14ac:dyDescent="0.25">
      <c r="A110" s="164"/>
      <c r="B110" s="161" t="s">
        <v>110</v>
      </c>
      <c r="C110" s="162">
        <v>310005</v>
      </c>
      <c r="D110" s="162">
        <v>550209</v>
      </c>
      <c r="E110" s="162">
        <v>1095485</v>
      </c>
      <c r="F110" s="162">
        <v>1228072</v>
      </c>
      <c r="G110" s="162">
        <v>1245475</v>
      </c>
      <c r="H110" s="162">
        <v>1195049</v>
      </c>
      <c r="I110" s="163">
        <f>IFERROR(H110/G110-1,"-")</f>
        <v>-4.048736425861621E-2</v>
      </c>
      <c r="J110" s="162">
        <f t="shared" si="35"/>
        <v>-50426</v>
      </c>
      <c r="K110" s="163">
        <f>H110/H$8</f>
        <v>3.4165403575361519E-2</v>
      </c>
      <c r="L110" s="81"/>
    </row>
    <row r="111" spans="1:12" s="58" customFormat="1" x14ac:dyDescent="0.25">
      <c r="A111" s="164"/>
      <c r="B111" s="165" t="s">
        <v>113</v>
      </c>
      <c r="C111" s="166">
        <v>176124</v>
      </c>
      <c r="D111" s="166">
        <v>251557</v>
      </c>
      <c r="E111" s="166">
        <v>673877</v>
      </c>
      <c r="F111" s="166">
        <v>775590</v>
      </c>
      <c r="G111" s="166">
        <v>761721</v>
      </c>
      <c r="H111" s="166">
        <v>693060</v>
      </c>
      <c r="I111" s="167">
        <f t="shared" ref="I111:I118" si="36">IFERROR(H111/G111-1,"-")</f>
        <v>-9.0139302973135882E-2</v>
      </c>
      <c r="J111" s="166">
        <f t="shared" si="35"/>
        <v>-68661</v>
      </c>
      <c r="K111" s="167">
        <f t="shared" ref="K111:K118" si="37">H111/H$8</f>
        <v>1.9813978005872607E-2</v>
      </c>
      <c r="L111" s="168"/>
    </row>
    <row r="112" spans="1:12" s="58" customFormat="1" x14ac:dyDescent="0.25">
      <c r="A112" s="164"/>
      <c r="B112" s="165" t="s">
        <v>116</v>
      </c>
      <c r="C112" s="166">
        <v>22421</v>
      </c>
      <c r="D112" s="166">
        <v>57079</v>
      </c>
      <c r="E112" s="166">
        <v>45927</v>
      </c>
      <c r="F112" s="166">
        <v>60304</v>
      </c>
      <c r="G112" s="166">
        <v>60756</v>
      </c>
      <c r="H112" s="166">
        <v>64460</v>
      </c>
      <c r="I112" s="167">
        <f t="shared" si="36"/>
        <v>6.096517216406605E-2</v>
      </c>
      <c r="J112" s="166">
        <f t="shared" si="35"/>
        <v>3704</v>
      </c>
      <c r="K112" s="167">
        <f t="shared" si="37"/>
        <v>1.842854907596093E-3</v>
      </c>
      <c r="L112" s="168"/>
    </row>
    <row r="113" spans="1:12" x14ac:dyDescent="0.25">
      <c r="A113" s="164"/>
      <c r="B113" s="165" t="s">
        <v>119</v>
      </c>
      <c r="C113" s="166">
        <v>13826</v>
      </c>
      <c r="D113" s="166">
        <v>67210</v>
      </c>
      <c r="E113" s="166">
        <v>65652</v>
      </c>
      <c r="F113" s="166">
        <v>76293</v>
      </c>
      <c r="G113" s="166">
        <v>85229</v>
      </c>
      <c r="H113" s="166">
        <v>102486</v>
      </c>
      <c r="I113" s="167">
        <f t="shared" si="36"/>
        <v>0.20247802977859641</v>
      </c>
      <c r="J113" s="166">
        <f t="shared" si="35"/>
        <v>17257</v>
      </c>
      <c r="K113" s="167">
        <f t="shared" si="37"/>
        <v>2.9299849218103195E-3</v>
      </c>
      <c r="L113" s="81"/>
    </row>
    <row r="114" spans="1:12" x14ac:dyDescent="0.25">
      <c r="A114" s="164"/>
      <c r="B114" s="165" t="s">
        <v>126</v>
      </c>
      <c r="C114" s="166">
        <v>8828</v>
      </c>
      <c r="D114" s="166">
        <v>29461</v>
      </c>
      <c r="E114" s="166">
        <v>41263</v>
      </c>
      <c r="F114" s="166">
        <v>42135</v>
      </c>
      <c r="G114" s="166">
        <v>41377</v>
      </c>
      <c r="H114" s="166">
        <v>42484</v>
      </c>
      <c r="I114" s="167">
        <f t="shared" si="36"/>
        <v>2.6753993764651929E-2</v>
      </c>
      <c r="J114" s="166">
        <f t="shared" si="35"/>
        <v>1107</v>
      </c>
      <c r="K114" s="167">
        <f t="shared" si="37"/>
        <v>1.214580327246547E-3</v>
      </c>
      <c r="L114" s="81"/>
    </row>
    <row r="115" spans="1:12" x14ac:dyDescent="0.25">
      <c r="A115" s="164"/>
      <c r="B115" s="165" t="s">
        <v>122</v>
      </c>
      <c r="C115" s="166">
        <v>19692</v>
      </c>
      <c r="D115" s="166">
        <v>36897</v>
      </c>
      <c r="E115" s="166">
        <v>41249</v>
      </c>
      <c r="F115" s="166">
        <v>42266</v>
      </c>
      <c r="G115" s="166">
        <v>33197</v>
      </c>
      <c r="H115" s="166">
        <v>33804</v>
      </c>
      <c r="I115" s="167">
        <f t="shared" si="36"/>
        <v>1.8284784769708073E-2</v>
      </c>
      <c r="J115" s="166">
        <f t="shared" si="35"/>
        <v>607</v>
      </c>
      <c r="K115" s="167">
        <f t="shared" si="37"/>
        <v>9.6642673435275096E-4</v>
      </c>
      <c r="L115" s="81"/>
    </row>
    <row r="116" spans="1:12" x14ac:dyDescent="0.25">
      <c r="A116" s="164"/>
      <c r="B116" s="165" t="s">
        <v>131</v>
      </c>
      <c r="C116" s="166">
        <v>2343</v>
      </c>
      <c r="D116" s="166">
        <v>2314</v>
      </c>
      <c r="E116" s="166">
        <v>11983</v>
      </c>
      <c r="F116" s="166">
        <v>11780</v>
      </c>
      <c r="G116" s="166">
        <v>11633</v>
      </c>
      <c r="H116" s="166">
        <v>9289</v>
      </c>
      <c r="I116" s="167">
        <f t="shared" si="36"/>
        <v>-0.20149574486374966</v>
      </c>
      <c r="J116" s="166">
        <f t="shared" si="35"/>
        <v>-2344</v>
      </c>
      <c r="K116" s="167">
        <f t="shared" si="37"/>
        <v>2.6556436916940905E-4</v>
      </c>
      <c r="L116" s="81"/>
    </row>
    <row r="117" spans="1:12" x14ac:dyDescent="0.25">
      <c r="A117" s="164" t="s">
        <v>147</v>
      </c>
      <c r="B117" s="165" t="s">
        <v>134</v>
      </c>
      <c r="C117" s="166">
        <v>7286</v>
      </c>
      <c r="D117" s="166">
        <v>3610</v>
      </c>
      <c r="E117" s="166">
        <v>7507</v>
      </c>
      <c r="F117" s="166">
        <v>7656</v>
      </c>
      <c r="G117" s="166">
        <v>10984</v>
      </c>
      <c r="H117" s="166">
        <v>6717</v>
      </c>
      <c r="I117" s="167">
        <f t="shared" si="36"/>
        <v>-0.38847414420975968</v>
      </c>
      <c r="J117" s="166">
        <f t="shared" si="35"/>
        <v>-4267</v>
      </c>
      <c r="K117" s="167">
        <f t="shared" si="37"/>
        <v>1.9203314325663909E-4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59485</v>
      </c>
      <c r="D118" s="171">
        <f t="shared" ref="D118:H118" si="39">D110-SUM(D111:D117)</f>
        <v>102081</v>
      </c>
      <c r="E118" s="171">
        <f t="shared" si="39"/>
        <v>208027</v>
      </c>
      <c r="F118" s="171">
        <f t="shared" si="39"/>
        <v>212048</v>
      </c>
      <c r="G118" s="171">
        <f t="shared" si="39"/>
        <v>240578</v>
      </c>
      <c r="H118" s="171">
        <f t="shared" si="39"/>
        <v>242749</v>
      </c>
      <c r="I118" s="172">
        <f t="shared" si="36"/>
        <v>9.0241002917972324E-3</v>
      </c>
      <c r="J118" s="171">
        <f>H118-G118</f>
        <v>2171</v>
      </c>
      <c r="K118" s="172">
        <f t="shared" si="37"/>
        <v>6.9399811660571511E-3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193648</v>
      </c>
      <c r="D120" s="178">
        <v>359169</v>
      </c>
      <c r="E120" s="178">
        <v>543499</v>
      </c>
      <c r="F120" s="178">
        <v>577841</v>
      </c>
      <c r="G120" s="178">
        <v>583363</v>
      </c>
      <c r="H120" s="178">
        <v>615470</v>
      </c>
      <c r="I120" s="179">
        <f>IFERROR(H120/G120-1,"-")</f>
        <v>5.5037772364719739E-2</v>
      </c>
      <c r="J120" s="178">
        <f>H120-G120</f>
        <v>32107</v>
      </c>
      <c r="K120" s="179">
        <f>H120/H$8</f>
        <v>1.7595747905339239E-2</v>
      </c>
      <c r="L120" s="81"/>
    </row>
    <row r="121" spans="1:12" x14ac:dyDescent="0.25">
      <c r="A121" s="164" t="s">
        <v>99</v>
      </c>
      <c r="B121" s="161" t="s">
        <v>100</v>
      </c>
      <c r="C121" s="162">
        <v>99995</v>
      </c>
      <c r="D121" s="162">
        <v>206631</v>
      </c>
      <c r="E121" s="162">
        <v>271944</v>
      </c>
      <c r="F121" s="162">
        <v>303323</v>
      </c>
      <c r="G121" s="162">
        <v>307279</v>
      </c>
      <c r="H121" s="162">
        <v>343569</v>
      </c>
      <c r="I121" s="163">
        <f>IFERROR(H121/G121-1,"-")</f>
        <v>0.1181011393554392</v>
      </c>
      <c r="J121" s="162">
        <f t="shared" ref="J121:J131" si="40">H121-G121</f>
        <v>36290</v>
      </c>
      <c r="K121" s="163">
        <f>H121/H$8</f>
        <v>9.8223366079410804E-3</v>
      </c>
      <c r="L121" s="81"/>
    </row>
    <row r="122" spans="1:12" x14ac:dyDescent="0.25">
      <c r="A122" s="164" t="s">
        <v>106</v>
      </c>
      <c r="B122" s="165" t="s">
        <v>106</v>
      </c>
      <c r="C122" s="166">
        <v>39722</v>
      </c>
      <c r="D122" s="166">
        <v>96469</v>
      </c>
      <c r="E122" s="166">
        <v>128559</v>
      </c>
      <c r="F122" s="166">
        <v>122170</v>
      </c>
      <c r="G122" s="166">
        <v>132724</v>
      </c>
      <c r="H122" s="166">
        <v>158037</v>
      </c>
      <c r="I122" s="167">
        <f>IFERROR(H122/G122-1,"-")</f>
        <v>0.19071908622404399</v>
      </c>
      <c r="J122" s="166">
        <f t="shared" si="40"/>
        <v>25313</v>
      </c>
      <c r="K122" s="167">
        <f>H122/H$8</f>
        <v>4.518139327207008E-3</v>
      </c>
      <c r="L122" s="81"/>
    </row>
    <row r="123" spans="1:12" x14ac:dyDescent="0.25">
      <c r="A123" s="164" t="s">
        <v>103</v>
      </c>
      <c r="B123" s="165" t="s">
        <v>103</v>
      </c>
      <c r="C123" s="166">
        <v>60273</v>
      </c>
      <c r="D123" s="166">
        <v>110162</v>
      </c>
      <c r="E123" s="166">
        <v>143385</v>
      </c>
      <c r="F123" s="166">
        <v>181153</v>
      </c>
      <c r="G123" s="166">
        <v>174555</v>
      </c>
      <c r="H123" s="166">
        <v>185532</v>
      </c>
      <c r="I123" s="167">
        <f>IFERROR(H123/G123-1,"-")</f>
        <v>6.2885623442467953E-2</v>
      </c>
      <c r="J123" s="166">
        <f t="shared" si="40"/>
        <v>10977</v>
      </c>
      <c r="K123" s="167">
        <f>H123/H$8</f>
        <v>5.3041972807340724E-3</v>
      </c>
      <c r="L123" s="81"/>
    </row>
    <row r="124" spans="1:12" x14ac:dyDescent="0.25">
      <c r="A124" s="164"/>
      <c r="B124" s="161" t="s">
        <v>110</v>
      </c>
      <c r="C124" s="162">
        <v>93653</v>
      </c>
      <c r="D124" s="162">
        <v>152538</v>
      </c>
      <c r="E124" s="162">
        <v>271555</v>
      </c>
      <c r="F124" s="162">
        <v>274518</v>
      </c>
      <c r="G124" s="162">
        <v>276084</v>
      </c>
      <c r="H124" s="162">
        <v>271901</v>
      </c>
      <c r="I124" s="163">
        <f>IFERROR(H124/G124-1,"-")</f>
        <v>-1.5151185870966755E-2</v>
      </c>
      <c r="J124" s="162">
        <f t="shared" si="40"/>
        <v>-4183</v>
      </c>
      <c r="K124" s="163">
        <f>H124/H$8</f>
        <v>7.7734112973981582E-3</v>
      </c>
      <c r="L124" s="81"/>
    </row>
    <row r="125" spans="1:12" s="58" customFormat="1" x14ac:dyDescent="0.25">
      <c r="A125" s="164"/>
      <c r="B125" s="165" t="s">
        <v>113</v>
      </c>
      <c r="C125" s="166">
        <v>10946</v>
      </c>
      <c r="D125" s="166">
        <v>11117</v>
      </c>
      <c r="E125" s="166">
        <v>33351</v>
      </c>
      <c r="F125" s="166">
        <v>40285</v>
      </c>
      <c r="G125" s="166">
        <v>36563</v>
      </c>
      <c r="H125" s="166">
        <v>30846</v>
      </c>
      <c r="I125" s="167">
        <f t="shared" ref="I125:I132" si="41">IFERROR(H125/G125-1,"-")</f>
        <v>-0.15636025490249705</v>
      </c>
      <c r="J125" s="166">
        <f t="shared" si="40"/>
        <v>-5717</v>
      </c>
      <c r="K125" s="167">
        <f t="shared" ref="K125:K132" si="42">H125/H$8</f>
        <v>8.8186010672834441E-4</v>
      </c>
      <c r="L125" s="168"/>
    </row>
    <row r="126" spans="1:12" s="58" customFormat="1" x14ac:dyDescent="0.25">
      <c r="A126" s="164"/>
      <c r="B126" s="165" t="s">
        <v>116</v>
      </c>
      <c r="C126" s="166">
        <v>11173</v>
      </c>
      <c r="D126" s="166">
        <v>23428</v>
      </c>
      <c r="E126" s="166">
        <v>34791</v>
      </c>
      <c r="F126" s="166">
        <v>43431</v>
      </c>
      <c r="G126" s="166">
        <v>42207</v>
      </c>
      <c r="H126" s="166">
        <v>43215</v>
      </c>
      <c r="I126" s="167">
        <f t="shared" si="41"/>
        <v>2.3882294406141202E-2</v>
      </c>
      <c r="J126" s="166">
        <f t="shared" si="40"/>
        <v>1008</v>
      </c>
      <c r="K126" s="167">
        <f t="shared" si="42"/>
        <v>1.2354789766020036E-3</v>
      </c>
      <c r="L126" s="168"/>
    </row>
    <row r="127" spans="1:12" x14ac:dyDescent="0.25">
      <c r="A127" s="164"/>
      <c r="B127" s="165" t="s">
        <v>119</v>
      </c>
      <c r="C127" s="166">
        <v>6712</v>
      </c>
      <c r="D127" s="166">
        <v>18250</v>
      </c>
      <c r="E127" s="166">
        <v>23874</v>
      </c>
      <c r="F127" s="166">
        <v>26766</v>
      </c>
      <c r="G127" s="166">
        <v>26411</v>
      </c>
      <c r="H127" s="166">
        <v>27334</v>
      </c>
      <c r="I127" s="167">
        <f t="shared" si="41"/>
        <v>3.4947559728900845E-2</v>
      </c>
      <c r="J127" s="166">
        <f t="shared" si="40"/>
        <v>923</v>
      </c>
      <c r="K127" s="167">
        <f t="shared" si="42"/>
        <v>7.8145510462661501E-4</v>
      </c>
      <c r="L127" s="81"/>
    </row>
    <row r="128" spans="1:12" x14ac:dyDescent="0.25">
      <c r="A128" s="164"/>
      <c r="B128" s="165" t="s">
        <v>126</v>
      </c>
      <c r="C128" s="166">
        <v>1694</v>
      </c>
      <c r="D128" s="166">
        <v>3678</v>
      </c>
      <c r="E128" s="166">
        <v>6463</v>
      </c>
      <c r="F128" s="166">
        <v>7409</v>
      </c>
      <c r="G128" s="166">
        <v>7428</v>
      </c>
      <c r="H128" s="166">
        <v>8757</v>
      </c>
      <c r="I128" s="167">
        <f t="shared" si="41"/>
        <v>0.17891760904684983</v>
      </c>
      <c r="J128" s="166">
        <f t="shared" si="40"/>
        <v>1329</v>
      </c>
      <c r="K128" s="167">
        <f t="shared" si="42"/>
        <v>2.5035495541140222E-4</v>
      </c>
      <c r="L128" s="81"/>
    </row>
    <row r="129" spans="1:12" x14ac:dyDescent="0.25">
      <c r="A129" s="164"/>
      <c r="B129" s="165" t="s">
        <v>122</v>
      </c>
      <c r="C129" s="166">
        <v>1808</v>
      </c>
      <c r="D129" s="166">
        <v>3450</v>
      </c>
      <c r="E129" s="166">
        <v>4851</v>
      </c>
      <c r="F129" s="166">
        <v>6010</v>
      </c>
      <c r="G129" s="166">
        <v>5932</v>
      </c>
      <c r="H129" s="166">
        <v>6825</v>
      </c>
      <c r="I129" s="167">
        <f t="shared" si="41"/>
        <v>0.15053944706675648</v>
      </c>
      <c r="J129" s="166">
        <f t="shared" si="40"/>
        <v>893</v>
      </c>
      <c r="K129" s="167">
        <f t="shared" si="42"/>
        <v>1.9512076860600891E-4</v>
      </c>
      <c r="L129" s="81"/>
    </row>
    <row r="130" spans="1:12" x14ac:dyDescent="0.25">
      <c r="A130" s="164"/>
      <c r="B130" s="165" t="s">
        <v>131</v>
      </c>
      <c r="C130" s="166">
        <v>1667</v>
      </c>
      <c r="D130" s="166">
        <v>1442</v>
      </c>
      <c r="E130" s="166">
        <v>2747</v>
      </c>
      <c r="F130" s="166">
        <v>3507</v>
      </c>
      <c r="G130" s="166">
        <v>3870</v>
      </c>
      <c r="H130" s="166">
        <v>3006</v>
      </c>
      <c r="I130" s="167">
        <f t="shared" si="41"/>
        <v>-0.22325581395348837</v>
      </c>
      <c r="J130" s="166">
        <f t="shared" si="40"/>
        <v>-864</v>
      </c>
      <c r="K130" s="167">
        <f t="shared" si="42"/>
        <v>8.593890555745975E-5</v>
      </c>
      <c r="L130" s="81"/>
    </row>
    <row r="131" spans="1:12" x14ac:dyDescent="0.25">
      <c r="A131" s="164" t="s">
        <v>147</v>
      </c>
      <c r="B131" s="165" t="s">
        <v>134</v>
      </c>
      <c r="C131" s="166">
        <v>2114</v>
      </c>
      <c r="D131" s="166">
        <v>2010</v>
      </c>
      <c r="E131" s="166">
        <v>4022</v>
      </c>
      <c r="F131" s="166">
        <v>4912</v>
      </c>
      <c r="G131" s="166">
        <v>5426</v>
      </c>
      <c r="H131" s="166">
        <v>4655</v>
      </c>
      <c r="I131" s="167">
        <f t="shared" si="41"/>
        <v>-0.14209362329524511</v>
      </c>
      <c r="J131" s="166">
        <f t="shared" si="40"/>
        <v>-771</v>
      </c>
      <c r="K131" s="167">
        <f t="shared" si="42"/>
        <v>1.3308237038255993E-4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57539</v>
      </c>
      <c r="D132" s="171">
        <f t="shared" ref="D132:H132" si="44">D124-SUM(D125:D131)</f>
        <v>89163</v>
      </c>
      <c r="E132" s="171">
        <f t="shared" si="44"/>
        <v>161456</v>
      </c>
      <c r="F132" s="171">
        <f t="shared" si="44"/>
        <v>142198</v>
      </c>
      <c r="G132" s="171">
        <f t="shared" si="44"/>
        <v>148247</v>
      </c>
      <c r="H132" s="171">
        <f t="shared" si="44"/>
        <v>147263</v>
      </c>
      <c r="I132" s="172">
        <f t="shared" si="41"/>
        <v>-6.6375710806964028E-3</v>
      </c>
      <c r="J132" s="171">
        <f>H132-G132</f>
        <v>-984</v>
      </c>
      <c r="K132" s="172">
        <f t="shared" si="42"/>
        <v>4.2101201094837644E-3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584304</v>
      </c>
      <c r="D134" s="178">
        <v>774989</v>
      </c>
      <c r="E134" s="178">
        <v>1753117</v>
      </c>
      <c r="F134" s="178">
        <v>1897228</v>
      </c>
      <c r="G134" s="178">
        <v>1991159</v>
      </c>
      <c r="H134" s="178">
        <v>2013195</v>
      </c>
      <c r="I134" s="179">
        <f>IFERROR(H134/G134-1,"-")</f>
        <v>1.1066921325720402E-2</v>
      </c>
      <c r="J134" s="178">
        <f>H134-G134</f>
        <v>22036</v>
      </c>
      <c r="K134" s="179">
        <f>H134/H$8</f>
        <v>5.7555480696523678E-2</v>
      </c>
      <c r="L134" s="81"/>
    </row>
    <row r="135" spans="1:12" x14ac:dyDescent="0.25">
      <c r="A135" s="164" t="s">
        <v>99</v>
      </c>
      <c r="B135" s="161" t="s">
        <v>100</v>
      </c>
      <c r="C135" s="162">
        <v>64416</v>
      </c>
      <c r="D135" s="162">
        <v>141993</v>
      </c>
      <c r="E135" s="162">
        <v>105219</v>
      </c>
      <c r="F135" s="162">
        <v>121724</v>
      </c>
      <c r="G135" s="162">
        <v>103793</v>
      </c>
      <c r="H135" s="162">
        <v>122657</v>
      </c>
      <c r="I135" s="163">
        <f>IFERROR(H135/G135-1,"-")</f>
        <v>0.18174636054454529</v>
      </c>
      <c r="J135" s="162">
        <f t="shared" ref="J135:J145" si="45">H135-G135</f>
        <v>18864</v>
      </c>
      <c r="K135" s="163">
        <f>H135/H$8</f>
        <v>3.5066561340523421E-3</v>
      </c>
      <c r="L135" s="81"/>
    </row>
    <row r="136" spans="1:12" x14ac:dyDescent="0.25">
      <c r="A136" s="164" t="s">
        <v>106</v>
      </c>
      <c r="B136" s="165" t="s">
        <v>106</v>
      </c>
      <c r="C136" s="166">
        <v>42658</v>
      </c>
      <c r="D136" s="166">
        <v>86437</v>
      </c>
      <c r="E136" s="166">
        <v>57546</v>
      </c>
      <c r="F136" s="166">
        <v>67596</v>
      </c>
      <c r="G136" s="166">
        <v>47888</v>
      </c>
      <c r="H136" s="166">
        <v>53311</v>
      </c>
      <c r="I136" s="167">
        <f>IFERROR(H136/G136-1,"-")</f>
        <v>0.11324340126962906</v>
      </c>
      <c r="J136" s="166">
        <f t="shared" si="45"/>
        <v>5423</v>
      </c>
      <c r="K136" s="167">
        <f>H136/H$8</f>
        <v>1.5241147685208704E-3</v>
      </c>
      <c r="L136" s="81"/>
    </row>
    <row r="137" spans="1:12" x14ac:dyDescent="0.25">
      <c r="A137" s="164" t="s">
        <v>103</v>
      </c>
      <c r="B137" s="165" t="s">
        <v>103</v>
      </c>
      <c r="C137" s="166">
        <v>21758</v>
      </c>
      <c r="D137" s="166">
        <v>55556</v>
      </c>
      <c r="E137" s="166">
        <v>47673</v>
      </c>
      <c r="F137" s="166">
        <v>54128</v>
      </c>
      <c r="G137" s="166">
        <v>55905</v>
      </c>
      <c r="H137" s="166">
        <v>69346</v>
      </c>
      <c r="I137" s="167">
        <f>IFERROR(H137/G137-1,"-")</f>
        <v>0.24042572220731606</v>
      </c>
      <c r="J137" s="166">
        <f t="shared" si="45"/>
        <v>13441</v>
      </c>
      <c r="K137" s="167">
        <f>H137/H$8</f>
        <v>1.9825413655314718E-3</v>
      </c>
      <c r="L137" s="81"/>
    </row>
    <row r="138" spans="1:12" x14ac:dyDescent="0.25">
      <c r="A138" s="164"/>
      <c r="B138" s="161" t="s">
        <v>110</v>
      </c>
      <c r="C138" s="162">
        <v>519888</v>
      </c>
      <c r="D138" s="162">
        <v>632996</v>
      </c>
      <c r="E138" s="162">
        <v>1647898</v>
      </c>
      <c r="F138" s="162">
        <v>1775504</v>
      </c>
      <c r="G138" s="162">
        <v>1887366</v>
      </c>
      <c r="H138" s="162">
        <v>1890538</v>
      </c>
      <c r="I138" s="163">
        <f>IFERROR(H138/G138-1,"-")</f>
        <v>1.6806491162817405E-3</v>
      </c>
      <c r="J138" s="162">
        <f t="shared" si="45"/>
        <v>3172</v>
      </c>
      <c r="K138" s="163">
        <f>H138/H$8</f>
        <v>5.4048824562471336E-2</v>
      </c>
      <c r="L138" s="81"/>
    </row>
    <row r="139" spans="1:12" s="58" customFormat="1" x14ac:dyDescent="0.25">
      <c r="A139" s="164"/>
      <c r="B139" s="165" t="s">
        <v>113</v>
      </c>
      <c r="C139" s="166">
        <v>223652</v>
      </c>
      <c r="D139" s="166">
        <v>182984</v>
      </c>
      <c r="E139" s="166">
        <v>740061</v>
      </c>
      <c r="F139" s="166">
        <v>747598</v>
      </c>
      <c r="G139" s="166">
        <v>859363</v>
      </c>
      <c r="H139" s="166">
        <v>888724</v>
      </c>
      <c r="I139" s="167">
        <f t="shared" ref="I139:I146" si="46">IFERROR(H139/G139-1,"-")</f>
        <v>3.4166004354388102E-2</v>
      </c>
      <c r="J139" s="166">
        <f t="shared" si="45"/>
        <v>29361</v>
      </c>
      <c r="K139" s="167">
        <f t="shared" ref="K139:K146" si="47">H139/H$8</f>
        <v>2.5407840286975337E-2</v>
      </c>
      <c r="L139" s="168"/>
    </row>
    <row r="140" spans="1:12" s="58" customFormat="1" x14ac:dyDescent="0.25">
      <c r="A140" s="164"/>
      <c r="B140" s="165" t="s">
        <v>116</v>
      </c>
      <c r="C140" s="166">
        <v>42621</v>
      </c>
      <c r="D140" s="166">
        <v>69325</v>
      </c>
      <c r="E140" s="166">
        <v>132461</v>
      </c>
      <c r="F140" s="166">
        <v>181835</v>
      </c>
      <c r="G140" s="166">
        <v>190230</v>
      </c>
      <c r="H140" s="166">
        <v>189850</v>
      </c>
      <c r="I140" s="167">
        <f t="shared" si="46"/>
        <v>-1.9975818745728846E-3</v>
      </c>
      <c r="J140" s="166">
        <f t="shared" si="45"/>
        <v>-380</v>
      </c>
      <c r="K140" s="167">
        <f t="shared" si="47"/>
        <v>5.4276451164616546E-3</v>
      </c>
      <c r="L140" s="168"/>
    </row>
    <row r="141" spans="1:12" x14ac:dyDescent="0.25">
      <c r="A141" s="164"/>
      <c r="B141" s="165" t="s">
        <v>119</v>
      </c>
      <c r="C141" s="166">
        <v>41260</v>
      </c>
      <c r="D141" s="166">
        <v>94016</v>
      </c>
      <c r="E141" s="166">
        <v>171222</v>
      </c>
      <c r="F141" s="166">
        <v>162480</v>
      </c>
      <c r="G141" s="166">
        <v>166493</v>
      </c>
      <c r="H141" s="166">
        <v>159618</v>
      </c>
      <c r="I141" s="167">
        <f t="shared" si="46"/>
        <v>-4.1293027334482479E-2</v>
      </c>
      <c r="J141" s="166">
        <f t="shared" si="45"/>
        <v>-6875</v>
      </c>
      <c r="K141" s="167">
        <f t="shared" si="47"/>
        <v>4.5633387316269492E-3</v>
      </c>
      <c r="L141" s="81"/>
    </row>
    <row r="142" spans="1:12" x14ac:dyDescent="0.25">
      <c r="A142" s="164"/>
      <c r="B142" s="165" t="s">
        <v>126</v>
      </c>
      <c r="C142" s="166">
        <v>8075</v>
      </c>
      <c r="D142" s="166">
        <v>22357</v>
      </c>
      <c r="E142" s="166">
        <v>60881</v>
      </c>
      <c r="F142" s="166">
        <v>79292</v>
      </c>
      <c r="G142" s="166">
        <v>59046</v>
      </c>
      <c r="H142" s="166">
        <v>57091</v>
      </c>
      <c r="I142" s="167">
        <f t="shared" si="46"/>
        <v>-3.3109778816515889E-2</v>
      </c>
      <c r="J142" s="166">
        <f t="shared" si="45"/>
        <v>-1955</v>
      </c>
      <c r="K142" s="167">
        <f t="shared" si="47"/>
        <v>1.6321816557488139E-3</v>
      </c>
      <c r="L142" s="81"/>
    </row>
    <row r="143" spans="1:12" x14ac:dyDescent="0.25">
      <c r="A143" s="164"/>
      <c r="B143" s="165" t="s">
        <v>122</v>
      </c>
      <c r="C143" s="166">
        <v>11977</v>
      </c>
      <c r="D143" s="166">
        <v>20808</v>
      </c>
      <c r="E143" s="166">
        <v>32138</v>
      </c>
      <c r="F143" s="166">
        <v>41049</v>
      </c>
      <c r="G143" s="166">
        <v>42057</v>
      </c>
      <c r="H143" s="166">
        <v>33352</v>
      </c>
      <c r="I143" s="167">
        <f t="shared" si="46"/>
        <v>-0.2069810019735121</v>
      </c>
      <c r="J143" s="166">
        <f t="shared" si="45"/>
        <v>-8705</v>
      </c>
      <c r="K143" s="167">
        <f t="shared" si="47"/>
        <v>9.5350445048316616E-4</v>
      </c>
      <c r="L143" s="81"/>
    </row>
    <row r="144" spans="1:12" x14ac:dyDescent="0.25">
      <c r="A144" s="164"/>
      <c r="B144" s="165" t="s">
        <v>131</v>
      </c>
      <c r="C144" s="166">
        <v>15360</v>
      </c>
      <c r="D144" s="166">
        <v>9958</v>
      </c>
      <c r="E144" s="166">
        <v>24691</v>
      </c>
      <c r="F144" s="166">
        <v>28175</v>
      </c>
      <c r="G144" s="166">
        <v>26046</v>
      </c>
      <c r="H144" s="166">
        <v>26684</v>
      </c>
      <c r="I144" s="167">
        <f t="shared" si="46"/>
        <v>2.4495124011364444E-2</v>
      </c>
      <c r="J144" s="166">
        <f t="shared" si="45"/>
        <v>638</v>
      </c>
      <c r="K144" s="167">
        <f t="shared" si="47"/>
        <v>7.6287217428318559E-4</v>
      </c>
      <c r="L144" s="81"/>
    </row>
    <row r="145" spans="1:12" x14ac:dyDescent="0.25">
      <c r="A145" s="164" t="s">
        <v>147</v>
      </c>
      <c r="B145" s="165" t="s">
        <v>134</v>
      </c>
      <c r="C145" s="166">
        <v>29483</v>
      </c>
      <c r="D145" s="166">
        <v>6358</v>
      </c>
      <c r="E145" s="166">
        <v>14264</v>
      </c>
      <c r="F145" s="166">
        <v>21389</v>
      </c>
      <c r="G145" s="166">
        <v>19939</v>
      </c>
      <c r="H145" s="166">
        <v>16759</v>
      </c>
      <c r="I145" s="167">
        <f t="shared" si="46"/>
        <v>-0.15948643362254877</v>
      </c>
      <c r="J145" s="166">
        <f t="shared" si="45"/>
        <v>-3180</v>
      </c>
      <c r="K145" s="167">
        <f t="shared" si="47"/>
        <v>4.7912512250082101E-4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147460</v>
      </c>
      <c r="D146" s="171">
        <f t="shared" ref="D146:H146" si="49">D138-SUM(D139:D145)</f>
        <v>227190</v>
      </c>
      <c r="E146" s="171">
        <f t="shared" si="49"/>
        <v>472180</v>
      </c>
      <c r="F146" s="171">
        <f t="shared" si="49"/>
        <v>513686</v>
      </c>
      <c r="G146" s="171">
        <f t="shared" si="49"/>
        <v>524192</v>
      </c>
      <c r="H146" s="171">
        <f t="shared" si="49"/>
        <v>518460</v>
      </c>
      <c r="I146" s="172">
        <f t="shared" si="46"/>
        <v>-1.0934924607777341E-2</v>
      </c>
      <c r="J146" s="171">
        <f>H146-G146</f>
        <v>-5732</v>
      </c>
      <c r="K146" s="172">
        <f t="shared" si="47"/>
        <v>1.4822317024391411E-2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221799</v>
      </c>
      <c r="D148" s="178">
        <v>320278</v>
      </c>
      <c r="E148" s="178">
        <v>622441</v>
      </c>
      <c r="F148" s="178">
        <v>781228</v>
      </c>
      <c r="G148" s="178">
        <v>735699</v>
      </c>
      <c r="H148" s="178">
        <v>710809</v>
      </c>
      <c r="I148" s="179">
        <f>IFERROR(H148/G148-1,"-")</f>
        <v>-3.3831770873686162E-2</v>
      </c>
      <c r="J148" s="178">
        <f>H148-G148</f>
        <v>-24890</v>
      </c>
      <c r="K148" s="179">
        <f>H148/H$8</f>
        <v>2.0321406360742651E-2</v>
      </c>
      <c r="L148" s="81"/>
    </row>
    <row r="149" spans="1:12" x14ac:dyDescent="0.25">
      <c r="A149" s="164" t="s">
        <v>99</v>
      </c>
      <c r="B149" s="161" t="s">
        <v>100</v>
      </c>
      <c r="C149" s="162">
        <v>84486</v>
      </c>
      <c r="D149" s="162">
        <v>118326</v>
      </c>
      <c r="E149" s="162">
        <v>251371</v>
      </c>
      <c r="F149" s="162">
        <v>299463</v>
      </c>
      <c r="G149" s="162">
        <v>274583</v>
      </c>
      <c r="H149" s="162">
        <v>240923</v>
      </c>
      <c r="I149" s="163">
        <f>IFERROR(H149/G149-1,"-")</f>
        <v>-0.1225858847780088</v>
      </c>
      <c r="J149" s="162">
        <f t="shared" ref="J149:J159" si="50">H149-G149</f>
        <v>-33660</v>
      </c>
      <c r="K149" s="163">
        <f>H149/H$8</f>
        <v>6.8877774263539169E-3</v>
      </c>
      <c r="L149" s="81"/>
    </row>
    <row r="150" spans="1:12" x14ac:dyDescent="0.25">
      <c r="A150" s="164" t="s">
        <v>106</v>
      </c>
      <c r="B150" s="165" t="s">
        <v>106</v>
      </c>
      <c r="C150" s="166">
        <v>40910</v>
      </c>
      <c r="D150" s="166">
        <v>86621</v>
      </c>
      <c r="E150" s="166">
        <v>153781</v>
      </c>
      <c r="F150" s="166">
        <v>212644</v>
      </c>
      <c r="G150" s="166">
        <v>179573</v>
      </c>
      <c r="H150" s="166">
        <v>137217</v>
      </c>
      <c r="I150" s="167">
        <f>IFERROR(H150/G150-1,"-")</f>
        <v>-0.23587064870554042</v>
      </c>
      <c r="J150" s="166">
        <f t="shared" si="50"/>
        <v>-42356</v>
      </c>
      <c r="K150" s="167">
        <f>H150/H$8</f>
        <v>3.9229137737451609E-3</v>
      </c>
      <c r="L150" s="81"/>
    </row>
    <row r="151" spans="1:12" x14ac:dyDescent="0.25">
      <c r="A151" s="164" t="s">
        <v>103</v>
      </c>
      <c r="B151" s="165" t="s">
        <v>103</v>
      </c>
      <c r="C151" s="166">
        <v>43576</v>
      </c>
      <c r="D151" s="166">
        <v>31705</v>
      </c>
      <c r="E151" s="166">
        <v>97590</v>
      </c>
      <c r="F151" s="166">
        <v>86819</v>
      </c>
      <c r="G151" s="166">
        <v>95010</v>
      </c>
      <c r="H151" s="166">
        <v>103706</v>
      </c>
      <c r="I151" s="167">
        <f>IFERROR(H151/G151-1,"-")</f>
        <v>9.1527207662351229E-2</v>
      </c>
      <c r="J151" s="166">
        <f t="shared" si="50"/>
        <v>8696</v>
      </c>
      <c r="K151" s="167">
        <f>H151/H$8</f>
        <v>2.964863652608756E-3</v>
      </c>
      <c r="L151" s="81"/>
    </row>
    <row r="152" spans="1:12" x14ac:dyDescent="0.25">
      <c r="A152" s="164"/>
      <c r="B152" s="161" t="s">
        <v>110</v>
      </c>
      <c r="C152" s="162">
        <v>137313</v>
      </c>
      <c r="D152" s="162">
        <v>201952</v>
      </c>
      <c r="E152" s="162">
        <v>371070</v>
      </c>
      <c r="F152" s="162">
        <v>481765</v>
      </c>
      <c r="G152" s="162">
        <v>461116</v>
      </c>
      <c r="H152" s="162">
        <v>469886</v>
      </c>
      <c r="I152" s="163">
        <f>IFERROR(H152/G152-1,"-")</f>
        <v>1.9019075460404711E-2</v>
      </c>
      <c r="J152" s="162">
        <f t="shared" si="50"/>
        <v>8770</v>
      </c>
      <c r="K152" s="163">
        <f>H152/H$8</f>
        <v>1.3433628934388733E-2</v>
      </c>
      <c r="L152" s="81"/>
    </row>
    <row r="153" spans="1:12" s="58" customFormat="1" x14ac:dyDescent="0.25">
      <c r="A153" s="164"/>
      <c r="B153" s="165" t="s">
        <v>113</v>
      </c>
      <c r="C153" s="166">
        <v>30243</v>
      </c>
      <c r="D153" s="166">
        <v>39412</v>
      </c>
      <c r="E153" s="166">
        <v>136400</v>
      </c>
      <c r="F153" s="166">
        <v>179243</v>
      </c>
      <c r="G153" s="166">
        <v>146131</v>
      </c>
      <c r="H153" s="166">
        <v>103364</v>
      </c>
      <c r="I153" s="167">
        <f t="shared" ref="I153:I160" si="51">IFERROR(H153/G153-1,"-")</f>
        <v>-0.29266206349097723</v>
      </c>
      <c r="J153" s="166">
        <f t="shared" si="50"/>
        <v>-42767</v>
      </c>
      <c r="K153" s="167">
        <f t="shared" ref="K153:K160" si="52">H153/H$8</f>
        <v>2.9550861723357516E-3</v>
      </c>
      <c r="L153" s="168"/>
    </row>
    <row r="154" spans="1:12" s="58" customFormat="1" x14ac:dyDescent="0.25">
      <c r="A154" s="164"/>
      <c r="B154" s="165" t="s">
        <v>116</v>
      </c>
      <c r="C154" s="166">
        <v>49123</v>
      </c>
      <c r="D154" s="166">
        <v>69931</v>
      </c>
      <c r="E154" s="166">
        <v>98479</v>
      </c>
      <c r="F154" s="166">
        <v>105256</v>
      </c>
      <c r="G154" s="166">
        <v>104855</v>
      </c>
      <c r="H154" s="166">
        <v>100398</v>
      </c>
      <c r="I154" s="167">
        <f t="shared" si="51"/>
        <v>-4.2506318249010522E-2</v>
      </c>
      <c r="J154" s="166">
        <f t="shared" si="50"/>
        <v>-4457</v>
      </c>
      <c r="K154" s="167">
        <f t="shared" si="52"/>
        <v>2.8702908317225031E-3</v>
      </c>
      <c r="L154" s="168"/>
    </row>
    <row r="155" spans="1:12" x14ac:dyDescent="0.25">
      <c r="A155" s="164"/>
      <c r="B155" s="165" t="s">
        <v>119</v>
      </c>
      <c r="C155" s="166">
        <v>13885</v>
      </c>
      <c r="D155" s="166">
        <v>26362</v>
      </c>
      <c r="E155" s="166">
        <v>41410</v>
      </c>
      <c r="F155" s="166">
        <v>72199</v>
      </c>
      <c r="G155" s="166">
        <v>71765</v>
      </c>
      <c r="H155" s="166">
        <v>145281</v>
      </c>
      <c r="I155" s="167">
        <f t="shared" si="51"/>
        <v>1.0243990803316381</v>
      </c>
      <c r="J155" s="166">
        <f t="shared" si="50"/>
        <v>73516</v>
      </c>
      <c r="K155" s="167">
        <f t="shared" si="52"/>
        <v>4.1534564664981073E-3</v>
      </c>
      <c r="L155" s="81"/>
    </row>
    <row r="156" spans="1:12" x14ac:dyDescent="0.25">
      <c r="A156" s="164"/>
      <c r="B156" s="165" t="s">
        <v>126</v>
      </c>
      <c r="C156" s="166">
        <v>2558</v>
      </c>
      <c r="D156" s="166">
        <v>4562</v>
      </c>
      <c r="E156" s="166">
        <v>9484</v>
      </c>
      <c r="F156" s="166">
        <v>12559</v>
      </c>
      <c r="G156" s="166">
        <v>15268</v>
      </c>
      <c r="H156" s="166">
        <v>12697</v>
      </c>
      <c r="I156" s="167">
        <f t="shared" si="51"/>
        <v>-0.16839140686402931</v>
      </c>
      <c r="J156" s="166">
        <f t="shared" si="50"/>
        <v>-2571</v>
      </c>
      <c r="K156" s="167">
        <f t="shared" si="52"/>
        <v>3.6299610241618977E-4</v>
      </c>
      <c r="L156" s="81"/>
    </row>
    <row r="157" spans="1:12" x14ac:dyDescent="0.25">
      <c r="A157" s="164"/>
      <c r="B157" s="165" t="s">
        <v>122</v>
      </c>
      <c r="C157" s="166">
        <v>9309</v>
      </c>
      <c r="D157" s="166">
        <v>13772</v>
      </c>
      <c r="E157" s="166">
        <v>27289</v>
      </c>
      <c r="F157" s="166">
        <v>21390</v>
      </c>
      <c r="G157" s="166">
        <v>24668</v>
      </c>
      <c r="H157" s="166">
        <v>18666</v>
      </c>
      <c r="I157" s="167">
        <f t="shared" si="51"/>
        <v>-0.24331117236906108</v>
      </c>
      <c r="J157" s="166">
        <f t="shared" si="50"/>
        <v>-6002</v>
      </c>
      <c r="K157" s="167">
        <f t="shared" si="52"/>
        <v>5.3364458121608243E-4</v>
      </c>
      <c r="L157" s="81"/>
    </row>
    <row r="158" spans="1:12" x14ac:dyDescent="0.25">
      <c r="A158" s="164"/>
      <c r="B158" s="165" t="s">
        <v>131</v>
      </c>
      <c r="C158" s="166">
        <v>2834</v>
      </c>
      <c r="D158" s="166">
        <v>1823</v>
      </c>
      <c r="E158" s="166">
        <v>2563</v>
      </c>
      <c r="F158" s="166">
        <v>4469</v>
      </c>
      <c r="G158" s="166">
        <v>3399</v>
      </c>
      <c r="H158" s="166">
        <v>2519</v>
      </c>
      <c r="I158" s="167">
        <f t="shared" si="51"/>
        <v>-0.25889967637540456</v>
      </c>
      <c r="J158" s="166">
        <f t="shared" si="50"/>
        <v>-880</v>
      </c>
      <c r="K158" s="167">
        <f t="shared" si="52"/>
        <v>7.2016002361690321E-5</v>
      </c>
      <c r="L158" s="81"/>
    </row>
    <row r="159" spans="1:12" x14ac:dyDescent="0.25">
      <c r="A159" s="164" t="s">
        <v>147</v>
      </c>
      <c r="B159" s="165" t="s">
        <v>134</v>
      </c>
      <c r="C159" s="166">
        <v>3783</v>
      </c>
      <c r="D159" s="166">
        <v>2712</v>
      </c>
      <c r="E159" s="166">
        <v>4129</v>
      </c>
      <c r="F159" s="166">
        <v>6277</v>
      </c>
      <c r="G159" s="166">
        <v>5327</v>
      </c>
      <c r="H159" s="166">
        <v>4164</v>
      </c>
      <c r="I159" s="167">
        <f t="shared" si="51"/>
        <v>-0.21832175708654022</v>
      </c>
      <c r="J159" s="166">
        <f t="shared" si="50"/>
        <v>-1163</v>
      </c>
      <c r="K159" s="167">
        <f t="shared" si="52"/>
        <v>1.190451106923694E-4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25578</v>
      </c>
      <c r="D160" s="171">
        <f t="shared" ref="D160:H160" si="54">D152-SUM(D153:D159)</f>
        <v>43378</v>
      </c>
      <c r="E160" s="171">
        <f t="shared" si="54"/>
        <v>51316</v>
      </c>
      <c r="F160" s="171">
        <f t="shared" si="54"/>
        <v>80372</v>
      </c>
      <c r="G160" s="171">
        <f t="shared" si="54"/>
        <v>89703</v>
      </c>
      <c r="H160" s="171">
        <f t="shared" si="54"/>
        <v>82797</v>
      </c>
      <c r="I160" s="172">
        <f t="shared" si="51"/>
        <v>-7.6987391726029197E-2</v>
      </c>
      <c r="J160" s="171">
        <f>H160-G160</f>
        <v>-6906</v>
      </c>
      <c r="K160" s="172">
        <f t="shared" si="52"/>
        <v>2.3670936671460396E-3</v>
      </c>
      <c r="L160" s="81"/>
    </row>
    <row r="161" spans="2:14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2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C19FA-F885-4A5D-82A2-2388D0072892}">
  <sheetPr>
    <tabColor theme="8" tint="0.59999389629810485"/>
  </sheetPr>
  <dimension ref="B1:P220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9" t="s">
        <v>43</v>
      </c>
      <c r="E1" s="299"/>
      <c r="F1" s="299"/>
      <c r="G1" s="299"/>
      <c r="H1" s="299"/>
      <c r="I1" s="299"/>
      <c r="J1" s="299"/>
      <c r="K1" s="299"/>
      <c r="L1" s="299"/>
    </row>
    <row r="2" spans="2:16" x14ac:dyDescent="0.25">
      <c r="D2" s="299"/>
      <c r="E2" s="299"/>
      <c r="F2" s="299"/>
      <c r="G2" s="299"/>
      <c r="H2" s="299"/>
      <c r="I2" s="299"/>
      <c r="J2" s="299"/>
      <c r="K2" s="299"/>
      <c r="L2" s="299"/>
    </row>
    <row r="4" spans="2:16" ht="21.75" customHeight="1" thickBot="1" x14ac:dyDescent="0.3">
      <c r="C4" s="64" t="s">
        <v>44</v>
      </c>
      <c r="D4" s="64"/>
      <c r="E4" s="64"/>
      <c r="F4" s="64"/>
      <c r="G4" s="64"/>
      <c r="H4" s="64"/>
      <c r="I4" s="64"/>
      <c r="J4" s="64"/>
      <c r="K4" s="64"/>
      <c r="L4" s="64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3" t="s">
        <v>231</v>
      </c>
      <c r="F6" s="13" t="s">
        <v>232</v>
      </c>
      <c r="G6" s="13" t="s">
        <v>233</v>
      </c>
      <c r="H6" s="13" t="s">
        <v>234</v>
      </c>
      <c r="I6" s="13" t="s">
        <v>235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diciembre 2025</v>
      </c>
    </row>
    <row r="7" spans="2:16" ht="15" customHeight="1" x14ac:dyDescent="0.25">
      <c r="B7" s="296" t="s">
        <v>45</v>
      </c>
      <c r="C7" s="286" t="s">
        <v>8</v>
      </c>
      <c r="D7" s="65" t="s">
        <v>46</v>
      </c>
      <c r="E7" s="66">
        <v>313914</v>
      </c>
      <c r="F7" s="66">
        <v>423458</v>
      </c>
      <c r="G7" s="66">
        <v>434399</v>
      </c>
      <c r="H7" s="66">
        <v>444661</v>
      </c>
      <c r="I7" s="66">
        <v>439399</v>
      </c>
      <c r="J7" s="67">
        <f>I7/H7-1</f>
        <v>-1.1833734013102171E-2</v>
      </c>
      <c r="K7" s="66">
        <f>I7-H7</f>
        <v>-5262</v>
      </c>
      <c r="L7" s="67">
        <f>I7/$I$7</f>
        <v>1</v>
      </c>
      <c r="P7" s="68"/>
    </row>
    <row r="8" spans="2:16" ht="15" customHeight="1" x14ac:dyDescent="0.25">
      <c r="B8" s="284"/>
      <c r="C8" s="287"/>
      <c r="D8" s="15" t="s">
        <v>47</v>
      </c>
      <c r="E8" s="16">
        <v>114122</v>
      </c>
      <c r="F8" s="16">
        <v>153975</v>
      </c>
      <c r="G8" s="16">
        <v>161770</v>
      </c>
      <c r="H8" s="16">
        <v>159454</v>
      </c>
      <c r="I8" s="16">
        <v>155221</v>
      </c>
      <c r="J8" s="17">
        <f t="shared" ref="J8:J63" si="0">I8/H8-1</f>
        <v>-2.6546841095237528E-2</v>
      </c>
      <c r="K8" s="16">
        <f t="shared" ref="K8:K50" si="1">I8-H8</f>
        <v>-4233</v>
      </c>
      <c r="L8" s="18">
        <f t="shared" ref="L8:L17" si="2">I8/$I$7</f>
        <v>0.35325751765479668</v>
      </c>
      <c r="P8" s="68"/>
    </row>
    <row r="9" spans="2:16" x14ac:dyDescent="0.25">
      <c r="B9" s="284"/>
      <c r="C9" s="287"/>
      <c r="D9" s="19" t="s">
        <v>48</v>
      </c>
      <c r="E9" s="20">
        <v>78855</v>
      </c>
      <c r="F9" s="20">
        <v>108917</v>
      </c>
      <c r="G9" s="20">
        <v>111619</v>
      </c>
      <c r="H9" s="20">
        <v>115450</v>
      </c>
      <c r="I9" s="20">
        <v>110730</v>
      </c>
      <c r="J9" s="69">
        <f t="shared" si="0"/>
        <v>-4.0883499350368169E-2</v>
      </c>
      <c r="K9" s="20">
        <f t="shared" si="1"/>
        <v>-4720</v>
      </c>
      <c r="L9" s="70">
        <f t="shared" si="2"/>
        <v>0.25200330451366526</v>
      </c>
      <c r="P9" s="68"/>
    </row>
    <row r="10" spans="2:16" x14ac:dyDescent="0.25">
      <c r="B10" s="284"/>
      <c r="C10" s="287"/>
      <c r="D10" s="19" t="s">
        <v>49</v>
      </c>
      <c r="E10" s="20">
        <v>2479</v>
      </c>
      <c r="F10" s="20">
        <v>4675</v>
      </c>
      <c r="G10" s="20">
        <v>5492</v>
      </c>
      <c r="H10" s="20">
        <v>4480</v>
      </c>
      <c r="I10" s="20">
        <v>3504</v>
      </c>
      <c r="J10" s="69">
        <f t="shared" si="0"/>
        <v>-0.21785714285714286</v>
      </c>
      <c r="K10" s="20">
        <f t="shared" si="1"/>
        <v>-976</v>
      </c>
      <c r="L10" s="70">
        <f t="shared" si="2"/>
        <v>7.9745288450815775E-3</v>
      </c>
      <c r="P10" s="68"/>
    </row>
    <row r="11" spans="2:16" x14ac:dyDescent="0.25">
      <c r="B11" s="284"/>
      <c r="C11" s="287"/>
      <c r="D11" s="19" t="s">
        <v>50</v>
      </c>
      <c r="E11" s="20">
        <v>9493</v>
      </c>
      <c r="F11" s="20">
        <v>14121</v>
      </c>
      <c r="G11" s="20">
        <v>12492</v>
      </c>
      <c r="H11" s="20">
        <v>15575</v>
      </c>
      <c r="I11" s="20">
        <v>15082</v>
      </c>
      <c r="J11" s="69">
        <f t="shared" si="0"/>
        <v>-3.1653290529695011E-2</v>
      </c>
      <c r="K11" s="20">
        <f t="shared" si="1"/>
        <v>-493</v>
      </c>
      <c r="L11" s="70">
        <f t="shared" si="2"/>
        <v>3.4324156404543477E-2</v>
      </c>
      <c r="P11" s="68"/>
    </row>
    <row r="12" spans="2:16" x14ac:dyDescent="0.25">
      <c r="B12" s="284"/>
      <c r="C12" s="287"/>
      <c r="D12" s="19" t="s">
        <v>51</v>
      </c>
      <c r="E12" s="20">
        <v>44151</v>
      </c>
      <c r="F12" s="20">
        <v>61100</v>
      </c>
      <c r="G12" s="20">
        <v>62539</v>
      </c>
      <c r="H12" s="20">
        <v>67921</v>
      </c>
      <c r="I12" s="20">
        <v>70034</v>
      </c>
      <c r="J12" s="69">
        <f t="shared" si="0"/>
        <v>3.1109671530159977E-2</v>
      </c>
      <c r="K12" s="20">
        <f t="shared" si="1"/>
        <v>2113</v>
      </c>
      <c r="L12" s="70">
        <f t="shared" si="2"/>
        <v>0.15938588845218127</v>
      </c>
      <c r="P12" s="68"/>
    </row>
    <row r="13" spans="2:16" x14ac:dyDescent="0.25">
      <c r="B13" s="284"/>
      <c r="C13" s="287"/>
      <c r="D13" s="19" t="s">
        <v>52</v>
      </c>
      <c r="E13" s="20">
        <v>4543</v>
      </c>
      <c r="F13" s="20">
        <v>5166</v>
      </c>
      <c r="G13" s="20">
        <v>4585</v>
      </c>
      <c r="H13" s="20">
        <v>5228</v>
      </c>
      <c r="I13" s="20">
        <v>5221</v>
      </c>
      <c r="J13" s="69">
        <f t="shared" si="0"/>
        <v>-1.3389441469012775E-3</v>
      </c>
      <c r="K13" s="20">
        <f t="shared" si="1"/>
        <v>-7</v>
      </c>
      <c r="L13" s="70">
        <f t="shared" si="2"/>
        <v>1.1882139012605855E-2</v>
      </c>
      <c r="P13" s="68"/>
    </row>
    <row r="14" spans="2:16" x14ac:dyDescent="0.25">
      <c r="B14" s="284"/>
      <c r="C14" s="287"/>
      <c r="D14" s="19" t="s">
        <v>53</v>
      </c>
      <c r="E14" s="20">
        <v>13338</v>
      </c>
      <c r="F14" s="20">
        <v>17905</v>
      </c>
      <c r="G14" s="20">
        <v>20333</v>
      </c>
      <c r="H14" s="20">
        <v>18315</v>
      </c>
      <c r="I14" s="20">
        <v>21025</v>
      </c>
      <c r="J14" s="69">
        <f t="shared" si="0"/>
        <v>0.14796614796614804</v>
      </c>
      <c r="K14" s="20">
        <f t="shared" si="1"/>
        <v>2710</v>
      </c>
      <c r="L14" s="70">
        <f t="shared" si="2"/>
        <v>4.7849448906347077E-2</v>
      </c>
      <c r="P14" s="68"/>
    </row>
    <row r="15" spans="2:16" x14ac:dyDescent="0.25">
      <c r="B15" s="284"/>
      <c r="C15" s="287"/>
      <c r="D15" s="19" t="s">
        <v>54</v>
      </c>
      <c r="E15" s="20">
        <v>18198</v>
      </c>
      <c r="F15" s="20">
        <v>23965</v>
      </c>
      <c r="G15" s="20">
        <v>20577</v>
      </c>
      <c r="H15" s="20">
        <v>24629</v>
      </c>
      <c r="I15" s="20">
        <v>26233</v>
      </c>
      <c r="J15" s="69">
        <f t="shared" si="0"/>
        <v>6.5126476917455101E-2</v>
      </c>
      <c r="K15" s="20">
        <f t="shared" si="1"/>
        <v>1604</v>
      </c>
      <c r="L15" s="70">
        <f t="shared" si="2"/>
        <v>5.9702002052803946E-2</v>
      </c>
      <c r="P15" s="68"/>
    </row>
    <row r="16" spans="2:16" x14ac:dyDescent="0.25">
      <c r="B16" s="284"/>
      <c r="C16" s="287"/>
      <c r="D16" s="19" t="s">
        <v>55</v>
      </c>
      <c r="E16" s="20">
        <v>19784</v>
      </c>
      <c r="F16" s="20">
        <v>23285</v>
      </c>
      <c r="G16" s="20">
        <v>24142</v>
      </c>
      <c r="H16" s="20">
        <v>23290</v>
      </c>
      <c r="I16" s="20">
        <v>24074</v>
      </c>
      <c r="J16" s="69">
        <f t="shared" si="0"/>
        <v>3.3662516101331086E-2</v>
      </c>
      <c r="K16" s="20">
        <f t="shared" si="1"/>
        <v>784</v>
      </c>
      <c r="L16" s="70">
        <f t="shared" si="2"/>
        <v>5.4788472436214007E-2</v>
      </c>
      <c r="P16" s="68"/>
    </row>
    <row r="17" spans="2:16" x14ac:dyDescent="0.25">
      <c r="B17" s="284"/>
      <c r="C17" s="288"/>
      <c r="D17" s="23" t="s">
        <v>56</v>
      </c>
      <c r="E17" s="71">
        <v>8951</v>
      </c>
      <c r="F17" s="71">
        <v>10349</v>
      </c>
      <c r="G17" s="71">
        <v>10850</v>
      </c>
      <c r="H17" s="71">
        <v>10319</v>
      </c>
      <c r="I17" s="71">
        <v>8275</v>
      </c>
      <c r="J17" s="25">
        <f t="shared" si="0"/>
        <v>-0.19808120941951735</v>
      </c>
      <c r="K17" s="71">
        <f t="shared" si="1"/>
        <v>-2044</v>
      </c>
      <c r="L17" s="48">
        <f t="shared" si="2"/>
        <v>1.8832541721760861E-2</v>
      </c>
      <c r="P17" s="68"/>
    </row>
    <row r="18" spans="2:16" x14ac:dyDescent="0.25">
      <c r="B18" s="284"/>
      <c r="C18" s="289" t="s">
        <v>18</v>
      </c>
      <c r="D18" s="65" t="s">
        <v>46</v>
      </c>
      <c r="E18" s="66">
        <v>370663</v>
      </c>
      <c r="F18" s="66">
        <v>494720</v>
      </c>
      <c r="G18" s="66">
        <v>510044</v>
      </c>
      <c r="H18" s="66">
        <v>517738</v>
      </c>
      <c r="I18" s="66">
        <v>513220</v>
      </c>
      <c r="J18" s="67">
        <f t="shared" si="0"/>
        <v>-8.7264214718641986E-3</v>
      </c>
      <c r="K18" s="66">
        <f t="shared" si="1"/>
        <v>-4518</v>
      </c>
      <c r="L18" s="67">
        <f t="shared" ref="L18:L19" si="3">I18/$I$18</f>
        <v>1</v>
      </c>
    </row>
    <row r="19" spans="2:16" x14ac:dyDescent="0.25">
      <c r="B19" s="284"/>
      <c r="C19" s="290"/>
      <c r="D19" s="26" t="s">
        <v>47</v>
      </c>
      <c r="E19" s="27">
        <v>138324</v>
      </c>
      <c r="F19" s="27">
        <v>183582</v>
      </c>
      <c r="G19" s="27">
        <v>191226</v>
      </c>
      <c r="H19" s="27">
        <v>188893</v>
      </c>
      <c r="I19" s="27">
        <v>184725</v>
      </c>
      <c r="J19" s="28">
        <f t="shared" si="0"/>
        <v>-2.2065402105954202E-2</v>
      </c>
      <c r="K19" s="27">
        <f t="shared" si="1"/>
        <v>-4168</v>
      </c>
      <c r="L19" s="18">
        <f t="shared" si="3"/>
        <v>0.35993336191107128</v>
      </c>
    </row>
    <row r="20" spans="2:16" x14ac:dyDescent="0.25">
      <c r="B20" s="284"/>
      <c r="C20" s="290"/>
      <c r="D20" s="4" t="s">
        <v>48</v>
      </c>
      <c r="E20" s="29">
        <v>95019</v>
      </c>
      <c r="F20" s="29">
        <v>129320</v>
      </c>
      <c r="G20" s="29">
        <v>133580</v>
      </c>
      <c r="H20" s="29">
        <v>136620</v>
      </c>
      <c r="I20" s="29">
        <v>131894</v>
      </c>
      <c r="J20" s="72">
        <f t="shared" si="0"/>
        <v>-3.459229980969114E-2</v>
      </c>
      <c r="K20" s="29">
        <f t="shared" si="1"/>
        <v>-4726</v>
      </c>
      <c r="L20" s="70">
        <f>I20/$I$18</f>
        <v>0.25699310237325124</v>
      </c>
    </row>
    <row r="21" spans="2:16" x14ac:dyDescent="0.25">
      <c r="B21" s="284"/>
      <c r="C21" s="290"/>
      <c r="D21" s="4" t="s">
        <v>49</v>
      </c>
      <c r="E21" s="29">
        <v>2907</v>
      </c>
      <c r="F21" s="29">
        <v>5119</v>
      </c>
      <c r="G21" s="29">
        <v>5933</v>
      </c>
      <c r="H21" s="29">
        <v>4890</v>
      </c>
      <c r="I21" s="29">
        <v>3918</v>
      </c>
      <c r="J21" s="72">
        <f t="shared" si="0"/>
        <v>-0.19877300613496929</v>
      </c>
      <c r="K21" s="29">
        <f t="shared" si="1"/>
        <v>-972</v>
      </c>
      <c r="L21" s="70">
        <f t="shared" ref="L21:L28" si="4">I21/$I$18</f>
        <v>7.6341529948170377E-3</v>
      </c>
    </row>
    <row r="22" spans="2:16" x14ac:dyDescent="0.25">
      <c r="B22" s="284"/>
      <c r="C22" s="290"/>
      <c r="D22" s="4" t="s">
        <v>50</v>
      </c>
      <c r="E22" s="29">
        <v>10801</v>
      </c>
      <c r="F22" s="29">
        <v>15987</v>
      </c>
      <c r="G22" s="29">
        <v>14525</v>
      </c>
      <c r="H22" s="29">
        <v>17482</v>
      </c>
      <c r="I22" s="29">
        <v>17177</v>
      </c>
      <c r="J22" s="72">
        <f t="shared" si="0"/>
        <v>-1.7446516416885993E-2</v>
      </c>
      <c r="K22" s="29">
        <f t="shared" si="1"/>
        <v>-305</v>
      </c>
      <c r="L22" s="70">
        <f t="shared" si="4"/>
        <v>3.3469077588558514E-2</v>
      </c>
    </row>
    <row r="23" spans="2:16" x14ac:dyDescent="0.25">
      <c r="B23" s="284"/>
      <c r="C23" s="290"/>
      <c r="D23" s="4" t="s">
        <v>51</v>
      </c>
      <c r="E23" s="29">
        <v>51089</v>
      </c>
      <c r="F23" s="29">
        <v>71326</v>
      </c>
      <c r="G23" s="29">
        <v>74452</v>
      </c>
      <c r="H23" s="29">
        <v>79840</v>
      </c>
      <c r="I23" s="29">
        <v>81833</v>
      </c>
      <c r="J23" s="72">
        <f t="shared" si="0"/>
        <v>2.4962424849699349E-2</v>
      </c>
      <c r="K23" s="29">
        <f t="shared" si="1"/>
        <v>1993</v>
      </c>
      <c r="L23" s="70">
        <f t="shared" si="4"/>
        <v>0.1594501383422314</v>
      </c>
    </row>
    <row r="24" spans="2:16" x14ac:dyDescent="0.25">
      <c r="B24" s="284"/>
      <c r="C24" s="290"/>
      <c r="D24" s="4" t="s">
        <v>52</v>
      </c>
      <c r="E24" s="29">
        <v>4794</v>
      </c>
      <c r="F24" s="29">
        <v>5361</v>
      </c>
      <c r="G24" s="29">
        <v>4792</v>
      </c>
      <c r="H24" s="29">
        <v>5436</v>
      </c>
      <c r="I24" s="29">
        <v>5469</v>
      </c>
      <c r="J24" s="72">
        <f t="shared" si="0"/>
        <v>6.070640176600417E-3</v>
      </c>
      <c r="K24" s="29">
        <f t="shared" si="1"/>
        <v>33</v>
      </c>
      <c r="L24" s="70">
        <f t="shared" si="4"/>
        <v>1.0656248782198667E-2</v>
      </c>
    </row>
    <row r="25" spans="2:16" x14ac:dyDescent="0.25">
      <c r="B25" s="284"/>
      <c r="C25" s="290"/>
      <c r="D25" s="4" t="s">
        <v>53</v>
      </c>
      <c r="E25" s="29">
        <v>15768</v>
      </c>
      <c r="F25" s="29">
        <v>20517</v>
      </c>
      <c r="G25" s="29">
        <v>23002</v>
      </c>
      <c r="H25" s="29">
        <v>20336</v>
      </c>
      <c r="I25" s="29">
        <v>23286</v>
      </c>
      <c r="J25" s="72">
        <f t="shared" si="0"/>
        <v>0.14506294256490948</v>
      </c>
      <c r="K25" s="29">
        <f t="shared" si="1"/>
        <v>2950</v>
      </c>
      <c r="L25" s="70">
        <f t="shared" si="4"/>
        <v>4.5372354935505239E-2</v>
      </c>
    </row>
    <row r="26" spans="2:16" x14ac:dyDescent="0.25">
      <c r="B26" s="284"/>
      <c r="C26" s="290"/>
      <c r="D26" s="4" t="s">
        <v>54</v>
      </c>
      <c r="E26" s="29">
        <v>19039</v>
      </c>
      <c r="F26" s="29">
        <v>24713</v>
      </c>
      <c r="G26" s="29">
        <v>21639</v>
      </c>
      <c r="H26" s="29">
        <v>25345</v>
      </c>
      <c r="I26" s="29">
        <v>26933</v>
      </c>
      <c r="J26" s="72">
        <f t="shared" si="0"/>
        <v>6.2655356086013025E-2</v>
      </c>
      <c r="K26" s="29">
        <f t="shared" si="1"/>
        <v>1588</v>
      </c>
      <c r="L26" s="70">
        <f t="shared" si="4"/>
        <v>5.2478469272436774E-2</v>
      </c>
    </row>
    <row r="27" spans="2:16" x14ac:dyDescent="0.25">
      <c r="B27" s="284"/>
      <c r="C27" s="290"/>
      <c r="D27" s="4" t="s">
        <v>55</v>
      </c>
      <c r="E27" s="29">
        <v>22793</v>
      </c>
      <c r="F27" s="29">
        <v>26785</v>
      </c>
      <c r="G27" s="29">
        <v>28220</v>
      </c>
      <c r="H27" s="29">
        <v>27164</v>
      </c>
      <c r="I27" s="29">
        <v>28492</v>
      </c>
      <c r="J27" s="30">
        <f t="shared" si="0"/>
        <v>4.8888234427919341E-2</v>
      </c>
      <c r="K27" s="29">
        <f t="shared" si="1"/>
        <v>1328</v>
      </c>
      <c r="L27" s="31">
        <f t="shared" si="4"/>
        <v>5.5516152916877753E-2</v>
      </c>
    </row>
    <row r="28" spans="2:16" x14ac:dyDescent="0.25">
      <c r="B28" s="284"/>
      <c r="C28" s="291"/>
      <c r="D28" s="32" t="s">
        <v>56</v>
      </c>
      <c r="E28" s="73">
        <v>10129</v>
      </c>
      <c r="F28" s="73">
        <v>12010</v>
      </c>
      <c r="G28" s="73">
        <v>12675</v>
      </c>
      <c r="H28" s="73">
        <v>11732</v>
      </c>
      <c r="I28" s="73">
        <v>9493</v>
      </c>
      <c r="J28" s="34">
        <f t="shared" si="0"/>
        <v>-0.19084555063075348</v>
      </c>
      <c r="K28" s="73">
        <f t="shared" si="1"/>
        <v>-2239</v>
      </c>
      <c r="L28" s="74">
        <f t="shared" si="4"/>
        <v>1.8496940883052104E-2</v>
      </c>
    </row>
    <row r="29" spans="2:16" x14ac:dyDescent="0.25">
      <c r="B29" s="284"/>
      <c r="C29" s="286" t="s">
        <v>22</v>
      </c>
      <c r="D29" s="65" t="s">
        <v>46</v>
      </c>
      <c r="E29" s="66">
        <v>2093338</v>
      </c>
      <c r="F29" s="66">
        <v>2818920</v>
      </c>
      <c r="G29" s="66">
        <v>2932508</v>
      </c>
      <c r="H29" s="66">
        <v>2933977</v>
      </c>
      <c r="I29" s="66">
        <v>2852822</v>
      </c>
      <c r="J29" s="67">
        <f t="shared" si="0"/>
        <v>-2.7660407699174216E-2</v>
      </c>
      <c r="K29" s="66">
        <f t="shared" si="1"/>
        <v>-81155</v>
      </c>
      <c r="L29" s="67">
        <f t="shared" ref="L29:L30" si="5">I29/$I$29</f>
        <v>1</v>
      </c>
    </row>
    <row r="30" spans="2:16" x14ac:dyDescent="0.25">
      <c r="B30" s="284"/>
      <c r="C30" s="287"/>
      <c r="D30" s="15" t="s">
        <v>47</v>
      </c>
      <c r="E30" s="16">
        <v>829853</v>
      </c>
      <c r="F30" s="16">
        <v>1109322</v>
      </c>
      <c r="G30" s="16">
        <v>1155840</v>
      </c>
      <c r="H30" s="16">
        <v>1140612</v>
      </c>
      <c r="I30" s="16">
        <v>1104771</v>
      </c>
      <c r="J30" s="17">
        <f t="shared" si="0"/>
        <v>-3.14226047069468E-2</v>
      </c>
      <c r="K30" s="16">
        <f t="shared" si="1"/>
        <v>-35841</v>
      </c>
      <c r="L30" s="18">
        <f t="shared" si="5"/>
        <v>0.38725549648733781</v>
      </c>
    </row>
    <row r="31" spans="2:16" x14ac:dyDescent="0.25">
      <c r="B31" s="284"/>
      <c r="C31" s="287"/>
      <c r="D31" s="19" t="s">
        <v>48</v>
      </c>
      <c r="E31" s="20">
        <v>579557</v>
      </c>
      <c r="F31" s="20">
        <v>790311</v>
      </c>
      <c r="G31" s="20">
        <v>831777</v>
      </c>
      <c r="H31" s="20">
        <v>834955</v>
      </c>
      <c r="I31" s="20">
        <v>802051</v>
      </c>
      <c r="J31" s="69">
        <f>I31/H31-1</f>
        <v>-3.9408111814409175E-2</v>
      </c>
      <c r="K31" s="20">
        <f t="shared" si="1"/>
        <v>-32904</v>
      </c>
      <c r="L31" s="70">
        <f>I31/$I$29</f>
        <v>0.2811430225930675</v>
      </c>
    </row>
    <row r="32" spans="2:16" x14ac:dyDescent="0.25">
      <c r="B32" s="284"/>
      <c r="C32" s="287"/>
      <c r="D32" s="19" t="s">
        <v>49</v>
      </c>
      <c r="E32" s="20">
        <v>14831</v>
      </c>
      <c r="F32" s="20">
        <v>18070</v>
      </c>
      <c r="G32" s="20">
        <v>19927</v>
      </c>
      <c r="H32" s="20">
        <v>18514</v>
      </c>
      <c r="I32" s="20">
        <v>17246</v>
      </c>
      <c r="J32" s="69">
        <f t="shared" ref="J32:J41" si="6">I32/H32-1</f>
        <v>-6.8488711245543898E-2</v>
      </c>
      <c r="K32" s="20">
        <f t="shared" si="1"/>
        <v>-1268</v>
      </c>
      <c r="L32" s="70">
        <f t="shared" ref="L32:L39" si="7">I32/$I$29</f>
        <v>6.0452422198090175E-3</v>
      </c>
    </row>
    <row r="33" spans="2:12" x14ac:dyDescent="0.25">
      <c r="B33" s="284"/>
      <c r="C33" s="287"/>
      <c r="D33" s="19" t="s">
        <v>50</v>
      </c>
      <c r="E33" s="20">
        <v>57766</v>
      </c>
      <c r="F33" s="20">
        <v>92826</v>
      </c>
      <c r="G33" s="20">
        <v>71642</v>
      </c>
      <c r="H33" s="20">
        <v>86200</v>
      </c>
      <c r="I33" s="20">
        <v>85017</v>
      </c>
      <c r="J33" s="69">
        <f t="shared" si="6"/>
        <v>-1.3723897911832927E-2</v>
      </c>
      <c r="K33" s="20">
        <f t="shared" si="1"/>
        <v>-1183</v>
      </c>
      <c r="L33" s="70">
        <f t="shared" si="7"/>
        <v>2.9801018079641844E-2</v>
      </c>
    </row>
    <row r="34" spans="2:12" x14ac:dyDescent="0.25">
      <c r="B34" s="284"/>
      <c r="C34" s="287"/>
      <c r="D34" s="19" t="s">
        <v>51</v>
      </c>
      <c r="E34" s="20">
        <v>284082</v>
      </c>
      <c r="F34" s="20">
        <v>410037</v>
      </c>
      <c r="G34" s="20">
        <v>440835</v>
      </c>
      <c r="H34" s="20">
        <v>468874</v>
      </c>
      <c r="I34" s="20">
        <v>456509</v>
      </c>
      <c r="J34" s="69">
        <f t="shared" si="6"/>
        <v>-2.6371690475479603E-2</v>
      </c>
      <c r="K34" s="20">
        <f t="shared" si="1"/>
        <v>-12365</v>
      </c>
      <c r="L34" s="70">
        <f t="shared" si="7"/>
        <v>0.16002014847053198</v>
      </c>
    </row>
    <row r="35" spans="2:12" x14ac:dyDescent="0.25">
      <c r="B35" s="284"/>
      <c r="C35" s="287"/>
      <c r="D35" s="19" t="s">
        <v>52</v>
      </c>
      <c r="E35" s="20">
        <v>11200</v>
      </c>
      <c r="F35" s="20">
        <v>12114</v>
      </c>
      <c r="G35" s="20">
        <v>11864</v>
      </c>
      <c r="H35" s="20">
        <v>13319</v>
      </c>
      <c r="I35" s="20">
        <v>13103</v>
      </c>
      <c r="J35" s="69">
        <f t="shared" si="6"/>
        <v>-1.6217433741271825E-2</v>
      </c>
      <c r="K35" s="20">
        <f t="shared" si="1"/>
        <v>-216</v>
      </c>
      <c r="L35" s="70">
        <f t="shared" si="7"/>
        <v>4.5929959878323991E-3</v>
      </c>
    </row>
    <row r="36" spans="2:12" x14ac:dyDescent="0.25">
      <c r="B36" s="284"/>
      <c r="C36" s="287"/>
      <c r="D36" s="19" t="s">
        <v>53</v>
      </c>
      <c r="E36" s="20">
        <v>96818</v>
      </c>
      <c r="F36" s="20">
        <v>108987</v>
      </c>
      <c r="G36" s="20">
        <v>119696</v>
      </c>
      <c r="H36" s="20">
        <v>97837</v>
      </c>
      <c r="I36" s="20">
        <v>108317</v>
      </c>
      <c r="J36" s="69">
        <f t="shared" si="6"/>
        <v>0.10711693939920486</v>
      </c>
      <c r="K36" s="20">
        <f t="shared" si="1"/>
        <v>10480</v>
      </c>
      <c r="L36" s="70">
        <f t="shared" si="7"/>
        <v>3.7968369565293592E-2</v>
      </c>
    </row>
    <row r="37" spans="2:12" x14ac:dyDescent="0.25">
      <c r="B37" s="284"/>
      <c r="C37" s="287"/>
      <c r="D37" s="19" t="s">
        <v>54</v>
      </c>
      <c r="E37" s="20">
        <v>46745</v>
      </c>
      <c r="F37" s="20">
        <v>54058</v>
      </c>
      <c r="G37" s="20">
        <v>53126</v>
      </c>
      <c r="H37" s="20">
        <v>55215</v>
      </c>
      <c r="I37" s="20">
        <v>54945</v>
      </c>
      <c r="J37" s="69">
        <f t="shared" si="6"/>
        <v>-4.8899755501222719E-3</v>
      </c>
      <c r="K37" s="20">
        <f t="shared" si="1"/>
        <v>-270</v>
      </c>
      <c r="L37" s="70">
        <f t="shared" si="7"/>
        <v>1.9259876711550879E-2</v>
      </c>
    </row>
    <row r="38" spans="2:12" x14ac:dyDescent="0.25">
      <c r="B38" s="284"/>
      <c r="C38" s="287"/>
      <c r="D38" s="19" t="s">
        <v>55</v>
      </c>
      <c r="E38" s="20">
        <v>123213</v>
      </c>
      <c r="F38" s="20">
        <v>156141</v>
      </c>
      <c r="G38" s="20">
        <v>158524</v>
      </c>
      <c r="H38" s="20">
        <v>160539</v>
      </c>
      <c r="I38" s="20">
        <v>163498</v>
      </c>
      <c r="J38" s="21">
        <f t="shared" si="6"/>
        <v>1.8431658350930302E-2</v>
      </c>
      <c r="K38" s="20">
        <f t="shared" si="1"/>
        <v>2959</v>
      </c>
      <c r="L38" s="22">
        <f t="shared" si="7"/>
        <v>5.7310971382021028E-2</v>
      </c>
    </row>
    <row r="39" spans="2:12" x14ac:dyDescent="0.25">
      <c r="B39" s="284"/>
      <c r="C39" s="288"/>
      <c r="D39" s="23" t="s">
        <v>56</v>
      </c>
      <c r="E39" s="71">
        <v>49273</v>
      </c>
      <c r="F39" s="71">
        <v>67054</v>
      </c>
      <c r="G39" s="71">
        <v>69277</v>
      </c>
      <c r="H39" s="71">
        <v>57912</v>
      </c>
      <c r="I39" s="71">
        <v>47365</v>
      </c>
      <c r="J39" s="25">
        <f t="shared" si="6"/>
        <v>-0.182121149330018</v>
      </c>
      <c r="K39" s="71">
        <f t="shared" si="1"/>
        <v>-10547</v>
      </c>
      <c r="L39" s="48">
        <f t="shared" si="7"/>
        <v>1.6602858502913955E-2</v>
      </c>
    </row>
    <row r="40" spans="2:12" x14ac:dyDescent="0.25">
      <c r="B40" s="284"/>
      <c r="C40" s="300" t="s">
        <v>23</v>
      </c>
      <c r="D40" s="65" t="s">
        <v>46</v>
      </c>
      <c r="E40" s="75">
        <v>6.6685079352943797</v>
      </c>
      <c r="F40" s="75">
        <v>6.6569057616103606</v>
      </c>
      <c r="G40" s="75">
        <v>6.7507245642830673</v>
      </c>
      <c r="H40" s="75">
        <v>6.5982332608436538</v>
      </c>
      <c r="I40" s="75">
        <v>6.492554602991814</v>
      </c>
      <c r="J40" s="67">
        <f t="shared" si="6"/>
        <v>-1.6016205198287836E-2</v>
      </c>
      <c r="K40" s="75">
        <f t="shared" si="1"/>
        <v>-0.10567865785183983</v>
      </c>
      <c r="L40" s="67"/>
    </row>
    <row r="41" spans="2:12" x14ac:dyDescent="0.25">
      <c r="B41" s="284"/>
      <c r="C41" s="301"/>
      <c r="D41" s="26" t="s">
        <v>47</v>
      </c>
      <c r="E41" s="35">
        <v>7.2716303604914039</v>
      </c>
      <c r="F41" s="35">
        <v>7.2045591816853385</v>
      </c>
      <c r="G41" s="35">
        <v>7.1449588922544356</v>
      </c>
      <c r="H41" s="35">
        <v>7.1532354158566109</v>
      </c>
      <c r="I41" s="35">
        <v>7.1174067941837764</v>
      </c>
      <c r="J41" s="36">
        <f t="shared" si="6"/>
        <v>-5.0087295594121173E-3</v>
      </c>
      <c r="K41" s="37">
        <f t="shared" si="1"/>
        <v>-3.5828621672834515E-2</v>
      </c>
      <c r="L41" s="38"/>
    </row>
    <row r="42" spans="2:12" x14ac:dyDescent="0.25">
      <c r="B42" s="284"/>
      <c r="C42" s="301"/>
      <c r="D42" s="4" t="s">
        <v>48</v>
      </c>
      <c r="E42" s="39">
        <v>7.3496544290152812</v>
      </c>
      <c r="F42" s="39">
        <v>7.2560849086919399</v>
      </c>
      <c r="G42" s="39">
        <v>7.4519302269326904</v>
      </c>
      <c r="H42" s="39">
        <v>7.2321784322217413</v>
      </c>
      <c r="I42" s="39">
        <v>7.2433035311117129</v>
      </c>
      <c r="J42" s="76">
        <f t="shared" si="0"/>
        <v>1.538277711789604E-3</v>
      </c>
      <c r="K42" s="41">
        <f t="shared" si="1"/>
        <v>1.1125098889971596E-2</v>
      </c>
      <c r="L42" s="77"/>
    </row>
    <row r="43" spans="2:12" x14ac:dyDescent="0.25">
      <c r="B43" s="284"/>
      <c r="C43" s="301"/>
      <c r="D43" s="4" t="s">
        <v>49</v>
      </c>
      <c r="E43" s="39">
        <v>5.9826542960871318</v>
      </c>
      <c r="F43" s="39">
        <v>3.8652406417112299</v>
      </c>
      <c r="G43" s="39">
        <v>3.6283685360524398</v>
      </c>
      <c r="H43" s="39">
        <v>4.1325892857142854</v>
      </c>
      <c r="I43" s="39">
        <v>4.9218036529680367</v>
      </c>
      <c r="J43" s="76">
        <f t="shared" si="0"/>
        <v>0.19097333722030929</v>
      </c>
      <c r="K43" s="41">
        <f t="shared" si="1"/>
        <v>0.78921436725375127</v>
      </c>
      <c r="L43" s="77"/>
    </row>
    <row r="44" spans="2:12" x14ac:dyDescent="0.25">
      <c r="B44" s="284"/>
      <c r="C44" s="301"/>
      <c r="D44" s="4" t="s">
        <v>50</v>
      </c>
      <c r="E44" s="39">
        <v>6.0851153481512696</v>
      </c>
      <c r="F44" s="39">
        <v>6.5736137667304018</v>
      </c>
      <c r="G44" s="39">
        <v>5.73503041946846</v>
      </c>
      <c r="H44" s="39">
        <v>5.5345104333868376</v>
      </c>
      <c r="I44" s="39">
        <v>5.6369844848163373</v>
      </c>
      <c r="J44" s="76">
        <f t="shared" si="0"/>
        <v>1.851546810921656E-2</v>
      </c>
      <c r="K44" s="41">
        <f t="shared" si="1"/>
        <v>0.10247405142949972</v>
      </c>
      <c r="L44" s="77"/>
    </row>
    <row r="45" spans="2:12" x14ac:dyDescent="0.25">
      <c r="B45" s="284"/>
      <c r="C45" s="301"/>
      <c r="D45" s="4" t="s">
        <v>51</v>
      </c>
      <c r="E45" s="39">
        <v>6.4343276482978871</v>
      </c>
      <c r="F45" s="39">
        <v>6.7109165302782321</v>
      </c>
      <c r="G45" s="39">
        <v>7.0489614480564127</v>
      </c>
      <c r="H45" s="39">
        <v>6.903225806451613</v>
      </c>
      <c r="I45" s="39">
        <v>6.5183910671959335</v>
      </c>
      <c r="J45" s="76">
        <f t="shared" si="0"/>
        <v>-5.5747088396850719E-2</v>
      </c>
      <c r="K45" s="41">
        <f t="shared" si="1"/>
        <v>-0.38483473925567946</v>
      </c>
      <c r="L45" s="77"/>
    </row>
    <row r="46" spans="2:12" x14ac:dyDescent="0.25">
      <c r="B46" s="284"/>
      <c r="C46" s="301"/>
      <c r="D46" s="4" t="s">
        <v>52</v>
      </c>
      <c r="E46" s="39">
        <v>2.4653312788906008</v>
      </c>
      <c r="F46" s="39">
        <v>2.3449477351916377</v>
      </c>
      <c r="G46" s="39">
        <v>2.587568157033806</v>
      </c>
      <c r="H46" s="39">
        <v>2.5476281560826322</v>
      </c>
      <c r="I46" s="39">
        <v>2.5096724765370619</v>
      </c>
      <c r="J46" s="76">
        <f t="shared" si="0"/>
        <v>-1.4898437770421324E-2</v>
      </c>
      <c r="K46" s="41">
        <f t="shared" si="1"/>
        <v>-3.795567954557022E-2</v>
      </c>
      <c r="L46" s="77"/>
    </row>
    <row r="47" spans="2:12" x14ac:dyDescent="0.25">
      <c r="B47" s="284"/>
      <c r="C47" s="301"/>
      <c r="D47" s="4" t="s">
        <v>53</v>
      </c>
      <c r="E47" s="39">
        <v>7.2588094167041533</v>
      </c>
      <c r="F47" s="39">
        <v>6.0869589500139627</v>
      </c>
      <c r="G47" s="39">
        <v>5.886785029262775</v>
      </c>
      <c r="H47" s="39">
        <v>5.3419055419055423</v>
      </c>
      <c r="I47" s="39">
        <v>5.1518192627824018</v>
      </c>
      <c r="J47" s="76">
        <f t="shared" si="0"/>
        <v>-3.5583983586376489E-2</v>
      </c>
      <c r="K47" s="41">
        <f t="shared" si="1"/>
        <v>-0.19008627912314058</v>
      </c>
      <c r="L47" s="77"/>
    </row>
    <row r="48" spans="2:12" x14ac:dyDescent="0.25">
      <c r="B48" s="284"/>
      <c r="C48" s="301"/>
      <c r="D48" s="4" t="s">
        <v>54</v>
      </c>
      <c r="E48" s="39">
        <v>2.5686888669084516</v>
      </c>
      <c r="F48" s="39">
        <v>2.2557062382641351</v>
      </c>
      <c r="G48" s="39">
        <v>2.5818146474218788</v>
      </c>
      <c r="H48" s="39">
        <v>2.241869341020748</v>
      </c>
      <c r="I48" s="39">
        <v>2.0944992947813823</v>
      </c>
      <c r="J48" s="76">
        <f t="shared" si="0"/>
        <v>-6.5735341280980464E-2</v>
      </c>
      <c r="K48" s="41">
        <f t="shared" si="1"/>
        <v>-0.14737004623936567</v>
      </c>
      <c r="L48" s="77"/>
    </row>
    <row r="49" spans="2:12" x14ac:dyDescent="0.25">
      <c r="B49" s="284"/>
      <c r="C49" s="301"/>
      <c r="D49" s="4" t="s">
        <v>55</v>
      </c>
      <c r="E49" s="39">
        <v>6.2279114435907807</v>
      </c>
      <c r="F49" s="39">
        <v>6.7056474124973162</v>
      </c>
      <c r="G49" s="39">
        <v>6.5663159638803741</v>
      </c>
      <c r="H49" s="39">
        <v>6.8930442249892661</v>
      </c>
      <c r="I49" s="39">
        <v>6.7914762814654814</v>
      </c>
      <c r="J49" s="40">
        <f t="shared" si="0"/>
        <v>-1.4734845767501614E-2</v>
      </c>
      <c r="K49" s="41">
        <f t="shared" si="1"/>
        <v>-0.10156794352378462</v>
      </c>
      <c r="L49" s="42"/>
    </row>
    <row r="50" spans="2:12" x14ac:dyDescent="0.25">
      <c r="B50" s="284"/>
      <c r="C50" s="302"/>
      <c r="D50" s="32" t="s">
        <v>56</v>
      </c>
      <c r="E50" s="78">
        <v>5.5047480728410232</v>
      </c>
      <c r="F50" s="78">
        <v>6.4792733597449033</v>
      </c>
      <c r="G50" s="78">
        <v>6.3849769585253453</v>
      </c>
      <c r="H50" s="78">
        <v>5.6121717220660914</v>
      </c>
      <c r="I50" s="78">
        <v>5.7238670694864044</v>
      </c>
      <c r="J50" s="63">
        <f t="shared" si="0"/>
        <v>1.9902339584718431E-2</v>
      </c>
      <c r="K50" s="79">
        <f t="shared" si="1"/>
        <v>0.11169534742031306</v>
      </c>
      <c r="L50" s="57"/>
    </row>
    <row r="51" spans="2:12" x14ac:dyDescent="0.25">
      <c r="B51" s="284"/>
      <c r="C51" s="292" t="s">
        <v>37</v>
      </c>
      <c r="D51" s="65" t="s">
        <v>46</v>
      </c>
      <c r="E51" s="67">
        <v>14.084399999999999</v>
      </c>
      <c r="F51" s="67">
        <v>12.309900000000001</v>
      </c>
      <c r="G51" s="67">
        <v>19.022599999999997</v>
      </c>
      <c r="H51" s="67">
        <v>18.326000000000004</v>
      </c>
      <c r="I51" s="67">
        <v>18.064099999999996</v>
      </c>
      <c r="J51" s="67">
        <f t="shared" si="0"/>
        <v>-1.429117101386046E-2</v>
      </c>
      <c r="K51" s="75">
        <f t="shared" ref="K51" si="8">(I51-H51)*100</f>
        <v>-26.190000000000779</v>
      </c>
      <c r="L51" s="67"/>
    </row>
    <row r="52" spans="2:12" x14ac:dyDescent="0.25">
      <c r="B52" s="284"/>
      <c r="C52" s="293"/>
      <c r="D52" s="15" t="s">
        <v>47</v>
      </c>
      <c r="E52" s="18">
        <v>0.62539999999999996</v>
      </c>
      <c r="F52" s="18">
        <v>0.52810000000000001</v>
      </c>
      <c r="G52" s="18">
        <v>0.79909999999999992</v>
      </c>
      <c r="H52" s="18">
        <v>0.78260000000000007</v>
      </c>
      <c r="I52" s="18">
        <v>0.74730000000000008</v>
      </c>
      <c r="J52" s="17">
        <f t="shared" si="0"/>
        <v>-4.5106056733963729E-2</v>
      </c>
      <c r="K52" s="45">
        <f>(I52-H52)*100</f>
        <v>-3.53</v>
      </c>
      <c r="L52" s="18"/>
    </row>
    <row r="53" spans="2:12" x14ac:dyDescent="0.25">
      <c r="B53" s="284"/>
      <c r="C53" s="293"/>
      <c r="D53" s="19" t="s">
        <v>48</v>
      </c>
      <c r="E53" s="70">
        <v>0.51790000000000003</v>
      </c>
      <c r="F53" s="70">
        <v>0.34520000000000001</v>
      </c>
      <c r="G53" s="70">
        <v>0.72120000000000006</v>
      </c>
      <c r="H53" s="70">
        <v>0.70669999999999999</v>
      </c>
      <c r="I53" s="70">
        <v>0.69900000000000007</v>
      </c>
      <c r="J53" s="69">
        <f t="shared" si="0"/>
        <v>-1.0895712466392982E-2</v>
      </c>
      <c r="K53" s="46">
        <f t="shared" ref="K53:K61" si="9">(I53-H53)*100</f>
        <v>-0.76999999999999291</v>
      </c>
      <c r="L53" s="70"/>
    </row>
    <row r="54" spans="2:12" x14ac:dyDescent="0.25">
      <c r="B54" s="284"/>
      <c r="C54" s="293"/>
      <c r="D54" s="19" t="s">
        <v>49</v>
      </c>
      <c r="E54" s="70">
        <v>0.59650000000000003</v>
      </c>
      <c r="F54" s="70">
        <v>0.62009999999999998</v>
      </c>
      <c r="G54" s="70">
        <v>0.70480000000000009</v>
      </c>
      <c r="H54" s="70">
        <v>0.65489999999999993</v>
      </c>
      <c r="I54" s="70">
        <v>0.61470000000000002</v>
      </c>
      <c r="J54" s="69">
        <f t="shared" si="0"/>
        <v>-6.1383417315620581E-2</v>
      </c>
      <c r="K54" s="46">
        <f t="shared" si="9"/>
        <v>-4.0199999999999907</v>
      </c>
      <c r="L54" s="70"/>
    </row>
    <row r="55" spans="2:12" x14ac:dyDescent="0.25">
      <c r="B55" s="284"/>
      <c r="C55" s="293"/>
      <c r="D55" s="19" t="s">
        <v>50</v>
      </c>
      <c r="E55" s="70">
        <v>0.40850000000000003</v>
      </c>
      <c r="F55" s="70">
        <v>0.50219999999999998</v>
      </c>
      <c r="G55" s="70">
        <v>0.50659999999999994</v>
      </c>
      <c r="H55" s="70">
        <v>0.60240000000000005</v>
      </c>
      <c r="I55" s="70">
        <v>0.59409999999999996</v>
      </c>
      <c r="J55" s="69">
        <f t="shared" si="0"/>
        <v>-1.3778220451527323E-2</v>
      </c>
      <c r="K55" s="46">
        <f t="shared" si="9"/>
        <v>-0.83000000000000851</v>
      </c>
      <c r="L55" s="70"/>
    </row>
    <row r="56" spans="2:12" x14ac:dyDescent="0.25">
      <c r="B56" s="284"/>
      <c r="C56" s="293"/>
      <c r="D56" s="19" t="s">
        <v>51</v>
      </c>
      <c r="E56" s="70">
        <v>0.53079999999999994</v>
      </c>
      <c r="F56" s="70">
        <v>0.47649999999999998</v>
      </c>
      <c r="G56" s="70">
        <v>0.73170000000000002</v>
      </c>
      <c r="H56" s="70">
        <v>0.76200000000000001</v>
      </c>
      <c r="I56" s="70">
        <v>0.73219999999999996</v>
      </c>
      <c r="J56" s="69">
        <f t="shared" si="0"/>
        <v>-3.9107611548556465E-2</v>
      </c>
      <c r="K56" s="46">
        <f t="shared" si="9"/>
        <v>-2.9800000000000049</v>
      </c>
      <c r="L56" s="70"/>
    </row>
    <row r="57" spans="2:12" x14ac:dyDescent="0.25">
      <c r="B57" s="284"/>
      <c r="C57" s="293"/>
      <c r="D57" s="19" t="s">
        <v>52</v>
      </c>
      <c r="E57" s="70">
        <v>0.57810000000000006</v>
      </c>
      <c r="F57" s="70">
        <v>0.58939999999999992</v>
      </c>
      <c r="G57" s="70">
        <v>0.56869999999999998</v>
      </c>
      <c r="H57" s="70">
        <v>0.63840000000000008</v>
      </c>
      <c r="I57" s="70">
        <v>0.628</v>
      </c>
      <c r="J57" s="69">
        <f t="shared" si="0"/>
        <v>-1.6290726817042689E-2</v>
      </c>
      <c r="K57" s="46">
        <f t="shared" si="9"/>
        <v>-1.0400000000000076</v>
      </c>
      <c r="L57" s="70"/>
    </row>
    <row r="58" spans="2:12" x14ac:dyDescent="0.25">
      <c r="B58" s="284"/>
      <c r="C58" s="293"/>
      <c r="D58" s="19" t="s">
        <v>53</v>
      </c>
      <c r="E58" s="70">
        <v>0.74909999999999999</v>
      </c>
      <c r="F58" s="70">
        <v>0.53679999999999994</v>
      </c>
      <c r="G58" s="70">
        <v>0.80489999999999995</v>
      </c>
      <c r="H58" s="70">
        <v>0.65790000000000004</v>
      </c>
      <c r="I58" s="70">
        <v>0.75390000000000001</v>
      </c>
      <c r="J58" s="69">
        <f t="shared" si="0"/>
        <v>0.1459188326493388</v>
      </c>
      <c r="K58" s="46">
        <f t="shared" si="9"/>
        <v>9.5999999999999979</v>
      </c>
      <c r="L58" s="70"/>
    </row>
    <row r="59" spans="2:12" x14ac:dyDescent="0.25">
      <c r="B59" s="284"/>
      <c r="C59" s="293"/>
      <c r="D59" s="19" t="s">
        <v>54</v>
      </c>
      <c r="E59" s="70">
        <v>0.60489999999999999</v>
      </c>
      <c r="F59" s="70">
        <v>0.61580000000000001</v>
      </c>
      <c r="G59" s="70">
        <v>0.62139999999999995</v>
      </c>
      <c r="H59" s="70">
        <v>0.66480000000000006</v>
      </c>
      <c r="I59" s="70">
        <v>0.66159999999999997</v>
      </c>
      <c r="J59" s="69">
        <f t="shared" si="0"/>
        <v>-4.8134777376656057E-3</v>
      </c>
      <c r="K59" s="46">
        <f t="shared" si="9"/>
        <v>-0.32000000000000917</v>
      </c>
      <c r="L59" s="70"/>
    </row>
    <row r="60" spans="2:12" x14ac:dyDescent="0.25">
      <c r="B60" s="284"/>
      <c r="C60" s="293"/>
      <c r="D60" s="19" t="s">
        <v>55</v>
      </c>
      <c r="E60" s="22">
        <v>0.61990000000000001</v>
      </c>
      <c r="F60" s="22">
        <v>0.51739999999999997</v>
      </c>
      <c r="G60" s="22">
        <v>0.79709999999999992</v>
      </c>
      <c r="H60" s="22">
        <v>0.79709999999999992</v>
      </c>
      <c r="I60" s="22">
        <v>0.81180000000000008</v>
      </c>
      <c r="J60" s="21">
        <f t="shared" si="0"/>
        <v>1.8441851712457824E-2</v>
      </c>
      <c r="K60" s="46">
        <f t="shared" si="9"/>
        <v>1.4700000000000157</v>
      </c>
      <c r="L60" s="22"/>
    </row>
    <row r="61" spans="2:12" x14ac:dyDescent="0.25">
      <c r="B61" s="284"/>
      <c r="C61" s="294"/>
      <c r="D61" s="23" t="s">
        <v>56</v>
      </c>
      <c r="E61" s="48">
        <v>0.4587</v>
      </c>
      <c r="F61" s="48">
        <v>0.59340000000000004</v>
      </c>
      <c r="G61" s="48">
        <v>0.73219999999999996</v>
      </c>
      <c r="H61" s="48">
        <v>0.60009999999999997</v>
      </c>
      <c r="I61" s="48">
        <v>0.49079999999999996</v>
      </c>
      <c r="J61" s="25">
        <f t="shared" si="0"/>
        <v>-0.18213631061489755</v>
      </c>
      <c r="K61" s="80">
        <f t="shared" si="9"/>
        <v>-10.930000000000001</v>
      </c>
      <c r="L61" s="48"/>
    </row>
    <row r="62" spans="2:12" x14ac:dyDescent="0.25">
      <c r="B62" s="284"/>
      <c r="C62" s="295" t="s">
        <v>57</v>
      </c>
      <c r="D62" s="65" t="s">
        <v>46</v>
      </c>
      <c r="E62" s="66">
        <v>118692</v>
      </c>
      <c r="F62" s="66">
        <v>199699</v>
      </c>
      <c r="G62" s="66">
        <v>126466</v>
      </c>
      <c r="H62" s="66">
        <v>128267</v>
      </c>
      <c r="I62" s="66">
        <v>127934</v>
      </c>
      <c r="J62" s="67">
        <f t="shared" si="0"/>
        <v>-2.5961470994098068E-3</v>
      </c>
      <c r="K62" s="66">
        <f t="shared" ref="K62:K63" si="10">I62-H62</f>
        <v>-333</v>
      </c>
      <c r="L62" s="67">
        <f t="shared" ref="L62:L63" si="11">I62/$I$62</f>
        <v>1</v>
      </c>
    </row>
    <row r="63" spans="2:12" x14ac:dyDescent="0.25">
      <c r="B63" s="284"/>
      <c r="C63" s="297"/>
      <c r="D63" s="26" t="s">
        <v>47</v>
      </c>
      <c r="E63" s="27">
        <v>42803</v>
      </c>
      <c r="F63" s="27">
        <v>67766</v>
      </c>
      <c r="G63" s="27">
        <v>46660</v>
      </c>
      <c r="H63" s="27">
        <v>47014.999999999993</v>
      </c>
      <c r="I63" s="27">
        <v>47690</v>
      </c>
      <c r="J63" s="36">
        <f t="shared" si="0"/>
        <v>1.4357120068063445E-2</v>
      </c>
      <c r="K63" s="27">
        <f t="shared" si="10"/>
        <v>675.00000000000728</v>
      </c>
      <c r="L63" s="38">
        <f t="shared" si="11"/>
        <v>0.37277033470383164</v>
      </c>
    </row>
    <row r="64" spans="2:12" x14ac:dyDescent="0.25">
      <c r="B64" s="284"/>
      <c r="C64" s="297"/>
      <c r="D64" s="4" t="s">
        <v>48</v>
      </c>
      <c r="E64" s="29">
        <v>36098</v>
      </c>
      <c r="F64" s="29">
        <v>73850</v>
      </c>
      <c r="G64" s="29">
        <v>37203</v>
      </c>
      <c r="H64" s="29">
        <v>38115</v>
      </c>
      <c r="I64" s="29">
        <v>37015</v>
      </c>
      <c r="J64" s="76">
        <f>I64/H64-1</f>
        <v>-2.8860028860028808E-2</v>
      </c>
      <c r="K64" s="29">
        <f>I64-H64</f>
        <v>-1100</v>
      </c>
      <c r="L64" s="77">
        <f>I64/$I$62</f>
        <v>0.28932887269998592</v>
      </c>
    </row>
    <row r="65" spans="2:12" x14ac:dyDescent="0.25">
      <c r="B65" s="284"/>
      <c r="C65" s="297"/>
      <c r="D65" s="4" t="s">
        <v>49</v>
      </c>
      <c r="E65" s="29">
        <v>802</v>
      </c>
      <c r="F65" s="29">
        <v>940</v>
      </c>
      <c r="G65" s="29">
        <v>912</v>
      </c>
      <c r="H65" s="29">
        <v>912</v>
      </c>
      <c r="I65" s="29">
        <v>905</v>
      </c>
      <c r="J65" s="76">
        <f t="shared" ref="J65:J72" si="12">I65/H65-1</f>
        <v>-7.6754385964912242E-3</v>
      </c>
      <c r="K65" s="29">
        <f t="shared" ref="K65:K72" si="13">I65-H65</f>
        <v>-7</v>
      </c>
      <c r="L65" s="77">
        <f t="shared" ref="L65:L72" si="14">I65/$I$62</f>
        <v>7.0739600106304815E-3</v>
      </c>
    </row>
    <row r="66" spans="2:12" x14ac:dyDescent="0.25">
      <c r="B66" s="284"/>
      <c r="C66" s="297"/>
      <c r="D66" s="4" t="s">
        <v>50</v>
      </c>
      <c r="E66" s="29">
        <v>4562</v>
      </c>
      <c r="F66" s="29">
        <v>5961.9999999999991</v>
      </c>
      <c r="G66" s="29">
        <v>4562</v>
      </c>
      <c r="H66" s="29">
        <v>4616</v>
      </c>
      <c r="I66" s="29">
        <v>4616</v>
      </c>
      <c r="J66" s="76">
        <f t="shared" si="12"/>
        <v>0</v>
      </c>
      <c r="K66" s="29">
        <f t="shared" si="13"/>
        <v>0</v>
      </c>
      <c r="L66" s="77">
        <f t="shared" si="14"/>
        <v>3.6081104319414699E-2</v>
      </c>
    </row>
    <row r="67" spans="2:12" x14ac:dyDescent="0.25">
      <c r="B67" s="284"/>
      <c r="C67" s="297"/>
      <c r="D67" s="4" t="s">
        <v>51</v>
      </c>
      <c r="E67" s="29">
        <v>17263</v>
      </c>
      <c r="F67" s="29">
        <v>27757</v>
      </c>
      <c r="G67" s="29">
        <v>19434</v>
      </c>
      <c r="H67" s="29">
        <v>19850</v>
      </c>
      <c r="I67" s="29">
        <v>20110.999999999996</v>
      </c>
      <c r="J67" s="76">
        <f t="shared" si="12"/>
        <v>1.3148614609571618E-2</v>
      </c>
      <c r="K67" s="29">
        <f t="shared" si="13"/>
        <v>260.99999999999636</v>
      </c>
      <c r="L67" s="77">
        <f t="shared" si="14"/>
        <v>0.15719824284396638</v>
      </c>
    </row>
    <row r="68" spans="2:12" x14ac:dyDescent="0.25">
      <c r="B68" s="284"/>
      <c r="C68" s="297"/>
      <c r="D68" s="4" t="s">
        <v>52</v>
      </c>
      <c r="E68" s="29">
        <v>625</v>
      </c>
      <c r="F68" s="29">
        <v>663</v>
      </c>
      <c r="G68" s="29">
        <v>673</v>
      </c>
      <c r="H68" s="29">
        <v>673</v>
      </c>
      <c r="I68" s="29">
        <v>673</v>
      </c>
      <c r="J68" s="76">
        <f t="shared" si="12"/>
        <v>0</v>
      </c>
      <c r="K68" s="29">
        <f t="shared" si="13"/>
        <v>0</v>
      </c>
      <c r="L68" s="77">
        <f t="shared" si="14"/>
        <v>5.2605249581815627E-3</v>
      </c>
    </row>
    <row r="69" spans="2:12" x14ac:dyDescent="0.25">
      <c r="B69" s="284"/>
      <c r="C69" s="297"/>
      <c r="D69" s="4" t="s">
        <v>53</v>
      </c>
      <c r="E69" s="29">
        <v>4169</v>
      </c>
      <c r="F69" s="29">
        <v>6549</v>
      </c>
      <c r="G69" s="29">
        <v>4797</v>
      </c>
      <c r="H69" s="29">
        <v>4797</v>
      </c>
      <c r="I69" s="29">
        <v>4635</v>
      </c>
      <c r="J69" s="76">
        <f t="shared" si="12"/>
        <v>-3.3771106941838602E-2</v>
      </c>
      <c r="K69" s="29">
        <f t="shared" si="13"/>
        <v>-162</v>
      </c>
      <c r="L69" s="77">
        <f t="shared" si="14"/>
        <v>3.6229618396985949E-2</v>
      </c>
    </row>
    <row r="70" spans="2:12" x14ac:dyDescent="0.25">
      <c r="B70" s="284"/>
      <c r="C70" s="297"/>
      <c r="D70" s="4" t="s">
        <v>54</v>
      </c>
      <c r="E70" s="29">
        <v>2492.9999999999995</v>
      </c>
      <c r="F70" s="29">
        <v>2832</v>
      </c>
      <c r="G70" s="29">
        <v>2758</v>
      </c>
      <c r="H70" s="29">
        <v>2679.0000000000005</v>
      </c>
      <c r="I70" s="29">
        <v>2679.0000000000005</v>
      </c>
      <c r="J70" s="76">
        <f t="shared" si="12"/>
        <v>0</v>
      </c>
      <c r="K70" s="29">
        <f t="shared" si="13"/>
        <v>0</v>
      </c>
      <c r="L70" s="77">
        <f t="shared" si="14"/>
        <v>2.0940484937545925E-2</v>
      </c>
    </row>
    <row r="71" spans="2:12" x14ac:dyDescent="0.25">
      <c r="B71" s="284"/>
      <c r="C71" s="297"/>
      <c r="D71" s="4" t="s">
        <v>55</v>
      </c>
      <c r="E71" s="29">
        <v>6412</v>
      </c>
      <c r="F71" s="29">
        <v>9735</v>
      </c>
      <c r="G71" s="29">
        <v>6415</v>
      </c>
      <c r="H71" s="29">
        <v>6497</v>
      </c>
      <c r="I71" s="29">
        <v>6497</v>
      </c>
      <c r="J71" s="40">
        <f t="shared" si="12"/>
        <v>0</v>
      </c>
      <c r="K71" s="29">
        <f t="shared" si="13"/>
        <v>0</v>
      </c>
      <c r="L71" s="42">
        <f t="shared" si="14"/>
        <v>5.0783997998968218E-2</v>
      </c>
    </row>
    <row r="72" spans="2:12" x14ac:dyDescent="0.25">
      <c r="B72" s="285"/>
      <c r="C72" s="298"/>
      <c r="D72" s="32" t="s">
        <v>56</v>
      </c>
      <c r="E72" s="73">
        <v>3464.9999999999995</v>
      </c>
      <c r="F72" s="73">
        <v>3644.9999999999995</v>
      </c>
      <c r="G72" s="73">
        <v>3052</v>
      </c>
      <c r="H72" s="73">
        <v>3112.9999999999995</v>
      </c>
      <c r="I72" s="73">
        <v>3112.9999999999995</v>
      </c>
      <c r="J72" s="63">
        <f t="shared" si="12"/>
        <v>0</v>
      </c>
      <c r="K72" s="73">
        <f t="shared" si="13"/>
        <v>0</v>
      </c>
      <c r="L72" s="57">
        <f t="shared" si="14"/>
        <v>2.4332859130489156E-2</v>
      </c>
    </row>
    <row r="73" spans="2:12" ht="7.5" customHeight="1" x14ac:dyDescent="0.25">
      <c r="B73" s="280"/>
      <c r="C73" s="280"/>
      <c r="D73" s="280"/>
      <c r="E73" s="280"/>
      <c r="F73" s="280"/>
      <c r="G73" s="280"/>
      <c r="H73" s="280"/>
      <c r="I73" s="280"/>
      <c r="J73" s="280"/>
      <c r="K73" s="280"/>
      <c r="L73" s="49"/>
    </row>
    <row r="74" spans="2:12" x14ac:dyDescent="0.25">
      <c r="B74" s="282" t="s">
        <v>58</v>
      </c>
      <c r="C74" s="282"/>
      <c r="D74" s="282"/>
      <c r="E74" s="282"/>
      <c r="F74" s="282"/>
      <c r="G74" s="282"/>
      <c r="H74" s="282"/>
      <c r="I74" s="282"/>
      <c r="J74" s="282"/>
      <c r="K74" s="282"/>
    </row>
    <row r="76" spans="2:12" x14ac:dyDescent="0.25">
      <c r="B76" s="58"/>
    </row>
    <row r="77" spans="2:12" ht="21.75" customHeight="1" thickBot="1" x14ac:dyDescent="0.3">
      <c r="B77" s="283" t="s">
        <v>59</v>
      </c>
      <c r="C77" s="283"/>
      <c r="D77" s="283"/>
      <c r="E77" s="283"/>
      <c r="F77" s="283"/>
      <c r="G77" s="283"/>
      <c r="H77" s="283"/>
      <c r="I77" s="283"/>
      <c r="J77" s="283"/>
      <c r="K77" s="283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236</v>
      </c>
      <c r="F79" s="13" t="s">
        <v>237</v>
      </c>
      <c r="G79" s="13" t="s">
        <v>238</v>
      </c>
      <c r="H79" s="13" t="s">
        <v>239</v>
      </c>
      <c r="I79" s="13" t="s">
        <v>240</v>
      </c>
      <c r="J79" s="14" t="str">
        <f>CONCATENATE("var. ",RIGHT(I79,2),"/",RIGHT(H79,2))</f>
        <v>var. 25/24</v>
      </c>
      <c r="K79" s="14" t="str">
        <f>CONCATENATE("dif. ",RIGHT(I79,2),"/",RIGHT(H79,2))</f>
        <v>dif. 25/24</v>
      </c>
      <c r="L79" s="14" t="str">
        <f>CONCATENATE("cuota ",I79)</f>
        <v>cuota acumulado a diciembre 2025</v>
      </c>
    </row>
    <row r="80" spans="2:12" ht="15" customHeight="1" x14ac:dyDescent="0.25">
      <c r="B80" s="296" t="s">
        <v>45</v>
      </c>
      <c r="C80" s="286" t="s">
        <v>8</v>
      </c>
      <c r="D80" s="65" t="s">
        <v>46</v>
      </c>
      <c r="E80" s="66">
        <v>2335438</v>
      </c>
      <c r="F80" s="66">
        <v>4757683</v>
      </c>
      <c r="G80" s="66">
        <v>5189113</v>
      </c>
      <c r="H80" s="66">
        <v>5483293</v>
      </c>
      <c r="I80" s="66">
        <v>5451268</v>
      </c>
      <c r="J80" s="67">
        <f t="shared" ref="J80:J81" si="15">I80/H80-1</f>
        <v>-5.8404684921998795E-3</v>
      </c>
      <c r="K80" s="66">
        <f t="shared" ref="K80:K81" si="16">I80-H80</f>
        <v>-32025</v>
      </c>
      <c r="L80" s="67">
        <f t="shared" ref="L80:L81" si="17">I80/$I$80</f>
        <v>1</v>
      </c>
    </row>
    <row r="81" spans="2:13" ht="15" customHeight="1" x14ac:dyDescent="0.25">
      <c r="B81" s="284"/>
      <c r="C81" s="287"/>
      <c r="D81" s="15" t="s">
        <v>47</v>
      </c>
      <c r="E81" s="16">
        <v>881045</v>
      </c>
      <c r="F81" s="16">
        <v>1757049</v>
      </c>
      <c r="G81" s="16">
        <v>1888751</v>
      </c>
      <c r="H81" s="16">
        <v>1938929</v>
      </c>
      <c r="I81" s="16">
        <v>1858237</v>
      </c>
      <c r="J81" s="18">
        <f t="shared" si="15"/>
        <v>-4.1616789475014349E-2</v>
      </c>
      <c r="K81" s="16">
        <f t="shared" si="16"/>
        <v>-80692</v>
      </c>
      <c r="L81" s="18">
        <f t="shared" si="17"/>
        <v>0.34088160772869724</v>
      </c>
      <c r="M81" s="81"/>
    </row>
    <row r="82" spans="2:13" x14ac:dyDescent="0.25">
      <c r="B82" s="284"/>
      <c r="C82" s="287"/>
      <c r="D82" s="19" t="s">
        <v>48</v>
      </c>
      <c r="E82" s="20">
        <v>492258</v>
      </c>
      <c r="F82" s="20">
        <v>1243535</v>
      </c>
      <c r="G82" s="20">
        <v>1320376</v>
      </c>
      <c r="H82" s="20">
        <v>1387795</v>
      </c>
      <c r="I82" s="20">
        <v>1421549</v>
      </c>
      <c r="J82" s="70">
        <f>I82/H82-1</f>
        <v>2.4322036035581585E-2</v>
      </c>
      <c r="K82" s="20">
        <f>I82-H82</f>
        <v>33754</v>
      </c>
      <c r="L82" s="70">
        <f>I82/$I$80</f>
        <v>0.26077400707505116</v>
      </c>
      <c r="M82" s="81"/>
    </row>
    <row r="83" spans="2:13" x14ac:dyDescent="0.25">
      <c r="B83" s="284"/>
      <c r="C83" s="287"/>
      <c r="D83" s="19" t="s">
        <v>49</v>
      </c>
      <c r="E83" s="20">
        <v>20161</v>
      </c>
      <c r="F83" s="20">
        <v>37751</v>
      </c>
      <c r="G83" s="20">
        <v>51211</v>
      </c>
      <c r="H83" s="20">
        <v>45051</v>
      </c>
      <c r="I83" s="20">
        <v>44435</v>
      </c>
      <c r="J83" s="70">
        <f t="shared" ref="J83:J136" si="18">I83/H83-1</f>
        <v>-1.3673392377527738E-2</v>
      </c>
      <c r="K83" s="20">
        <f t="shared" ref="K83:K112" si="19">I83-H83</f>
        <v>-616</v>
      </c>
      <c r="L83" s="70">
        <f t="shared" ref="L83:L90" si="20">I83/$I$80</f>
        <v>8.1513145198511619E-3</v>
      </c>
      <c r="M83" s="81"/>
    </row>
    <row r="84" spans="2:13" x14ac:dyDescent="0.25">
      <c r="B84" s="284"/>
      <c r="C84" s="287"/>
      <c r="D84" s="19" t="s">
        <v>50</v>
      </c>
      <c r="E84" s="20">
        <v>70304</v>
      </c>
      <c r="F84" s="20">
        <v>161080</v>
      </c>
      <c r="G84" s="20">
        <v>173648</v>
      </c>
      <c r="H84" s="20">
        <v>231856</v>
      </c>
      <c r="I84" s="20">
        <v>188676</v>
      </c>
      <c r="J84" s="70">
        <f t="shared" si="18"/>
        <v>-0.1862362845904354</v>
      </c>
      <c r="K84" s="20">
        <f t="shared" si="19"/>
        <v>-43180</v>
      </c>
      <c r="L84" s="70">
        <f t="shared" si="20"/>
        <v>3.461139683464471E-2</v>
      </c>
      <c r="M84" s="81"/>
    </row>
    <row r="85" spans="2:13" x14ac:dyDescent="0.25">
      <c r="B85" s="284"/>
      <c r="C85" s="287"/>
      <c r="D85" s="19" t="s">
        <v>51</v>
      </c>
      <c r="E85" s="20">
        <v>354204</v>
      </c>
      <c r="F85" s="20">
        <v>710225</v>
      </c>
      <c r="G85" s="20">
        <v>800263</v>
      </c>
      <c r="H85" s="20">
        <v>915958</v>
      </c>
      <c r="I85" s="20">
        <v>937396</v>
      </c>
      <c r="J85" s="70">
        <f t="shared" si="18"/>
        <v>2.3405003286176784E-2</v>
      </c>
      <c r="K85" s="20">
        <f t="shared" si="19"/>
        <v>21438</v>
      </c>
      <c r="L85" s="70">
        <f t="shared" si="20"/>
        <v>0.17195925791944186</v>
      </c>
      <c r="M85" s="81"/>
    </row>
    <row r="86" spans="2:13" x14ac:dyDescent="0.25">
      <c r="B86" s="284"/>
      <c r="C86" s="287"/>
      <c r="D86" s="19" t="s">
        <v>52</v>
      </c>
      <c r="E86" s="20">
        <v>33444</v>
      </c>
      <c r="F86" s="20">
        <v>51485</v>
      </c>
      <c r="G86" s="20">
        <v>58157</v>
      </c>
      <c r="H86" s="20">
        <v>57388</v>
      </c>
      <c r="I86" s="20">
        <v>56585</v>
      </c>
      <c r="J86" s="70">
        <f t="shared" si="18"/>
        <v>-1.3992472293859359E-2</v>
      </c>
      <c r="K86" s="20">
        <f t="shared" si="19"/>
        <v>-803</v>
      </c>
      <c r="L86" s="70">
        <f t="shared" si="20"/>
        <v>1.0380153755052952E-2</v>
      </c>
      <c r="M86" s="81"/>
    </row>
    <row r="87" spans="2:13" x14ac:dyDescent="0.25">
      <c r="B87" s="284"/>
      <c r="C87" s="287"/>
      <c r="D87" s="19" t="s">
        <v>53</v>
      </c>
      <c r="E87" s="20">
        <v>107459</v>
      </c>
      <c r="F87" s="20">
        <v>198873</v>
      </c>
      <c r="G87" s="20">
        <v>252588</v>
      </c>
      <c r="H87" s="20">
        <v>239146</v>
      </c>
      <c r="I87" s="20">
        <v>250668</v>
      </c>
      <c r="J87" s="70">
        <f t="shared" si="18"/>
        <v>4.8179773025682993E-2</v>
      </c>
      <c r="K87" s="20">
        <f t="shared" si="19"/>
        <v>11522</v>
      </c>
      <c r="L87" s="70">
        <f t="shared" si="20"/>
        <v>4.5983429910252074E-2</v>
      </c>
      <c r="M87" s="81"/>
    </row>
    <row r="88" spans="2:13" x14ac:dyDescent="0.25">
      <c r="B88" s="284"/>
      <c r="C88" s="287"/>
      <c r="D88" s="19" t="s">
        <v>54</v>
      </c>
      <c r="E88" s="20">
        <v>164258</v>
      </c>
      <c r="F88" s="20">
        <v>229131</v>
      </c>
      <c r="G88" s="20">
        <v>240044</v>
      </c>
      <c r="H88" s="20">
        <v>250407</v>
      </c>
      <c r="I88" s="20">
        <v>282601</v>
      </c>
      <c r="J88" s="70">
        <f t="shared" si="18"/>
        <v>0.12856669342310711</v>
      </c>
      <c r="K88" s="20">
        <f t="shared" si="19"/>
        <v>32194</v>
      </c>
      <c r="L88" s="70">
        <f t="shared" si="20"/>
        <v>5.184133306232605E-2</v>
      </c>
      <c r="M88" s="81"/>
    </row>
    <row r="89" spans="2:13" ht="18" customHeight="1" x14ac:dyDescent="0.25">
      <c r="B89" s="284"/>
      <c r="C89" s="287"/>
      <c r="D89" s="19" t="s">
        <v>55</v>
      </c>
      <c r="E89" s="20">
        <v>140346</v>
      </c>
      <c r="F89" s="20">
        <v>257117</v>
      </c>
      <c r="G89" s="20">
        <v>280769</v>
      </c>
      <c r="H89" s="20">
        <v>288350</v>
      </c>
      <c r="I89" s="20">
        <v>287664</v>
      </c>
      <c r="J89" s="22">
        <f t="shared" si="18"/>
        <v>-2.3790532339170722E-3</v>
      </c>
      <c r="K89" s="20">
        <f t="shared" si="19"/>
        <v>-686</v>
      </c>
      <c r="L89" s="22">
        <f t="shared" si="20"/>
        <v>5.277010779877269E-2</v>
      </c>
      <c r="M89" s="81"/>
    </row>
    <row r="90" spans="2:13" x14ac:dyDescent="0.25">
      <c r="B90" s="284"/>
      <c r="C90" s="288"/>
      <c r="D90" s="23" t="s">
        <v>56</v>
      </c>
      <c r="E90" s="71">
        <v>71959</v>
      </c>
      <c r="F90" s="71">
        <v>111437</v>
      </c>
      <c r="G90" s="71">
        <v>123306</v>
      </c>
      <c r="H90" s="71">
        <v>128413</v>
      </c>
      <c r="I90" s="71">
        <v>123457</v>
      </c>
      <c r="J90" s="48">
        <f t="shared" si="18"/>
        <v>-3.8594223326298693E-2</v>
      </c>
      <c r="K90" s="71">
        <f t="shared" si="19"/>
        <v>-4956</v>
      </c>
      <c r="L90" s="48">
        <f t="shared" si="20"/>
        <v>2.2647391395910089E-2</v>
      </c>
      <c r="M90" s="81"/>
    </row>
    <row r="91" spans="2:13" x14ac:dyDescent="0.25">
      <c r="B91" s="284"/>
      <c r="C91" s="289" t="s">
        <v>18</v>
      </c>
      <c r="D91" s="65" t="s">
        <v>46</v>
      </c>
      <c r="E91" s="66">
        <v>2347681</v>
      </c>
      <c r="F91" s="66">
        <v>4832844</v>
      </c>
      <c r="G91" s="66">
        <v>5281667</v>
      </c>
      <c r="H91" s="66">
        <v>5579982</v>
      </c>
      <c r="I91" s="66">
        <v>5548336</v>
      </c>
      <c r="J91" s="67">
        <f t="shared" si="18"/>
        <v>-5.6713444595341E-3</v>
      </c>
      <c r="K91" s="66">
        <f t="shared" si="19"/>
        <v>-31646</v>
      </c>
      <c r="L91" s="67">
        <f t="shared" ref="L91:L92" si="21">I91/$I$91</f>
        <v>1</v>
      </c>
    </row>
    <row r="92" spans="2:13" x14ac:dyDescent="0.25">
      <c r="B92" s="284"/>
      <c r="C92" s="290"/>
      <c r="D92" s="26" t="s">
        <v>47</v>
      </c>
      <c r="E92" s="27">
        <v>886032</v>
      </c>
      <c r="F92" s="27">
        <v>1785371</v>
      </c>
      <c r="G92" s="27">
        <v>1925435</v>
      </c>
      <c r="H92" s="27">
        <v>1977808</v>
      </c>
      <c r="I92" s="27">
        <v>1894928</v>
      </c>
      <c r="J92" s="82">
        <f t="shared" si="18"/>
        <v>-4.1904977631802454E-2</v>
      </c>
      <c r="K92" s="27">
        <f t="shared" si="19"/>
        <v>-82880</v>
      </c>
      <c r="L92" s="38">
        <f t="shared" si="21"/>
        <v>0.34153086619123285</v>
      </c>
    </row>
    <row r="93" spans="2:13" x14ac:dyDescent="0.25">
      <c r="B93" s="284"/>
      <c r="C93" s="290"/>
      <c r="D93" s="4" t="s">
        <v>48</v>
      </c>
      <c r="E93" s="29">
        <v>494807</v>
      </c>
      <c r="F93" s="29">
        <v>1265143</v>
      </c>
      <c r="G93" s="29">
        <v>1346478</v>
      </c>
      <c r="H93" s="29">
        <v>1414199</v>
      </c>
      <c r="I93" s="29">
        <v>1450547</v>
      </c>
      <c r="J93" s="83">
        <f t="shared" si="18"/>
        <v>2.5702181941862579E-2</v>
      </c>
      <c r="K93" s="29">
        <f t="shared" si="19"/>
        <v>36348</v>
      </c>
      <c r="L93" s="77">
        <f>I93/$I$91</f>
        <v>0.26143820417508962</v>
      </c>
    </row>
    <row r="94" spans="2:13" x14ac:dyDescent="0.25">
      <c r="B94" s="284"/>
      <c r="C94" s="290"/>
      <c r="D94" s="4" t="s">
        <v>49</v>
      </c>
      <c r="E94" s="29">
        <v>20284</v>
      </c>
      <c r="F94" s="29">
        <v>38233</v>
      </c>
      <c r="G94" s="29">
        <v>51611</v>
      </c>
      <c r="H94" s="29">
        <v>45550</v>
      </c>
      <c r="I94" s="29">
        <v>45028</v>
      </c>
      <c r="J94" s="83">
        <f t="shared" si="18"/>
        <v>-1.1459934138309591E-2</v>
      </c>
      <c r="K94" s="29">
        <f t="shared" si="19"/>
        <v>-522</v>
      </c>
      <c r="L94" s="77">
        <f t="shared" ref="L94:L101" si="22">I94/$I$91</f>
        <v>8.1155863667953781E-3</v>
      </c>
    </row>
    <row r="95" spans="2:13" x14ac:dyDescent="0.25">
      <c r="B95" s="284"/>
      <c r="C95" s="290"/>
      <c r="D95" s="4" t="s">
        <v>50</v>
      </c>
      <c r="E95" s="29">
        <v>71245</v>
      </c>
      <c r="F95" s="29">
        <v>164270</v>
      </c>
      <c r="G95" s="29">
        <v>177179</v>
      </c>
      <c r="H95" s="29">
        <v>234780</v>
      </c>
      <c r="I95" s="29">
        <v>191694</v>
      </c>
      <c r="J95" s="83">
        <f t="shared" si="18"/>
        <v>-0.18351648351648353</v>
      </c>
      <c r="K95" s="29">
        <f t="shared" si="19"/>
        <v>-43086</v>
      </c>
      <c r="L95" s="77">
        <f t="shared" si="22"/>
        <v>3.4549818179720908E-2</v>
      </c>
    </row>
    <row r="96" spans="2:13" x14ac:dyDescent="0.25">
      <c r="B96" s="284"/>
      <c r="C96" s="290"/>
      <c r="D96" s="4" t="s">
        <v>51</v>
      </c>
      <c r="E96" s="29">
        <v>355287</v>
      </c>
      <c r="F96" s="29">
        <v>720575</v>
      </c>
      <c r="G96" s="29">
        <v>813714</v>
      </c>
      <c r="H96" s="29">
        <v>930653</v>
      </c>
      <c r="I96" s="29">
        <v>952676</v>
      </c>
      <c r="J96" s="83">
        <f t="shared" si="18"/>
        <v>2.3664029450289226E-2</v>
      </c>
      <c r="K96" s="29">
        <f t="shared" si="19"/>
        <v>22023</v>
      </c>
      <c r="L96" s="77">
        <f t="shared" si="22"/>
        <v>0.17170481383968095</v>
      </c>
    </row>
    <row r="97" spans="2:12" x14ac:dyDescent="0.25">
      <c r="B97" s="284"/>
      <c r="C97" s="290"/>
      <c r="D97" s="4" t="s">
        <v>52</v>
      </c>
      <c r="E97" s="29">
        <v>33497</v>
      </c>
      <c r="F97" s="29">
        <v>51855</v>
      </c>
      <c r="G97" s="29">
        <v>58492</v>
      </c>
      <c r="H97" s="29">
        <v>57716</v>
      </c>
      <c r="I97" s="29">
        <v>56950</v>
      </c>
      <c r="J97" s="83">
        <f t="shared" si="18"/>
        <v>-1.3271883013375785E-2</v>
      </c>
      <c r="K97" s="29">
        <f t="shared" si="19"/>
        <v>-766</v>
      </c>
      <c r="L97" s="77">
        <f t="shared" si="22"/>
        <v>1.0264338713444896E-2</v>
      </c>
    </row>
    <row r="98" spans="2:12" x14ac:dyDescent="0.25">
      <c r="B98" s="284"/>
      <c r="C98" s="290"/>
      <c r="D98" s="4" t="s">
        <v>53</v>
      </c>
      <c r="E98" s="29">
        <v>108554</v>
      </c>
      <c r="F98" s="29">
        <v>202302</v>
      </c>
      <c r="G98" s="29">
        <v>255835</v>
      </c>
      <c r="H98" s="29">
        <v>243005</v>
      </c>
      <c r="I98" s="29">
        <v>254126</v>
      </c>
      <c r="J98" s="83">
        <f t="shared" si="18"/>
        <v>4.5764490442583572E-2</v>
      </c>
      <c r="K98" s="29">
        <f t="shared" si="19"/>
        <v>11121</v>
      </c>
      <c r="L98" s="77">
        <f t="shared" si="22"/>
        <v>4.5802200876082486E-2</v>
      </c>
    </row>
    <row r="99" spans="2:12" x14ac:dyDescent="0.25">
      <c r="B99" s="284"/>
      <c r="C99" s="290"/>
      <c r="D99" s="4" t="s">
        <v>54</v>
      </c>
      <c r="E99" s="29">
        <v>164413</v>
      </c>
      <c r="F99" s="29">
        <v>230406</v>
      </c>
      <c r="G99" s="29">
        <v>241537</v>
      </c>
      <c r="H99" s="29">
        <v>252084</v>
      </c>
      <c r="I99" s="29">
        <v>284121</v>
      </c>
      <c r="J99" s="83">
        <f t="shared" si="18"/>
        <v>0.12708858951777979</v>
      </c>
      <c r="K99" s="29">
        <f t="shared" si="19"/>
        <v>32037</v>
      </c>
      <c r="L99" s="77">
        <f t="shared" si="22"/>
        <v>5.1208326244120757E-2</v>
      </c>
    </row>
    <row r="100" spans="2:12" x14ac:dyDescent="0.25">
      <c r="B100" s="284"/>
      <c r="C100" s="290"/>
      <c r="D100" s="4" t="s">
        <v>55</v>
      </c>
      <c r="E100" s="29">
        <v>141329</v>
      </c>
      <c r="F100" s="29">
        <v>261644</v>
      </c>
      <c r="G100" s="29">
        <v>285810</v>
      </c>
      <c r="H100" s="29">
        <v>293795</v>
      </c>
      <c r="I100" s="29">
        <v>293036</v>
      </c>
      <c r="J100" s="31">
        <f t="shared" si="18"/>
        <v>-2.5834340271277956E-3</v>
      </c>
      <c r="K100" s="29">
        <f t="shared" si="19"/>
        <v>-759</v>
      </c>
      <c r="L100" s="42">
        <f t="shared" si="22"/>
        <v>5.281511429733167E-2</v>
      </c>
    </row>
    <row r="101" spans="2:12" x14ac:dyDescent="0.25">
      <c r="B101" s="284"/>
      <c r="C101" s="291"/>
      <c r="D101" s="32" t="s">
        <v>56</v>
      </c>
      <c r="E101" s="73">
        <v>72233</v>
      </c>
      <c r="F101" s="73">
        <v>113045</v>
      </c>
      <c r="G101" s="73">
        <v>125576</v>
      </c>
      <c r="H101" s="73">
        <v>130392</v>
      </c>
      <c r="I101" s="73">
        <v>125230</v>
      </c>
      <c r="J101" s="74">
        <f t="shared" si="18"/>
        <v>-3.9588318301736258E-2</v>
      </c>
      <c r="K101" s="73">
        <f t="shared" si="19"/>
        <v>-5162</v>
      </c>
      <c r="L101" s="57">
        <f t="shared" si="22"/>
        <v>2.2570731116500514E-2</v>
      </c>
    </row>
    <row r="102" spans="2:12" x14ac:dyDescent="0.25">
      <c r="B102" s="284"/>
      <c r="C102" s="286" t="s">
        <v>22</v>
      </c>
      <c r="D102" s="65" t="s">
        <v>46</v>
      </c>
      <c r="E102" s="66">
        <v>13903380</v>
      </c>
      <c r="F102" s="66">
        <v>31405937</v>
      </c>
      <c r="G102" s="66">
        <v>34492002</v>
      </c>
      <c r="H102" s="66">
        <v>36085760</v>
      </c>
      <c r="I102" s="66">
        <v>34978337</v>
      </c>
      <c r="J102" s="67">
        <f t="shared" si="18"/>
        <v>-3.0688642833073265E-2</v>
      </c>
      <c r="K102" s="66">
        <f t="shared" si="19"/>
        <v>-1107423</v>
      </c>
      <c r="L102" s="67">
        <f t="shared" ref="L102:L103" si="23">I102/$I$102</f>
        <v>1</v>
      </c>
    </row>
    <row r="103" spans="2:12" x14ac:dyDescent="0.25">
      <c r="B103" s="284"/>
      <c r="C103" s="287"/>
      <c r="D103" s="15" t="s">
        <v>47</v>
      </c>
      <c r="E103" s="16">
        <v>5763674</v>
      </c>
      <c r="F103" s="16">
        <v>12632387</v>
      </c>
      <c r="G103" s="16">
        <v>13593290</v>
      </c>
      <c r="H103" s="16">
        <v>13840017</v>
      </c>
      <c r="I103" s="16">
        <v>13113733</v>
      </c>
      <c r="J103" s="18">
        <f t="shared" si="18"/>
        <v>-5.2477103171188255E-2</v>
      </c>
      <c r="K103" s="16">
        <f t="shared" si="19"/>
        <v>-726284</v>
      </c>
      <c r="L103" s="18">
        <f t="shared" si="23"/>
        <v>0.37491013366358727</v>
      </c>
    </row>
    <row r="104" spans="2:12" x14ac:dyDescent="0.25">
      <c r="B104" s="284"/>
      <c r="C104" s="287"/>
      <c r="D104" s="19" t="s">
        <v>48</v>
      </c>
      <c r="E104" s="20">
        <v>3367162</v>
      </c>
      <c r="F104" s="20">
        <v>8865243</v>
      </c>
      <c r="G104" s="20">
        <v>9740327</v>
      </c>
      <c r="H104" s="20">
        <v>10013119</v>
      </c>
      <c r="I104" s="20">
        <v>9994134</v>
      </c>
      <c r="J104" s="70">
        <f t="shared" si="18"/>
        <v>-1.8960126210424422E-3</v>
      </c>
      <c r="K104" s="20">
        <f t="shared" si="19"/>
        <v>-18985</v>
      </c>
      <c r="L104" s="70">
        <f>I104/$I$102</f>
        <v>0.28572353225369174</v>
      </c>
    </row>
    <row r="105" spans="2:12" x14ac:dyDescent="0.25">
      <c r="B105" s="284"/>
      <c r="C105" s="287"/>
      <c r="D105" s="19" t="s">
        <v>49</v>
      </c>
      <c r="E105" s="20">
        <v>98762</v>
      </c>
      <c r="F105" s="20">
        <v>168339</v>
      </c>
      <c r="G105" s="20">
        <v>182130</v>
      </c>
      <c r="H105" s="20">
        <v>192892</v>
      </c>
      <c r="I105" s="20">
        <v>197469</v>
      </c>
      <c r="J105" s="70">
        <f t="shared" si="18"/>
        <v>2.3728303921365379E-2</v>
      </c>
      <c r="K105" s="20">
        <f t="shared" si="19"/>
        <v>4577</v>
      </c>
      <c r="L105" s="70">
        <f t="shared" ref="L105:L112" si="24">I105/$I$102</f>
        <v>5.6454656492102529E-3</v>
      </c>
    </row>
    <row r="106" spans="2:12" x14ac:dyDescent="0.25">
      <c r="B106" s="284"/>
      <c r="C106" s="287"/>
      <c r="D106" s="19" t="s">
        <v>50</v>
      </c>
      <c r="E106" s="20">
        <v>419370</v>
      </c>
      <c r="F106" s="20">
        <v>1014697</v>
      </c>
      <c r="G106" s="20">
        <v>988170</v>
      </c>
      <c r="H106" s="20">
        <v>1361415</v>
      </c>
      <c r="I106" s="20">
        <v>1103359</v>
      </c>
      <c r="J106" s="70">
        <f t="shared" si="18"/>
        <v>-0.1895498433615026</v>
      </c>
      <c r="K106" s="20">
        <f t="shared" si="19"/>
        <v>-258056</v>
      </c>
      <c r="L106" s="70">
        <f t="shared" si="24"/>
        <v>3.1544066831993754E-2</v>
      </c>
    </row>
    <row r="107" spans="2:12" x14ac:dyDescent="0.25">
      <c r="B107" s="284"/>
      <c r="C107" s="287"/>
      <c r="D107" s="19" t="s">
        <v>51</v>
      </c>
      <c r="E107" s="20">
        <v>1967362</v>
      </c>
      <c r="F107" s="20">
        <v>4352393</v>
      </c>
      <c r="G107" s="20">
        <v>5136286</v>
      </c>
      <c r="H107" s="20">
        <v>5762502</v>
      </c>
      <c r="I107" s="20">
        <v>5666416</v>
      </c>
      <c r="J107" s="70">
        <f t="shared" si="18"/>
        <v>-1.6674354299573313E-2</v>
      </c>
      <c r="K107" s="20">
        <f t="shared" si="19"/>
        <v>-96086</v>
      </c>
      <c r="L107" s="70">
        <f t="shared" si="24"/>
        <v>0.16199786742291378</v>
      </c>
    </row>
    <row r="108" spans="2:12" x14ac:dyDescent="0.25">
      <c r="B108" s="284"/>
      <c r="C108" s="287"/>
      <c r="D108" s="19" t="s">
        <v>52</v>
      </c>
      <c r="E108" s="20">
        <v>83402</v>
      </c>
      <c r="F108" s="20">
        <v>137757</v>
      </c>
      <c r="G108" s="20">
        <v>148334</v>
      </c>
      <c r="H108" s="20">
        <v>152300</v>
      </c>
      <c r="I108" s="20">
        <v>152519</v>
      </c>
      <c r="J108" s="70">
        <f t="shared" si="18"/>
        <v>1.4379514116875658E-3</v>
      </c>
      <c r="K108" s="20">
        <f t="shared" si="19"/>
        <v>219</v>
      </c>
      <c r="L108" s="70">
        <f t="shared" si="24"/>
        <v>4.3603845431530947E-3</v>
      </c>
    </row>
    <row r="109" spans="2:12" x14ac:dyDescent="0.25">
      <c r="B109" s="284"/>
      <c r="C109" s="287"/>
      <c r="D109" s="19" t="s">
        <v>53</v>
      </c>
      <c r="E109" s="20">
        <v>749212</v>
      </c>
      <c r="F109" s="20">
        <v>1316064</v>
      </c>
      <c r="G109" s="20">
        <v>1447168</v>
      </c>
      <c r="H109" s="20">
        <v>1453294</v>
      </c>
      <c r="I109" s="20">
        <v>1411233</v>
      </c>
      <c r="J109" s="70">
        <f t="shared" si="18"/>
        <v>-2.8941838334156755E-2</v>
      </c>
      <c r="K109" s="20">
        <f t="shared" si="19"/>
        <v>-42061</v>
      </c>
      <c r="L109" s="70">
        <f t="shared" si="24"/>
        <v>4.0345914672844513E-2</v>
      </c>
    </row>
    <row r="110" spans="2:12" x14ac:dyDescent="0.25">
      <c r="B110" s="284"/>
      <c r="C110" s="287"/>
      <c r="D110" s="19" t="s">
        <v>54</v>
      </c>
      <c r="E110" s="20">
        <v>359169</v>
      </c>
      <c r="F110" s="20">
        <v>543499</v>
      </c>
      <c r="G110" s="20">
        <v>577841</v>
      </c>
      <c r="H110" s="20">
        <v>583363</v>
      </c>
      <c r="I110" s="20">
        <v>615470</v>
      </c>
      <c r="J110" s="70">
        <f t="shared" si="18"/>
        <v>5.5037772364719739E-2</v>
      </c>
      <c r="K110" s="20">
        <f t="shared" si="19"/>
        <v>32107</v>
      </c>
      <c r="L110" s="70">
        <f t="shared" si="24"/>
        <v>1.7595747905339239E-2</v>
      </c>
    </row>
    <row r="111" spans="2:12" x14ac:dyDescent="0.25">
      <c r="B111" s="284"/>
      <c r="C111" s="287"/>
      <c r="D111" s="19" t="s">
        <v>55</v>
      </c>
      <c r="E111" s="20">
        <v>774989</v>
      </c>
      <c r="F111" s="20">
        <v>1753117</v>
      </c>
      <c r="G111" s="20">
        <v>1897228</v>
      </c>
      <c r="H111" s="20">
        <v>1991159</v>
      </c>
      <c r="I111" s="20">
        <v>2013195</v>
      </c>
      <c r="J111" s="22">
        <f t="shared" si="18"/>
        <v>1.1066921325720402E-2</v>
      </c>
      <c r="K111" s="20">
        <f t="shared" si="19"/>
        <v>22036</v>
      </c>
      <c r="L111" s="22">
        <f t="shared" si="24"/>
        <v>5.7555480696523678E-2</v>
      </c>
    </row>
    <row r="112" spans="2:12" x14ac:dyDescent="0.25">
      <c r="B112" s="284"/>
      <c r="C112" s="288"/>
      <c r="D112" s="23" t="s">
        <v>56</v>
      </c>
      <c r="E112" s="71">
        <v>320278</v>
      </c>
      <c r="F112" s="71">
        <v>622441</v>
      </c>
      <c r="G112" s="71">
        <v>781228</v>
      </c>
      <c r="H112" s="71">
        <v>735699</v>
      </c>
      <c r="I112" s="71">
        <v>710809</v>
      </c>
      <c r="J112" s="48">
        <f t="shared" si="18"/>
        <v>-3.3831770873686162E-2</v>
      </c>
      <c r="K112" s="71">
        <f t="shared" si="19"/>
        <v>-24890</v>
      </c>
      <c r="L112" s="48">
        <f t="shared" si="24"/>
        <v>2.0321406360742651E-2</v>
      </c>
    </row>
    <row r="113" spans="2:12" x14ac:dyDescent="0.25">
      <c r="B113" s="284"/>
      <c r="C113" s="289" t="s">
        <v>23</v>
      </c>
      <c r="D113" s="65" t="s">
        <v>46</v>
      </c>
      <c r="E113" s="75">
        <f t="shared" ref="E113:I114" si="25">E102/E80</f>
        <v>5.9532216226677823</v>
      </c>
      <c r="F113" s="75">
        <f t="shared" si="25"/>
        <v>6.6010991064347921</v>
      </c>
      <c r="G113" s="75">
        <f t="shared" si="25"/>
        <v>6.6469938118518526</v>
      </c>
      <c r="H113" s="75">
        <f t="shared" si="25"/>
        <v>6.5810380732891716</v>
      </c>
      <c r="I113" s="75">
        <f t="shared" si="25"/>
        <v>6.4165506080420185</v>
      </c>
      <c r="J113" s="67">
        <f t="shared" si="18"/>
        <v>-2.4994151897520189E-2</v>
      </c>
      <c r="K113" s="75">
        <f t="shared" ref="K113:K114" si="26">(I113-H113)</f>
        <v>-0.16448746524715308</v>
      </c>
      <c r="L113" s="67"/>
    </row>
    <row r="114" spans="2:12" x14ac:dyDescent="0.25">
      <c r="B114" s="284"/>
      <c r="C114" s="290"/>
      <c r="D114" s="26" t="s">
        <v>47</v>
      </c>
      <c r="E114" s="37">
        <f t="shared" si="25"/>
        <v>6.5418610854156141</v>
      </c>
      <c r="F114" s="37">
        <f t="shared" si="25"/>
        <v>7.1895473603752658</v>
      </c>
      <c r="G114" s="37">
        <f t="shared" si="25"/>
        <v>7.1969730260897284</v>
      </c>
      <c r="H114" s="37">
        <f t="shared" si="25"/>
        <v>7.1379699823974985</v>
      </c>
      <c r="I114" s="37">
        <f t="shared" si="25"/>
        <v>7.0570831384801833</v>
      </c>
      <c r="J114" s="82">
        <f t="shared" si="18"/>
        <v>-1.1331911470177869E-2</v>
      </c>
      <c r="K114" s="37">
        <f t="shared" si="26"/>
        <v>-8.0886843917315154E-2</v>
      </c>
      <c r="L114" s="38"/>
    </row>
    <row r="115" spans="2:12" x14ac:dyDescent="0.25">
      <c r="B115" s="284"/>
      <c r="C115" s="290"/>
      <c r="D115" s="4" t="s">
        <v>48</v>
      </c>
      <c r="E115" s="41">
        <f>E104/E82</f>
        <v>6.8402382490482632</v>
      </c>
      <c r="F115" s="41">
        <f>F104/F82</f>
        <v>7.1290659289847085</v>
      </c>
      <c r="G115" s="41">
        <f>G104/G82</f>
        <v>7.3769342975031353</v>
      </c>
      <c r="H115" s="41">
        <f>H104/H82</f>
        <v>7.2151283150609418</v>
      </c>
      <c r="I115" s="41">
        <f>I104/I82</f>
        <v>7.0304533997772856</v>
      </c>
      <c r="J115" s="83">
        <f t="shared" si="18"/>
        <v>-2.5595513651249124E-2</v>
      </c>
      <c r="K115" s="41">
        <f>(I115-H115)</f>
        <v>-0.1846749152836562</v>
      </c>
      <c r="L115" s="77"/>
    </row>
    <row r="116" spans="2:12" x14ac:dyDescent="0.25">
      <c r="B116" s="284"/>
      <c r="C116" s="290"/>
      <c r="D116" s="4" t="s">
        <v>49</v>
      </c>
      <c r="E116" s="41">
        <f t="shared" ref="E116:I123" si="27">E105/E83</f>
        <v>4.8986657407866669</v>
      </c>
      <c r="F116" s="41">
        <f t="shared" si="27"/>
        <v>4.4591931339567168</v>
      </c>
      <c r="G116" s="41">
        <f t="shared" si="27"/>
        <v>3.556462478764328</v>
      </c>
      <c r="H116" s="41">
        <f t="shared" si="27"/>
        <v>4.2816363676721938</v>
      </c>
      <c r="I116" s="41">
        <f t="shared" si="27"/>
        <v>4.4439968493304827</v>
      </c>
      <c r="J116" s="83">
        <f t="shared" si="18"/>
        <v>3.7920193990355067E-2</v>
      </c>
      <c r="K116" s="41">
        <f t="shared" ref="K116:K123" si="28">(I116-H116)</f>
        <v>0.16236048165828887</v>
      </c>
      <c r="L116" s="77"/>
    </row>
    <row r="117" spans="2:12" x14ac:dyDescent="0.25">
      <c r="B117" s="284"/>
      <c r="C117" s="290"/>
      <c r="D117" s="4" t="s">
        <v>50</v>
      </c>
      <c r="E117" s="41">
        <f t="shared" si="27"/>
        <v>5.9650944469731453</v>
      </c>
      <c r="F117" s="41">
        <f t="shared" si="27"/>
        <v>6.2993357337968714</v>
      </c>
      <c r="G117" s="41">
        <f t="shared" si="27"/>
        <v>5.690650050677232</v>
      </c>
      <c r="H117" s="41">
        <f t="shared" si="27"/>
        <v>5.8718126768338967</v>
      </c>
      <c r="I117" s="41">
        <f t="shared" si="27"/>
        <v>5.8479032839364837</v>
      </c>
      <c r="J117" s="83">
        <f t="shared" si="18"/>
        <v>-4.0718929934094872E-3</v>
      </c>
      <c r="K117" s="41">
        <f t="shared" si="28"/>
        <v>-2.3909392897413007E-2</v>
      </c>
      <c r="L117" s="77"/>
    </row>
    <row r="118" spans="2:12" x14ac:dyDescent="0.25">
      <c r="B118" s="284"/>
      <c r="C118" s="290"/>
      <c r="D118" s="4" t="s">
        <v>51</v>
      </c>
      <c r="E118" s="41">
        <f t="shared" si="27"/>
        <v>5.5543189800228117</v>
      </c>
      <c r="F118" s="41">
        <f t="shared" si="27"/>
        <v>6.1281889542046537</v>
      </c>
      <c r="G118" s="41">
        <f t="shared" si="27"/>
        <v>6.4182475011340019</v>
      </c>
      <c r="H118" s="41">
        <f t="shared" si="27"/>
        <v>6.291229510523408</v>
      </c>
      <c r="I118" s="41">
        <f t="shared" si="27"/>
        <v>6.0448476417650596</v>
      </c>
      <c r="J118" s="83">
        <f t="shared" si="18"/>
        <v>-3.9162753217987456E-2</v>
      </c>
      <c r="K118" s="41">
        <f t="shared" si="28"/>
        <v>-0.24638186875834833</v>
      </c>
      <c r="L118" s="77"/>
    </row>
    <row r="119" spans="2:12" x14ac:dyDescent="0.25">
      <c r="B119" s="284"/>
      <c r="C119" s="290"/>
      <c r="D119" s="4" t="s">
        <v>52</v>
      </c>
      <c r="E119" s="41">
        <f t="shared" si="27"/>
        <v>2.4937806482478173</v>
      </c>
      <c r="F119" s="41">
        <f t="shared" si="27"/>
        <v>2.6756725259784404</v>
      </c>
      <c r="G119" s="41">
        <f t="shared" si="27"/>
        <v>2.5505786061867015</v>
      </c>
      <c r="H119" s="41">
        <f t="shared" si="27"/>
        <v>2.6538649194953647</v>
      </c>
      <c r="I119" s="41">
        <f t="shared" si="27"/>
        <v>2.6953963064416366</v>
      </c>
      <c r="J119" s="83">
        <f t="shared" si="18"/>
        <v>1.5649397466005688E-2</v>
      </c>
      <c r="K119" s="41">
        <f t="shared" si="28"/>
        <v>4.1531386946271898E-2</v>
      </c>
      <c r="L119" s="77"/>
    </row>
    <row r="120" spans="2:12" x14ac:dyDescent="0.25">
      <c r="B120" s="284"/>
      <c r="C120" s="290"/>
      <c r="D120" s="4" t="s">
        <v>53</v>
      </c>
      <c r="E120" s="41">
        <f t="shared" si="27"/>
        <v>6.9720730697289195</v>
      </c>
      <c r="F120" s="41">
        <f t="shared" si="27"/>
        <v>6.6176102336667117</v>
      </c>
      <c r="G120" s="41">
        <f t="shared" si="27"/>
        <v>5.729361648217651</v>
      </c>
      <c r="H120" s="41">
        <f t="shared" si="27"/>
        <v>6.0770157142498729</v>
      </c>
      <c r="I120" s="41">
        <f t="shared" si="27"/>
        <v>5.6298889367609748</v>
      </c>
      <c r="J120" s="83">
        <f t="shared" si="18"/>
        <v>-7.3576702531875871E-2</v>
      </c>
      <c r="K120" s="41">
        <f t="shared" si="28"/>
        <v>-0.44712677748889806</v>
      </c>
      <c r="L120" s="77"/>
    </row>
    <row r="121" spans="2:12" x14ac:dyDescent="0.25">
      <c r="B121" s="284"/>
      <c r="C121" s="290"/>
      <c r="D121" s="4" t="s">
        <v>54</v>
      </c>
      <c r="E121" s="41">
        <f t="shared" si="27"/>
        <v>2.1866149593931499</v>
      </c>
      <c r="F121" s="41">
        <f t="shared" si="27"/>
        <v>2.3720011696365835</v>
      </c>
      <c r="G121" s="41">
        <f t="shared" si="27"/>
        <v>2.4072295079235473</v>
      </c>
      <c r="H121" s="41">
        <f t="shared" si="27"/>
        <v>2.3296593146357729</v>
      </c>
      <c r="I121" s="41">
        <f t="shared" si="27"/>
        <v>2.1778762283219097</v>
      </c>
      <c r="J121" s="83">
        <f t="shared" si="18"/>
        <v>-6.5152481893084646E-2</v>
      </c>
      <c r="K121" s="41">
        <f t="shared" si="28"/>
        <v>-0.15178308631386317</v>
      </c>
      <c r="L121" s="77"/>
    </row>
    <row r="122" spans="2:12" x14ac:dyDescent="0.25">
      <c r="B122" s="284"/>
      <c r="C122" s="290"/>
      <c r="D122" s="4" t="s">
        <v>55</v>
      </c>
      <c r="E122" s="41">
        <f t="shared" si="27"/>
        <v>5.5219885141008653</v>
      </c>
      <c r="F122" s="41">
        <f t="shared" si="27"/>
        <v>6.81836284648623</v>
      </c>
      <c r="G122" s="41">
        <f t="shared" si="27"/>
        <v>6.757255964867916</v>
      </c>
      <c r="H122" s="41">
        <f t="shared" si="27"/>
        <v>6.9053546037801281</v>
      </c>
      <c r="I122" s="41">
        <f t="shared" si="27"/>
        <v>6.9984252461204735</v>
      </c>
      <c r="J122" s="31">
        <f t="shared" si="18"/>
        <v>1.3478039533175723E-2</v>
      </c>
      <c r="K122" s="41">
        <f t="shared" si="28"/>
        <v>9.3070642340345344E-2</v>
      </c>
      <c r="L122" s="42"/>
    </row>
    <row r="123" spans="2:12" x14ac:dyDescent="0.25">
      <c r="B123" s="284"/>
      <c r="C123" s="291"/>
      <c r="D123" s="32" t="s">
        <v>56</v>
      </c>
      <c r="E123" s="79">
        <f t="shared" si="27"/>
        <v>4.4508400617018022</v>
      </c>
      <c r="F123" s="79">
        <f t="shared" si="27"/>
        <v>5.585586474869209</v>
      </c>
      <c r="G123" s="79">
        <f t="shared" si="27"/>
        <v>6.3356852059104991</v>
      </c>
      <c r="H123" s="79">
        <f t="shared" si="27"/>
        <v>5.7291629352168396</v>
      </c>
      <c r="I123" s="79">
        <f t="shared" si="27"/>
        <v>5.7575431121767089</v>
      </c>
      <c r="J123" s="74">
        <f t="shared" si="18"/>
        <v>4.9536341138805007E-3</v>
      </c>
      <c r="K123" s="79">
        <f t="shared" si="28"/>
        <v>2.8380176959869274E-2</v>
      </c>
      <c r="L123" s="57"/>
    </row>
    <row r="124" spans="2:12" x14ac:dyDescent="0.25">
      <c r="B124" s="284"/>
      <c r="C124" s="292" t="s">
        <v>37</v>
      </c>
      <c r="D124" s="65" t="s">
        <v>46</v>
      </c>
      <c r="E124" s="67">
        <v>0.46071549284573426</v>
      </c>
      <c r="F124" s="67">
        <v>0.66257277613676679</v>
      </c>
      <c r="G124" s="67">
        <v>0.75278316087982655</v>
      </c>
      <c r="H124" s="67">
        <v>0.72939896587816766</v>
      </c>
      <c r="I124" s="67">
        <v>0.76271640953782749</v>
      </c>
      <c r="J124" s="67">
        <f t="shared" si="18"/>
        <v>4.567794200194264E-2</v>
      </c>
      <c r="K124" s="75">
        <f t="shared" ref="K124:K125" si="29">(I124-H124)*100</f>
        <v>3.3317443659659829</v>
      </c>
      <c r="L124" s="67"/>
    </row>
    <row r="125" spans="2:12" x14ac:dyDescent="0.25">
      <c r="B125" s="284"/>
      <c r="C125" s="293"/>
      <c r="D125" s="15" t="s">
        <v>47</v>
      </c>
      <c r="E125" s="18">
        <v>0.53007392392769836</v>
      </c>
      <c r="F125" s="18">
        <v>0.75084425784599895</v>
      </c>
      <c r="G125" s="18">
        <v>0.81137456860272439</v>
      </c>
      <c r="H125" s="18">
        <v>0.76364878445084972</v>
      </c>
      <c r="I125" s="18">
        <v>0.79492109395832511</v>
      </c>
      <c r="J125" s="18">
        <f t="shared" si="18"/>
        <v>4.0951167793665366E-2</v>
      </c>
      <c r="K125" s="45">
        <f t="shared" si="29"/>
        <v>3.1272309507475393</v>
      </c>
      <c r="L125" s="18"/>
    </row>
    <row r="126" spans="2:12" x14ac:dyDescent="0.25">
      <c r="B126" s="284"/>
      <c r="C126" s="293"/>
      <c r="D126" s="19" t="s">
        <v>48</v>
      </c>
      <c r="E126" s="70">
        <v>0.38237984856351559</v>
      </c>
      <c r="F126" s="70">
        <v>0.58966570828384113</v>
      </c>
      <c r="G126" s="70">
        <v>0.7120968992437916</v>
      </c>
      <c r="H126" s="70">
        <v>0.69114669074227841</v>
      </c>
      <c r="I126" s="70">
        <v>0.73569515745498237</v>
      </c>
      <c r="J126" s="70">
        <f t="shared" si="18"/>
        <v>6.4455877904674219E-2</v>
      </c>
      <c r="K126" s="46">
        <f>(I126-H126)*100</f>
        <v>4.4548466712703956</v>
      </c>
      <c r="L126" s="70"/>
    </row>
    <row r="127" spans="2:12" x14ac:dyDescent="0.25">
      <c r="B127" s="284"/>
      <c r="C127" s="293"/>
      <c r="D127" s="19" t="s">
        <v>49</v>
      </c>
      <c r="E127" s="70">
        <v>0.40408330264719122</v>
      </c>
      <c r="F127" s="70">
        <v>0.53629592343863497</v>
      </c>
      <c r="G127" s="70">
        <v>0.55483289211938058</v>
      </c>
      <c r="H127" s="70">
        <v>0.53989028213166146</v>
      </c>
      <c r="I127" s="70">
        <v>0.59322446331044176</v>
      </c>
      <c r="J127" s="70">
        <f t="shared" si="18"/>
        <v>9.8787073862859121E-2</v>
      </c>
      <c r="K127" s="46">
        <f t="shared" ref="K127:K134" si="30">(I127-H127)*100</f>
        <v>5.3334181178780309</v>
      </c>
      <c r="L127" s="70"/>
    </row>
    <row r="128" spans="2:12" x14ac:dyDescent="0.25">
      <c r="B128" s="284"/>
      <c r="C128" s="293"/>
      <c r="D128" s="19" t="s">
        <v>50</v>
      </c>
      <c r="E128" s="70">
        <v>0.28621210694206145</v>
      </c>
      <c r="F128" s="70">
        <v>0.59390060461332261</v>
      </c>
      <c r="G128" s="70">
        <v>0.61609450810074784</v>
      </c>
      <c r="H128" s="70">
        <v>0.78254834111236293</v>
      </c>
      <c r="I128" s="70">
        <v>0.65487464685073948</v>
      </c>
      <c r="J128" s="70">
        <f t="shared" si="18"/>
        <v>-0.16315119150356916</v>
      </c>
      <c r="K128" s="46">
        <f t="shared" si="30"/>
        <v>-12.767369426162345</v>
      </c>
      <c r="L128" s="70"/>
    </row>
    <row r="129" spans="2:12" x14ac:dyDescent="0.25">
      <c r="B129" s="284"/>
      <c r="C129" s="293"/>
      <c r="D129" s="19" t="s">
        <v>51</v>
      </c>
      <c r="E129" s="70">
        <v>0.48615455783025679</v>
      </c>
      <c r="F129" s="70">
        <v>0.62422273216206525</v>
      </c>
      <c r="G129" s="70">
        <v>0.73256253105658276</v>
      </c>
      <c r="H129" s="70">
        <v>0.73648588804063642</v>
      </c>
      <c r="I129" s="70">
        <v>0.77515282700025978</v>
      </c>
      <c r="J129" s="70">
        <f t="shared" si="18"/>
        <v>5.2501941432297805E-2</v>
      </c>
      <c r="K129" s="46">
        <f t="shared" si="30"/>
        <v>3.8666938959623365</v>
      </c>
      <c r="L129" s="70"/>
    </row>
    <row r="130" spans="2:12" x14ac:dyDescent="0.25">
      <c r="B130" s="284"/>
      <c r="C130" s="293"/>
      <c r="D130" s="19" t="s">
        <v>52</v>
      </c>
      <c r="E130" s="70">
        <v>0.42945341263098274</v>
      </c>
      <c r="F130" s="70">
        <v>0.57741590694750078</v>
      </c>
      <c r="G130" s="70">
        <v>0.61259601883208059</v>
      </c>
      <c r="H130" s="70">
        <v>0.57002556319498765</v>
      </c>
      <c r="I130" s="70">
        <v>0.62089193755215866</v>
      </c>
      <c r="J130" s="70">
        <f t="shared" si="18"/>
        <v>8.9235251261479354E-2</v>
      </c>
      <c r="K130" s="46">
        <f t="shared" si="30"/>
        <v>5.0866374357171011</v>
      </c>
      <c r="L130" s="70"/>
    </row>
    <row r="131" spans="2:12" x14ac:dyDescent="0.25">
      <c r="B131" s="284"/>
      <c r="C131" s="293"/>
      <c r="D131" s="19" t="s">
        <v>53</v>
      </c>
      <c r="E131" s="70">
        <v>0.70336128458075009</v>
      </c>
      <c r="F131" s="70">
        <v>0.77576111963529215</v>
      </c>
      <c r="G131" s="70">
        <v>0.82779844332469787</v>
      </c>
      <c r="H131" s="70">
        <v>0.77423661488907958</v>
      </c>
      <c r="I131" s="70">
        <v>0.81840355885878524</v>
      </c>
      <c r="J131" s="70">
        <f t="shared" si="18"/>
        <v>5.7045795975475988E-2</v>
      </c>
      <c r="K131" s="46">
        <f t="shared" si="30"/>
        <v>4.4166943969705663</v>
      </c>
      <c r="L131" s="70"/>
    </row>
    <row r="132" spans="2:12" x14ac:dyDescent="0.25">
      <c r="B132" s="284"/>
      <c r="C132" s="293"/>
      <c r="D132" s="19" t="s">
        <v>54</v>
      </c>
      <c r="E132" s="70">
        <v>0.43287194104141685</v>
      </c>
      <c r="F132" s="70">
        <v>0.55540181632567553</v>
      </c>
      <c r="G132" s="70">
        <v>0.57078552018499329</v>
      </c>
      <c r="H132" s="70">
        <v>0.54033403912807498</v>
      </c>
      <c r="I132" s="70">
        <v>0.63035262548776605</v>
      </c>
      <c r="J132" s="70">
        <f t="shared" si="18"/>
        <v>0.16659802981309868</v>
      </c>
      <c r="K132" s="46">
        <f t="shared" si="30"/>
        <v>9.0018586359691071</v>
      </c>
      <c r="L132" s="70"/>
    </row>
    <row r="133" spans="2:12" x14ac:dyDescent="0.25">
      <c r="B133" s="284"/>
      <c r="C133" s="293"/>
      <c r="D133" s="19" t="s">
        <v>55</v>
      </c>
      <c r="E133" s="70">
        <v>0.48201408869433904</v>
      </c>
      <c r="F133" s="70">
        <v>0.71738538865739221</v>
      </c>
      <c r="G133" s="70">
        <v>0.81783519993171871</v>
      </c>
      <c r="H133" s="70">
        <v>0.796368991363826</v>
      </c>
      <c r="I133" s="70">
        <v>0.84894608892196821</v>
      </c>
      <c r="J133" s="70">
        <f t="shared" si="18"/>
        <v>6.6021025590287108E-2</v>
      </c>
      <c r="K133" s="46">
        <f t="shared" si="30"/>
        <v>5.2577097558142221</v>
      </c>
      <c r="L133" s="22"/>
    </row>
    <row r="134" spans="2:12" x14ac:dyDescent="0.25">
      <c r="B134" s="284"/>
      <c r="C134" s="294"/>
      <c r="D134" s="23" t="s">
        <v>56</v>
      </c>
      <c r="E134" s="70">
        <v>0.30640431884692987</v>
      </c>
      <c r="F134" s="70">
        <v>0.52346567968264468</v>
      </c>
      <c r="G134" s="70">
        <v>0.69664796996638179</v>
      </c>
      <c r="H134" s="70">
        <v>0.60474011018006602</v>
      </c>
      <c r="I134" s="70">
        <v>0.6273074747310724</v>
      </c>
      <c r="J134" s="70">
        <f t="shared" si="18"/>
        <v>3.7317459469137448E-2</v>
      </c>
      <c r="K134" s="46">
        <f t="shared" si="30"/>
        <v>2.2567364551006386</v>
      </c>
      <c r="L134" s="48"/>
    </row>
    <row r="135" spans="2:12" x14ac:dyDescent="0.25">
      <c r="B135" s="284"/>
      <c r="C135" s="295" t="s">
        <v>40</v>
      </c>
      <c r="D135" s="65" t="s">
        <v>46</v>
      </c>
      <c r="E135" s="66">
        <v>82455.583333333328</v>
      </c>
      <c r="F135" s="66">
        <v>129725.25</v>
      </c>
      <c r="G135" s="66">
        <v>125536.41666666667</v>
      </c>
      <c r="H135" s="66">
        <v>135046.16666666666</v>
      </c>
      <c r="I135" s="66">
        <v>125646.66666666667</v>
      </c>
      <c r="J135" s="67">
        <f t="shared" si="18"/>
        <v>-6.9602123718185194E-2</v>
      </c>
      <c r="K135" s="66">
        <f t="shared" ref="K135:K136" si="31">I135-H135</f>
        <v>-9399.4999999999854</v>
      </c>
      <c r="L135" s="67">
        <f>I135/$I$135</f>
        <v>1</v>
      </c>
    </row>
    <row r="136" spans="2:12" x14ac:dyDescent="0.25">
      <c r="B136" s="284"/>
      <c r="C136" s="290"/>
      <c r="D136" s="26" t="s">
        <v>47</v>
      </c>
      <c r="E136" s="27">
        <v>29696.5</v>
      </c>
      <c r="F136" s="27">
        <v>46054.083333333336</v>
      </c>
      <c r="G136" s="27">
        <v>45902.166666666664</v>
      </c>
      <c r="H136" s="27">
        <v>49468.416666666664</v>
      </c>
      <c r="I136" s="27">
        <v>45191.416666666664</v>
      </c>
      <c r="J136" s="36">
        <f t="shared" si="18"/>
        <v>-8.64592054526373E-2</v>
      </c>
      <c r="K136" s="27">
        <f t="shared" si="31"/>
        <v>-4277</v>
      </c>
      <c r="L136" s="38">
        <f t="shared" ref="L136:L145" si="32">I136/$I$135</f>
        <v>0.35967063723669546</v>
      </c>
    </row>
    <row r="137" spans="2:12" x14ac:dyDescent="0.25">
      <c r="B137" s="284"/>
      <c r="C137" s="290"/>
      <c r="D137" s="4" t="s">
        <v>48</v>
      </c>
      <c r="E137" s="29">
        <v>24064.333333333332</v>
      </c>
      <c r="F137" s="29">
        <v>41118.666666666664</v>
      </c>
      <c r="G137" s="29">
        <v>37475.083333333336</v>
      </c>
      <c r="H137" s="29">
        <v>39555.75</v>
      </c>
      <c r="I137" s="29">
        <v>37223.166666666664</v>
      </c>
      <c r="J137" s="76">
        <f>I137/H137-1</f>
        <v>-5.8969513492560188E-2</v>
      </c>
      <c r="K137" s="29">
        <f>I137-H137</f>
        <v>-2332.5833333333358</v>
      </c>
      <c r="L137" s="77">
        <f t="shared" si="32"/>
        <v>0.2962527192656656</v>
      </c>
    </row>
    <row r="138" spans="2:12" x14ac:dyDescent="0.25">
      <c r="B138" s="284"/>
      <c r="C138" s="290"/>
      <c r="D138" s="4" t="s">
        <v>49</v>
      </c>
      <c r="E138" s="29">
        <v>668.66666666666663</v>
      </c>
      <c r="F138" s="29">
        <v>859.66666666666663</v>
      </c>
      <c r="G138" s="29">
        <v>899.58333333333337</v>
      </c>
      <c r="H138" s="29">
        <v>974.75</v>
      </c>
      <c r="I138" s="29">
        <v>912</v>
      </c>
      <c r="J138" s="76">
        <f t="shared" ref="J138:J145" si="33">I138/H138-1</f>
        <v>-6.437548089253653E-2</v>
      </c>
      <c r="K138" s="29">
        <f t="shared" ref="K138:K145" si="34">I138-H138</f>
        <v>-62.75</v>
      </c>
      <c r="L138" s="77">
        <f t="shared" si="32"/>
        <v>7.2584496206292773E-3</v>
      </c>
    </row>
    <row r="139" spans="2:12" x14ac:dyDescent="0.25">
      <c r="B139" s="284"/>
      <c r="C139" s="290"/>
      <c r="D139" s="4" t="s">
        <v>50</v>
      </c>
      <c r="E139" s="29">
        <v>4011.6666666666665</v>
      </c>
      <c r="F139" s="29">
        <v>4678.666666666667</v>
      </c>
      <c r="G139" s="29">
        <v>4395.166666666667</v>
      </c>
      <c r="H139" s="29">
        <v>4748.333333333333</v>
      </c>
      <c r="I139" s="29">
        <v>4616</v>
      </c>
      <c r="J139" s="76">
        <f t="shared" si="33"/>
        <v>-2.786942786942781E-2</v>
      </c>
      <c r="K139" s="29">
        <f t="shared" si="34"/>
        <v>-132.33333333333303</v>
      </c>
      <c r="L139" s="77">
        <f t="shared" si="32"/>
        <v>3.6737942378097306E-2</v>
      </c>
    </row>
    <row r="140" spans="2:12" x14ac:dyDescent="0.25">
      <c r="B140" s="284"/>
      <c r="C140" s="290"/>
      <c r="D140" s="4" t="s">
        <v>51</v>
      </c>
      <c r="E140" s="29">
        <v>11050.166666666666</v>
      </c>
      <c r="F140" s="29">
        <v>19088.333333333332</v>
      </c>
      <c r="G140" s="29">
        <v>19209.333333333332</v>
      </c>
      <c r="H140" s="29">
        <v>21355.25</v>
      </c>
      <c r="I140" s="29">
        <v>20029.166666666668</v>
      </c>
      <c r="J140" s="76">
        <f t="shared" si="33"/>
        <v>-6.2096361940662481E-2</v>
      </c>
      <c r="K140" s="29">
        <f t="shared" si="34"/>
        <v>-1326.0833333333321</v>
      </c>
      <c r="L140" s="77">
        <f t="shared" si="32"/>
        <v>0.15940865920305619</v>
      </c>
    </row>
    <row r="141" spans="2:12" x14ac:dyDescent="0.25">
      <c r="B141" s="284"/>
      <c r="C141" s="290"/>
      <c r="D141" s="4" t="s">
        <v>52</v>
      </c>
      <c r="E141" s="29">
        <v>531.66666666666663</v>
      </c>
      <c r="F141" s="29">
        <v>653.5</v>
      </c>
      <c r="G141" s="29">
        <v>663.41666666666663</v>
      </c>
      <c r="H141" s="29">
        <v>729.08333333333337</v>
      </c>
      <c r="I141" s="29">
        <v>673</v>
      </c>
      <c r="J141" s="76">
        <f t="shared" si="33"/>
        <v>-7.6923076923076983E-2</v>
      </c>
      <c r="K141" s="29">
        <f t="shared" si="34"/>
        <v>-56.083333333333371</v>
      </c>
      <c r="L141" s="77">
        <f t="shared" si="32"/>
        <v>5.3562901257494556E-3</v>
      </c>
    </row>
    <row r="142" spans="2:12" x14ac:dyDescent="0.25">
      <c r="B142" s="284"/>
      <c r="C142" s="290"/>
      <c r="D142" s="4" t="s">
        <v>53</v>
      </c>
      <c r="E142" s="29">
        <v>2907.75</v>
      </c>
      <c r="F142" s="29">
        <v>4643.333333333333</v>
      </c>
      <c r="G142" s="29">
        <v>4789.666666666667</v>
      </c>
      <c r="H142" s="29">
        <v>5123.25</v>
      </c>
      <c r="I142" s="29">
        <v>4725</v>
      </c>
      <c r="J142" s="76">
        <f t="shared" si="33"/>
        <v>-7.7733860342556027E-2</v>
      </c>
      <c r="K142" s="29">
        <f t="shared" si="34"/>
        <v>-398.25</v>
      </c>
      <c r="L142" s="77">
        <f t="shared" si="32"/>
        <v>3.7605454448983923E-2</v>
      </c>
    </row>
    <row r="143" spans="2:12" x14ac:dyDescent="0.25">
      <c r="B143" s="284"/>
      <c r="C143" s="290"/>
      <c r="D143" s="4" t="s">
        <v>54</v>
      </c>
      <c r="E143" s="29">
        <v>2270</v>
      </c>
      <c r="F143" s="29">
        <v>2680.25</v>
      </c>
      <c r="G143" s="29">
        <v>2774.0833333333335</v>
      </c>
      <c r="H143" s="29">
        <v>2946</v>
      </c>
      <c r="I143" s="29">
        <v>2675.416666666667</v>
      </c>
      <c r="J143" s="76">
        <f t="shared" si="33"/>
        <v>-9.1847703100248812E-2</v>
      </c>
      <c r="K143" s="29">
        <f t="shared" si="34"/>
        <v>-270.58333333333303</v>
      </c>
      <c r="L143" s="77">
        <f t="shared" si="32"/>
        <v>2.1293176632885873E-2</v>
      </c>
    </row>
    <row r="144" spans="2:12" x14ac:dyDescent="0.25">
      <c r="B144" s="284"/>
      <c r="C144" s="290"/>
      <c r="D144" s="4" t="s">
        <v>55</v>
      </c>
      <c r="E144" s="29">
        <v>4392.5</v>
      </c>
      <c r="F144" s="29">
        <v>6689.916666666667</v>
      </c>
      <c r="G144" s="29">
        <v>6355.5</v>
      </c>
      <c r="H144" s="29">
        <v>6824.916666666667</v>
      </c>
      <c r="I144" s="29">
        <v>6497</v>
      </c>
      <c r="J144" s="40">
        <f t="shared" si="33"/>
        <v>-4.8046984700667927E-2</v>
      </c>
      <c r="K144" s="29">
        <f t="shared" si="34"/>
        <v>-327.91666666666697</v>
      </c>
      <c r="L144" s="42">
        <f t="shared" si="32"/>
        <v>5.1708494720645197E-2</v>
      </c>
    </row>
    <row r="145" spans="2:12" x14ac:dyDescent="0.25">
      <c r="B145" s="285"/>
      <c r="C145" s="291"/>
      <c r="D145" s="32" t="s">
        <v>56</v>
      </c>
      <c r="E145" s="73">
        <v>2862.3333333333335</v>
      </c>
      <c r="F145" s="73">
        <v>3258.8333333333335</v>
      </c>
      <c r="G145" s="73">
        <v>3072.4166666666665</v>
      </c>
      <c r="H145" s="73">
        <v>3320.4166666666665</v>
      </c>
      <c r="I145" s="73">
        <v>3104.4999999999995</v>
      </c>
      <c r="J145" s="63">
        <f t="shared" si="33"/>
        <v>-6.5026979545739882E-2</v>
      </c>
      <c r="K145" s="73">
        <f t="shared" si="34"/>
        <v>-215.91666666666697</v>
      </c>
      <c r="L145" s="57">
        <f t="shared" si="32"/>
        <v>2.4708176367591653E-2</v>
      </c>
    </row>
    <row r="146" spans="2:12" ht="6" customHeight="1" x14ac:dyDescent="0.25"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49"/>
    </row>
    <row r="147" spans="2:12" x14ac:dyDescent="0.25">
      <c r="B147" s="282" t="s">
        <v>58</v>
      </c>
      <c r="C147" s="282"/>
      <c r="D147" s="282"/>
      <c r="E147" s="282"/>
      <c r="F147" s="282"/>
      <c r="G147" s="282"/>
      <c r="H147" s="282"/>
      <c r="I147" s="282"/>
      <c r="J147" s="282"/>
      <c r="K147" s="282"/>
    </row>
    <row r="148" spans="2:12" x14ac:dyDescent="0.25">
      <c r="B148" s="62"/>
    </row>
    <row r="150" spans="2:12" ht="21.75" thickBot="1" x14ac:dyDescent="0.3">
      <c r="B150" s="283" t="s">
        <v>59</v>
      </c>
      <c r="C150" s="283"/>
      <c r="D150" s="283"/>
      <c r="E150" s="283"/>
      <c r="F150" s="283"/>
      <c r="G150" s="283"/>
      <c r="H150" s="283"/>
      <c r="I150" s="283"/>
      <c r="J150" s="283"/>
      <c r="K150" s="283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2021</v>
      </c>
      <c r="F152" s="14">
        <v>2022</v>
      </c>
      <c r="G152" s="14">
        <v>2023</v>
      </c>
      <c r="H152" s="14">
        <v>2024</v>
      </c>
      <c r="I152" s="14">
        <v>2025</v>
      </c>
      <c r="J152" s="14" t="str">
        <f>CONCATENATE("var. ",RIGHT(I152,2),"/",RIGHT(H152,2))</f>
        <v>var. 25/24</v>
      </c>
      <c r="K152" s="14" t="str">
        <f>CONCATENATE("dif. ",RIGHT(I152,2),"/",RIGHT(H152,2))</f>
        <v>dif. 25/24</v>
      </c>
      <c r="L152" s="14" t="str">
        <f>CONCATENATE("cuota ",I152)</f>
        <v>cuota 2025</v>
      </c>
    </row>
    <row r="153" spans="2:12" x14ac:dyDescent="0.25">
      <c r="B153" s="296" t="s">
        <v>45</v>
      </c>
      <c r="C153" s="286" t="s">
        <v>8</v>
      </c>
      <c r="D153" s="65" t="s">
        <v>46</v>
      </c>
      <c r="E153" s="66">
        <v>2335438</v>
      </c>
      <c r="F153" s="66">
        <v>4757683</v>
      </c>
      <c r="G153" s="66">
        <v>5189113</v>
      </c>
      <c r="H153" s="66">
        <v>5483293</v>
      </c>
      <c r="I153" s="66">
        <v>5451268</v>
      </c>
      <c r="J153" s="67">
        <f>I153/H153-1</f>
        <v>-5.8404684921998795E-3</v>
      </c>
      <c r="K153" s="66">
        <f>I153-H153</f>
        <v>-32025</v>
      </c>
      <c r="L153" s="67">
        <f>I153/$I$153</f>
        <v>1</v>
      </c>
    </row>
    <row r="154" spans="2:12" x14ac:dyDescent="0.25">
      <c r="B154" s="284"/>
      <c r="C154" s="287"/>
      <c r="D154" s="15" t="s">
        <v>47</v>
      </c>
      <c r="E154" s="16">
        <v>881045</v>
      </c>
      <c r="F154" s="16">
        <v>1757049</v>
      </c>
      <c r="G154" s="16">
        <v>1888751</v>
      </c>
      <c r="H154" s="16">
        <v>1938929</v>
      </c>
      <c r="I154" s="16">
        <v>1858237</v>
      </c>
      <c r="J154" s="18">
        <f t="shared" ref="J154" si="35">I154/H154-1</f>
        <v>-4.1616789475014349E-2</v>
      </c>
      <c r="K154" s="16">
        <f t="shared" ref="K154" si="36">I154-H154</f>
        <v>-80692</v>
      </c>
      <c r="L154" s="18">
        <f t="shared" ref="L154:L163" si="37">I154/$I$153</f>
        <v>0.34088160772869724</v>
      </c>
    </row>
    <row r="155" spans="2:12" x14ac:dyDescent="0.25">
      <c r="B155" s="284"/>
      <c r="C155" s="287"/>
      <c r="D155" s="19" t="s">
        <v>48</v>
      </c>
      <c r="E155" s="20">
        <v>492258</v>
      </c>
      <c r="F155" s="20">
        <v>1243535</v>
      </c>
      <c r="G155" s="20">
        <v>1320376</v>
      </c>
      <c r="H155" s="20">
        <v>1387795</v>
      </c>
      <c r="I155" s="20">
        <v>1421549</v>
      </c>
      <c r="J155" s="70">
        <f>I155/H155-1</f>
        <v>2.4322036035581585E-2</v>
      </c>
      <c r="K155" s="20">
        <f>I155-H155</f>
        <v>33754</v>
      </c>
      <c r="L155" s="70">
        <f t="shared" si="37"/>
        <v>0.26077400707505116</v>
      </c>
    </row>
    <row r="156" spans="2:12" x14ac:dyDescent="0.25">
      <c r="B156" s="284"/>
      <c r="C156" s="287"/>
      <c r="D156" s="19" t="s">
        <v>49</v>
      </c>
      <c r="E156" s="20">
        <v>20161</v>
      </c>
      <c r="F156" s="20">
        <v>37751</v>
      </c>
      <c r="G156" s="20">
        <v>51211</v>
      </c>
      <c r="H156" s="20">
        <v>45051</v>
      </c>
      <c r="I156" s="20">
        <v>44435</v>
      </c>
      <c r="J156" s="70">
        <f t="shared" ref="J156:J218" si="38">I156/H156-1</f>
        <v>-1.3673392377527738E-2</v>
      </c>
      <c r="K156" s="20">
        <f t="shared" ref="K156:K185" si="39">I156-H156</f>
        <v>-616</v>
      </c>
      <c r="L156" s="70">
        <f t="shared" si="37"/>
        <v>8.1513145198511619E-3</v>
      </c>
    </row>
    <row r="157" spans="2:12" x14ac:dyDescent="0.25">
      <c r="B157" s="284"/>
      <c r="C157" s="287"/>
      <c r="D157" s="19" t="s">
        <v>50</v>
      </c>
      <c r="E157" s="20">
        <v>70304</v>
      </c>
      <c r="F157" s="20">
        <v>161080</v>
      </c>
      <c r="G157" s="20">
        <v>173648</v>
      </c>
      <c r="H157" s="20">
        <v>231856</v>
      </c>
      <c r="I157" s="20">
        <v>188676</v>
      </c>
      <c r="J157" s="70">
        <f t="shared" si="38"/>
        <v>-0.1862362845904354</v>
      </c>
      <c r="K157" s="20">
        <f t="shared" si="39"/>
        <v>-43180</v>
      </c>
      <c r="L157" s="70">
        <f t="shared" si="37"/>
        <v>3.461139683464471E-2</v>
      </c>
    </row>
    <row r="158" spans="2:12" x14ac:dyDescent="0.25">
      <c r="B158" s="284"/>
      <c r="C158" s="287"/>
      <c r="D158" s="19" t="s">
        <v>51</v>
      </c>
      <c r="E158" s="20">
        <v>354204</v>
      </c>
      <c r="F158" s="20">
        <v>710225</v>
      </c>
      <c r="G158" s="20">
        <v>800263</v>
      </c>
      <c r="H158" s="20">
        <v>915958</v>
      </c>
      <c r="I158" s="20">
        <v>937396</v>
      </c>
      <c r="J158" s="70">
        <f t="shared" si="38"/>
        <v>2.3405003286176784E-2</v>
      </c>
      <c r="K158" s="20">
        <f t="shared" si="39"/>
        <v>21438</v>
      </c>
      <c r="L158" s="70">
        <f t="shared" si="37"/>
        <v>0.17195925791944186</v>
      </c>
    </row>
    <row r="159" spans="2:12" x14ac:dyDescent="0.25">
      <c r="B159" s="284"/>
      <c r="C159" s="287"/>
      <c r="D159" s="19" t="s">
        <v>52</v>
      </c>
      <c r="E159" s="20">
        <v>33444</v>
      </c>
      <c r="F159" s="20">
        <v>51485</v>
      </c>
      <c r="G159" s="20">
        <v>58157</v>
      </c>
      <c r="H159" s="20">
        <v>57388</v>
      </c>
      <c r="I159" s="20">
        <v>56585</v>
      </c>
      <c r="J159" s="70">
        <f t="shared" si="38"/>
        <v>-1.3992472293859359E-2</v>
      </c>
      <c r="K159" s="20">
        <f t="shared" si="39"/>
        <v>-803</v>
      </c>
      <c r="L159" s="70">
        <f t="shared" si="37"/>
        <v>1.0380153755052952E-2</v>
      </c>
    </row>
    <row r="160" spans="2:12" x14ac:dyDescent="0.25">
      <c r="B160" s="284"/>
      <c r="C160" s="287"/>
      <c r="D160" s="19" t="s">
        <v>53</v>
      </c>
      <c r="E160" s="20">
        <v>107459</v>
      </c>
      <c r="F160" s="20">
        <v>198873</v>
      </c>
      <c r="G160" s="20">
        <v>252588</v>
      </c>
      <c r="H160" s="20">
        <v>239146</v>
      </c>
      <c r="I160" s="20">
        <v>250668</v>
      </c>
      <c r="J160" s="70">
        <f t="shared" si="38"/>
        <v>4.8179773025682993E-2</v>
      </c>
      <c r="K160" s="20">
        <f t="shared" si="39"/>
        <v>11522</v>
      </c>
      <c r="L160" s="70">
        <f t="shared" si="37"/>
        <v>4.5983429910252074E-2</v>
      </c>
    </row>
    <row r="161" spans="2:12" x14ac:dyDescent="0.25">
      <c r="B161" s="284"/>
      <c r="C161" s="287"/>
      <c r="D161" s="19" t="s">
        <v>54</v>
      </c>
      <c r="E161" s="20">
        <v>164258</v>
      </c>
      <c r="F161" s="20">
        <v>229131</v>
      </c>
      <c r="G161" s="20">
        <v>240044</v>
      </c>
      <c r="H161" s="20">
        <v>250407</v>
      </c>
      <c r="I161" s="20">
        <v>282601</v>
      </c>
      <c r="J161" s="70">
        <f t="shared" si="38"/>
        <v>0.12856669342310711</v>
      </c>
      <c r="K161" s="20">
        <f t="shared" si="39"/>
        <v>32194</v>
      </c>
      <c r="L161" s="70">
        <f t="shared" si="37"/>
        <v>5.184133306232605E-2</v>
      </c>
    </row>
    <row r="162" spans="2:12" x14ac:dyDescent="0.25">
      <c r="B162" s="284"/>
      <c r="C162" s="287"/>
      <c r="D162" s="19" t="s">
        <v>55</v>
      </c>
      <c r="E162" s="20">
        <v>140346</v>
      </c>
      <c r="F162" s="20">
        <v>257117</v>
      </c>
      <c r="G162" s="20">
        <v>280769</v>
      </c>
      <c r="H162" s="20">
        <v>288350</v>
      </c>
      <c r="I162" s="20">
        <v>287664</v>
      </c>
      <c r="J162" s="22">
        <f t="shared" si="38"/>
        <v>-2.3790532339170722E-3</v>
      </c>
      <c r="K162" s="20">
        <f t="shared" si="39"/>
        <v>-686</v>
      </c>
      <c r="L162" s="22">
        <f t="shared" si="37"/>
        <v>5.277010779877269E-2</v>
      </c>
    </row>
    <row r="163" spans="2:12" x14ac:dyDescent="0.25">
      <c r="B163" s="284"/>
      <c r="C163" s="288"/>
      <c r="D163" s="23" t="s">
        <v>56</v>
      </c>
      <c r="E163" s="71">
        <v>71959</v>
      </c>
      <c r="F163" s="71">
        <v>111437</v>
      </c>
      <c r="G163" s="71">
        <v>123306</v>
      </c>
      <c r="H163" s="71">
        <v>128413</v>
      </c>
      <c r="I163" s="71">
        <v>123457</v>
      </c>
      <c r="J163" s="48">
        <f t="shared" si="38"/>
        <v>-3.8594223326298693E-2</v>
      </c>
      <c r="K163" s="71">
        <f t="shared" si="39"/>
        <v>-4956</v>
      </c>
      <c r="L163" s="48">
        <f t="shared" si="37"/>
        <v>2.2647391395910089E-2</v>
      </c>
    </row>
    <row r="164" spans="2:12" x14ac:dyDescent="0.25">
      <c r="B164" s="284"/>
      <c r="C164" s="289" t="s">
        <v>18</v>
      </c>
      <c r="D164" s="65" t="s">
        <v>46</v>
      </c>
      <c r="E164" s="66">
        <v>2347681</v>
      </c>
      <c r="F164" s="66">
        <v>4832844</v>
      </c>
      <c r="G164" s="66">
        <v>5281667</v>
      </c>
      <c r="H164" s="66">
        <v>5579982</v>
      </c>
      <c r="I164" s="66">
        <v>5548336</v>
      </c>
      <c r="J164" s="67">
        <f>I164/H164-1</f>
        <v>-5.6713444595341E-3</v>
      </c>
      <c r="K164" s="66">
        <f>I164-H164</f>
        <v>-31646</v>
      </c>
      <c r="L164" s="67">
        <f t="shared" ref="L164:L174" si="40">I164/$I$164</f>
        <v>1</v>
      </c>
    </row>
    <row r="165" spans="2:12" x14ac:dyDescent="0.25">
      <c r="B165" s="284"/>
      <c r="C165" s="290"/>
      <c r="D165" s="26" t="s">
        <v>47</v>
      </c>
      <c r="E165" s="27">
        <v>886032</v>
      </c>
      <c r="F165" s="27">
        <v>1785371</v>
      </c>
      <c r="G165" s="27">
        <v>1925435</v>
      </c>
      <c r="H165" s="27">
        <v>1977808</v>
      </c>
      <c r="I165" s="27">
        <v>1894928</v>
      </c>
      <c r="J165" s="82">
        <f t="shared" ref="J165" si="41">I165/H165-1</f>
        <v>-4.1904977631802454E-2</v>
      </c>
      <c r="K165" s="27">
        <f t="shared" ref="K165" si="42">I165-H165</f>
        <v>-82880</v>
      </c>
      <c r="L165" s="38">
        <f t="shared" si="40"/>
        <v>0.34153086619123285</v>
      </c>
    </row>
    <row r="166" spans="2:12" x14ac:dyDescent="0.25">
      <c r="B166" s="284"/>
      <c r="C166" s="290"/>
      <c r="D166" s="4" t="s">
        <v>48</v>
      </c>
      <c r="E166" s="29">
        <v>494807</v>
      </c>
      <c r="F166" s="29">
        <v>1265143</v>
      </c>
      <c r="G166" s="29">
        <v>1346478</v>
      </c>
      <c r="H166" s="29">
        <v>1414199</v>
      </c>
      <c r="I166" s="29">
        <v>1450547</v>
      </c>
      <c r="J166" s="83">
        <f>I166/H166-1</f>
        <v>2.5702181941862579E-2</v>
      </c>
      <c r="K166" s="29">
        <f>I166-H166</f>
        <v>36348</v>
      </c>
      <c r="L166" s="77">
        <f t="shared" si="40"/>
        <v>0.26143820417508962</v>
      </c>
    </row>
    <row r="167" spans="2:12" x14ac:dyDescent="0.25">
      <c r="B167" s="284"/>
      <c r="C167" s="290"/>
      <c r="D167" s="4" t="s">
        <v>49</v>
      </c>
      <c r="E167" s="29">
        <v>20284</v>
      </c>
      <c r="F167" s="29">
        <v>38233</v>
      </c>
      <c r="G167" s="29">
        <v>51611</v>
      </c>
      <c r="H167" s="29">
        <v>45550</v>
      </c>
      <c r="I167" s="29">
        <v>45028</v>
      </c>
      <c r="J167" s="83">
        <f t="shared" ref="J167:J174" si="43">I167/H167-1</f>
        <v>-1.1459934138309591E-2</v>
      </c>
      <c r="K167" s="29">
        <f t="shared" ref="K167:K174" si="44">I167-H167</f>
        <v>-522</v>
      </c>
      <c r="L167" s="77">
        <f t="shared" si="40"/>
        <v>8.1155863667953781E-3</v>
      </c>
    </row>
    <row r="168" spans="2:12" x14ac:dyDescent="0.25">
      <c r="B168" s="284"/>
      <c r="C168" s="290"/>
      <c r="D168" s="4" t="s">
        <v>50</v>
      </c>
      <c r="E168" s="29">
        <v>71245</v>
      </c>
      <c r="F168" s="29">
        <v>164270</v>
      </c>
      <c r="G168" s="29">
        <v>177179</v>
      </c>
      <c r="H168" s="29">
        <v>234780</v>
      </c>
      <c r="I168" s="29">
        <v>191694</v>
      </c>
      <c r="J168" s="83">
        <f t="shared" si="43"/>
        <v>-0.18351648351648353</v>
      </c>
      <c r="K168" s="29">
        <f t="shared" si="44"/>
        <v>-43086</v>
      </c>
      <c r="L168" s="77">
        <f t="shared" si="40"/>
        <v>3.4549818179720908E-2</v>
      </c>
    </row>
    <row r="169" spans="2:12" x14ac:dyDescent="0.25">
      <c r="B169" s="284"/>
      <c r="C169" s="290"/>
      <c r="D169" s="4" t="s">
        <v>51</v>
      </c>
      <c r="E169" s="29">
        <v>355287</v>
      </c>
      <c r="F169" s="29">
        <v>720575</v>
      </c>
      <c r="G169" s="29">
        <v>813714</v>
      </c>
      <c r="H169" s="29">
        <v>930653</v>
      </c>
      <c r="I169" s="29">
        <v>952676</v>
      </c>
      <c r="J169" s="83">
        <f t="shared" si="43"/>
        <v>2.3664029450289226E-2</v>
      </c>
      <c r="K169" s="29">
        <f t="shared" si="44"/>
        <v>22023</v>
      </c>
      <c r="L169" s="77">
        <f t="shared" si="40"/>
        <v>0.17170481383968095</v>
      </c>
    </row>
    <row r="170" spans="2:12" x14ac:dyDescent="0.25">
      <c r="B170" s="284"/>
      <c r="C170" s="290"/>
      <c r="D170" s="4" t="s">
        <v>52</v>
      </c>
      <c r="E170" s="29">
        <v>33497</v>
      </c>
      <c r="F170" s="29">
        <v>51855</v>
      </c>
      <c r="G170" s="29">
        <v>58492</v>
      </c>
      <c r="H170" s="29">
        <v>57716</v>
      </c>
      <c r="I170" s="29">
        <v>56950</v>
      </c>
      <c r="J170" s="83">
        <f t="shared" si="43"/>
        <v>-1.3271883013375785E-2</v>
      </c>
      <c r="K170" s="29">
        <f t="shared" si="44"/>
        <v>-766</v>
      </c>
      <c r="L170" s="77">
        <f t="shared" si="40"/>
        <v>1.0264338713444896E-2</v>
      </c>
    </row>
    <row r="171" spans="2:12" x14ac:dyDescent="0.25">
      <c r="B171" s="284"/>
      <c r="C171" s="290"/>
      <c r="D171" s="4" t="s">
        <v>53</v>
      </c>
      <c r="E171" s="29">
        <v>108554</v>
      </c>
      <c r="F171" s="29">
        <v>202302</v>
      </c>
      <c r="G171" s="29">
        <v>255835</v>
      </c>
      <c r="H171" s="29">
        <v>243005</v>
      </c>
      <c r="I171" s="29">
        <v>254126</v>
      </c>
      <c r="J171" s="83">
        <f t="shared" si="43"/>
        <v>4.5764490442583572E-2</v>
      </c>
      <c r="K171" s="29">
        <f t="shared" si="44"/>
        <v>11121</v>
      </c>
      <c r="L171" s="77">
        <f t="shared" si="40"/>
        <v>4.5802200876082486E-2</v>
      </c>
    </row>
    <row r="172" spans="2:12" x14ac:dyDescent="0.25">
      <c r="B172" s="284"/>
      <c r="C172" s="290"/>
      <c r="D172" s="4" t="s">
        <v>54</v>
      </c>
      <c r="E172" s="29">
        <v>164413</v>
      </c>
      <c r="F172" s="29">
        <v>230406</v>
      </c>
      <c r="G172" s="29">
        <v>241537</v>
      </c>
      <c r="H172" s="29">
        <v>252084</v>
      </c>
      <c r="I172" s="29">
        <v>284121</v>
      </c>
      <c r="J172" s="83">
        <f t="shared" si="43"/>
        <v>0.12708858951777979</v>
      </c>
      <c r="K172" s="29">
        <f t="shared" si="44"/>
        <v>32037</v>
      </c>
      <c r="L172" s="77">
        <f t="shared" si="40"/>
        <v>5.1208326244120757E-2</v>
      </c>
    </row>
    <row r="173" spans="2:12" x14ac:dyDescent="0.25">
      <c r="B173" s="284"/>
      <c r="C173" s="290"/>
      <c r="D173" s="4" t="s">
        <v>55</v>
      </c>
      <c r="E173" s="29">
        <v>141329</v>
      </c>
      <c r="F173" s="29">
        <v>261644</v>
      </c>
      <c r="G173" s="29">
        <v>285810</v>
      </c>
      <c r="H173" s="29">
        <v>293795</v>
      </c>
      <c r="I173" s="29">
        <v>293036</v>
      </c>
      <c r="J173" s="31">
        <f t="shared" si="43"/>
        <v>-2.5834340271277956E-3</v>
      </c>
      <c r="K173" s="29">
        <f t="shared" si="44"/>
        <v>-759</v>
      </c>
      <c r="L173" s="42">
        <f t="shared" si="40"/>
        <v>5.281511429733167E-2</v>
      </c>
    </row>
    <row r="174" spans="2:12" x14ac:dyDescent="0.25">
      <c r="B174" s="284"/>
      <c r="C174" s="291"/>
      <c r="D174" s="32" t="s">
        <v>56</v>
      </c>
      <c r="E174" s="73">
        <v>72233</v>
      </c>
      <c r="F174" s="73">
        <v>113045</v>
      </c>
      <c r="G174" s="73">
        <v>125576</v>
      </c>
      <c r="H174" s="73">
        <v>130392</v>
      </c>
      <c r="I174" s="73">
        <v>125230</v>
      </c>
      <c r="J174" s="74">
        <f t="shared" si="43"/>
        <v>-3.9588318301736258E-2</v>
      </c>
      <c r="K174" s="73">
        <f t="shared" si="44"/>
        <v>-5162</v>
      </c>
      <c r="L174" s="57">
        <f t="shared" si="40"/>
        <v>2.2570731116500514E-2</v>
      </c>
    </row>
    <row r="175" spans="2:12" x14ac:dyDescent="0.25">
      <c r="B175" s="284"/>
      <c r="C175" s="286" t="s">
        <v>22</v>
      </c>
      <c r="D175" s="65" t="s">
        <v>46</v>
      </c>
      <c r="E175" s="66">
        <v>13903380</v>
      </c>
      <c r="F175" s="66">
        <v>31405937</v>
      </c>
      <c r="G175" s="66">
        <v>34492002</v>
      </c>
      <c r="H175" s="66">
        <v>36085760</v>
      </c>
      <c r="I175" s="66">
        <v>34978337</v>
      </c>
      <c r="J175" s="67">
        <f t="shared" si="38"/>
        <v>-3.0688642833073265E-2</v>
      </c>
      <c r="K175" s="66">
        <f t="shared" si="39"/>
        <v>-1107423</v>
      </c>
      <c r="L175" s="67">
        <f>I175/$I$175</f>
        <v>1</v>
      </c>
    </row>
    <row r="176" spans="2:12" x14ac:dyDescent="0.25">
      <c r="B176" s="284"/>
      <c r="C176" s="287"/>
      <c r="D176" s="15" t="s">
        <v>47</v>
      </c>
      <c r="E176" s="16">
        <v>5763674</v>
      </c>
      <c r="F176" s="16">
        <v>12632387</v>
      </c>
      <c r="G176" s="16">
        <v>13593290</v>
      </c>
      <c r="H176" s="16">
        <v>13840017</v>
      </c>
      <c r="I176" s="16">
        <v>13113733</v>
      </c>
      <c r="J176" s="18">
        <f t="shared" si="38"/>
        <v>-5.2477103171188255E-2</v>
      </c>
      <c r="K176" s="16">
        <f t="shared" si="39"/>
        <v>-726284</v>
      </c>
      <c r="L176" s="18">
        <f t="shared" ref="L176:L185" si="45">I176/$I$175</f>
        <v>0.37491013366358727</v>
      </c>
    </row>
    <row r="177" spans="2:12" x14ac:dyDescent="0.25">
      <c r="B177" s="284"/>
      <c r="C177" s="287"/>
      <c r="D177" s="19" t="s">
        <v>48</v>
      </c>
      <c r="E177" s="20">
        <v>3367162</v>
      </c>
      <c r="F177" s="20">
        <v>8865243</v>
      </c>
      <c r="G177" s="20">
        <v>9740327</v>
      </c>
      <c r="H177" s="20">
        <v>10013119</v>
      </c>
      <c r="I177" s="20">
        <v>9994134</v>
      </c>
      <c r="J177" s="70">
        <f t="shared" si="38"/>
        <v>-1.8960126210424422E-3</v>
      </c>
      <c r="K177" s="20">
        <f t="shared" si="39"/>
        <v>-18985</v>
      </c>
      <c r="L177" s="70">
        <f t="shared" si="45"/>
        <v>0.28572353225369174</v>
      </c>
    </row>
    <row r="178" spans="2:12" x14ac:dyDescent="0.25">
      <c r="B178" s="284"/>
      <c r="C178" s="287"/>
      <c r="D178" s="19" t="s">
        <v>49</v>
      </c>
      <c r="E178" s="20">
        <v>98762</v>
      </c>
      <c r="F178" s="20">
        <v>168339</v>
      </c>
      <c r="G178" s="20">
        <v>182130</v>
      </c>
      <c r="H178" s="20">
        <v>192892</v>
      </c>
      <c r="I178" s="20">
        <v>197469</v>
      </c>
      <c r="J178" s="70">
        <f t="shared" si="38"/>
        <v>2.3728303921365379E-2</v>
      </c>
      <c r="K178" s="20">
        <f t="shared" si="39"/>
        <v>4577</v>
      </c>
      <c r="L178" s="70">
        <f t="shared" si="45"/>
        <v>5.6454656492102529E-3</v>
      </c>
    </row>
    <row r="179" spans="2:12" x14ac:dyDescent="0.25">
      <c r="B179" s="284"/>
      <c r="C179" s="287"/>
      <c r="D179" s="19" t="s">
        <v>50</v>
      </c>
      <c r="E179" s="20">
        <v>419370</v>
      </c>
      <c r="F179" s="20">
        <v>1014697</v>
      </c>
      <c r="G179" s="20">
        <v>988170</v>
      </c>
      <c r="H179" s="20">
        <v>1361415</v>
      </c>
      <c r="I179" s="20">
        <v>1103359</v>
      </c>
      <c r="J179" s="70">
        <f t="shared" si="38"/>
        <v>-0.1895498433615026</v>
      </c>
      <c r="K179" s="20">
        <f t="shared" si="39"/>
        <v>-258056</v>
      </c>
      <c r="L179" s="70">
        <f t="shared" si="45"/>
        <v>3.1544066831993754E-2</v>
      </c>
    </row>
    <row r="180" spans="2:12" x14ac:dyDescent="0.25">
      <c r="B180" s="284"/>
      <c r="C180" s="287"/>
      <c r="D180" s="19" t="s">
        <v>51</v>
      </c>
      <c r="E180" s="20">
        <v>1967362</v>
      </c>
      <c r="F180" s="20">
        <v>4352393</v>
      </c>
      <c r="G180" s="20">
        <v>5136286</v>
      </c>
      <c r="H180" s="20">
        <v>5762502</v>
      </c>
      <c r="I180" s="20">
        <v>5666416</v>
      </c>
      <c r="J180" s="70">
        <f t="shared" si="38"/>
        <v>-1.6674354299573313E-2</v>
      </c>
      <c r="K180" s="20">
        <f t="shared" si="39"/>
        <v>-96086</v>
      </c>
      <c r="L180" s="70">
        <f t="shared" si="45"/>
        <v>0.16199786742291378</v>
      </c>
    </row>
    <row r="181" spans="2:12" x14ac:dyDescent="0.25">
      <c r="B181" s="284"/>
      <c r="C181" s="287"/>
      <c r="D181" s="19" t="s">
        <v>52</v>
      </c>
      <c r="E181" s="20">
        <v>83402</v>
      </c>
      <c r="F181" s="20">
        <v>137757</v>
      </c>
      <c r="G181" s="20">
        <v>148334</v>
      </c>
      <c r="H181" s="20">
        <v>152300</v>
      </c>
      <c r="I181" s="20">
        <v>152519</v>
      </c>
      <c r="J181" s="70">
        <f t="shared" si="38"/>
        <v>1.4379514116875658E-3</v>
      </c>
      <c r="K181" s="20">
        <f t="shared" si="39"/>
        <v>219</v>
      </c>
      <c r="L181" s="70">
        <f t="shared" si="45"/>
        <v>4.3603845431530947E-3</v>
      </c>
    </row>
    <row r="182" spans="2:12" x14ac:dyDescent="0.25">
      <c r="B182" s="284"/>
      <c r="C182" s="287"/>
      <c r="D182" s="19" t="s">
        <v>53</v>
      </c>
      <c r="E182" s="20">
        <v>749212</v>
      </c>
      <c r="F182" s="20">
        <v>1316064</v>
      </c>
      <c r="G182" s="20">
        <v>1447168</v>
      </c>
      <c r="H182" s="20">
        <v>1453294</v>
      </c>
      <c r="I182" s="20">
        <v>1411233</v>
      </c>
      <c r="J182" s="70">
        <f t="shared" si="38"/>
        <v>-2.8941838334156755E-2</v>
      </c>
      <c r="K182" s="20">
        <f t="shared" si="39"/>
        <v>-42061</v>
      </c>
      <c r="L182" s="70">
        <f t="shared" si="45"/>
        <v>4.0345914672844513E-2</v>
      </c>
    </row>
    <row r="183" spans="2:12" x14ac:dyDescent="0.25">
      <c r="B183" s="284"/>
      <c r="C183" s="287"/>
      <c r="D183" s="19" t="s">
        <v>54</v>
      </c>
      <c r="E183" s="20">
        <v>359169</v>
      </c>
      <c r="F183" s="20">
        <v>543499</v>
      </c>
      <c r="G183" s="20">
        <v>577841</v>
      </c>
      <c r="H183" s="20">
        <v>583363</v>
      </c>
      <c r="I183" s="20">
        <v>615470</v>
      </c>
      <c r="J183" s="70">
        <f t="shared" si="38"/>
        <v>5.5037772364719739E-2</v>
      </c>
      <c r="K183" s="20">
        <f t="shared" si="39"/>
        <v>32107</v>
      </c>
      <c r="L183" s="70">
        <f t="shared" si="45"/>
        <v>1.7595747905339239E-2</v>
      </c>
    </row>
    <row r="184" spans="2:12" x14ac:dyDescent="0.25">
      <c r="B184" s="284"/>
      <c r="C184" s="287"/>
      <c r="D184" s="19" t="s">
        <v>55</v>
      </c>
      <c r="E184" s="20">
        <v>774989</v>
      </c>
      <c r="F184" s="20">
        <v>1753117</v>
      </c>
      <c r="G184" s="20">
        <v>1897228</v>
      </c>
      <c r="H184" s="20">
        <v>1991159</v>
      </c>
      <c r="I184" s="20">
        <v>2013195</v>
      </c>
      <c r="J184" s="22">
        <f t="shared" si="38"/>
        <v>1.1066921325720402E-2</v>
      </c>
      <c r="K184" s="20">
        <f t="shared" si="39"/>
        <v>22036</v>
      </c>
      <c r="L184" s="22">
        <f t="shared" si="45"/>
        <v>5.7555480696523678E-2</v>
      </c>
    </row>
    <row r="185" spans="2:12" x14ac:dyDescent="0.25">
      <c r="B185" s="284"/>
      <c r="C185" s="288"/>
      <c r="D185" s="23" t="s">
        <v>56</v>
      </c>
      <c r="E185" s="71">
        <v>320278</v>
      </c>
      <c r="F185" s="71">
        <v>622441</v>
      </c>
      <c r="G185" s="71">
        <v>781228</v>
      </c>
      <c r="H185" s="71">
        <v>735699</v>
      </c>
      <c r="I185" s="71">
        <v>710809</v>
      </c>
      <c r="J185" s="48">
        <f t="shared" si="38"/>
        <v>-3.3831770873686162E-2</v>
      </c>
      <c r="K185" s="71">
        <f t="shared" si="39"/>
        <v>-24890</v>
      </c>
      <c r="L185" s="48">
        <f t="shared" si="45"/>
        <v>2.0321406360742651E-2</v>
      </c>
    </row>
    <row r="186" spans="2:12" x14ac:dyDescent="0.25">
      <c r="B186" s="284"/>
      <c r="C186" s="289" t="s">
        <v>23</v>
      </c>
      <c r="D186" s="65" t="s">
        <v>46</v>
      </c>
      <c r="E186" s="75">
        <f t="shared" ref="E186:I187" si="46">E175/E153</f>
        <v>5.9532216226677823</v>
      </c>
      <c r="F186" s="75">
        <f t="shared" si="46"/>
        <v>6.6010991064347921</v>
      </c>
      <c r="G186" s="75">
        <f t="shared" si="46"/>
        <v>6.6469938118518526</v>
      </c>
      <c r="H186" s="75">
        <f t="shared" si="46"/>
        <v>6.5810380732891716</v>
      </c>
      <c r="I186" s="75">
        <f t="shared" si="46"/>
        <v>6.4165506080420185</v>
      </c>
      <c r="J186" s="67">
        <f t="shared" si="38"/>
        <v>-2.4994151897520189E-2</v>
      </c>
      <c r="K186" s="75">
        <f t="shared" ref="K186:K187" si="47">(I186-H186)</f>
        <v>-0.16448746524715308</v>
      </c>
      <c r="L186" s="67"/>
    </row>
    <row r="187" spans="2:12" x14ac:dyDescent="0.25">
      <c r="B187" s="284"/>
      <c r="C187" s="290"/>
      <c r="D187" s="26" t="s">
        <v>47</v>
      </c>
      <c r="E187" s="37">
        <f t="shared" si="46"/>
        <v>6.5418610854156141</v>
      </c>
      <c r="F187" s="37">
        <f t="shared" si="46"/>
        <v>7.1895473603752658</v>
      </c>
      <c r="G187" s="37">
        <f t="shared" si="46"/>
        <v>7.1969730260897284</v>
      </c>
      <c r="H187" s="37">
        <f t="shared" si="46"/>
        <v>7.1379699823974985</v>
      </c>
      <c r="I187" s="37">
        <f t="shared" si="46"/>
        <v>7.0570831384801833</v>
      </c>
      <c r="J187" s="82">
        <f t="shared" si="38"/>
        <v>-1.1331911470177869E-2</v>
      </c>
      <c r="K187" s="37">
        <f t="shared" si="47"/>
        <v>-8.0886843917315154E-2</v>
      </c>
      <c r="L187" s="38"/>
    </row>
    <row r="188" spans="2:12" x14ac:dyDescent="0.25">
      <c r="B188" s="284"/>
      <c r="C188" s="290"/>
      <c r="D188" s="4" t="s">
        <v>48</v>
      </c>
      <c r="E188" s="41">
        <f>E177/E155</f>
        <v>6.8402382490482632</v>
      </c>
      <c r="F188" s="41">
        <f>F177/F155</f>
        <v>7.1290659289847085</v>
      </c>
      <c r="G188" s="41">
        <f>G177/G155</f>
        <v>7.3769342975031353</v>
      </c>
      <c r="H188" s="41">
        <f>H177/H155</f>
        <v>7.2151283150609418</v>
      </c>
      <c r="I188" s="41">
        <f>I177/I155</f>
        <v>7.0304533997772856</v>
      </c>
      <c r="J188" s="83">
        <f t="shared" si="38"/>
        <v>-2.5595513651249124E-2</v>
      </c>
      <c r="K188" s="41">
        <f>(I188-H188)</f>
        <v>-0.1846749152836562</v>
      </c>
      <c r="L188" s="77"/>
    </row>
    <row r="189" spans="2:12" x14ac:dyDescent="0.25">
      <c r="B189" s="284"/>
      <c r="C189" s="290"/>
      <c r="D189" s="4" t="s">
        <v>49</v>
      </c>
      <c r="E189" s="41">
        <f t="shared" ref="E189:I196" si="48">E178/E156</f>
        <v>4.8986657407866669</v>
      </c>
      <c r="F189" s="41">
        <f t="shared" si="48"/>
        <v>4.4591931339567168</v>
      </c>
      <c r="G189" s="41">
        <f t="shared" si="48"/>
        <v>3.556462478764328</v>
      </c>
      <c r="H189" s="41">
        <f t="shared" si="48"/>
        <v>4.2816363676721938</v>
      </c>
      <c r="I189" s="41">
        <f t="shared" si="48"/>
        <v>4.4439968493304827</v>
      </c>
      <c r="J189" s="83">
        <f t="shared" si="38"/>
        <v>3.7920193990355067E-2</v>
      </c>
      <c r="K189" s="41">
        <f t="shared" ref="K189:K196" si="49">(I189-H189)</f>
        <v>0.16236048165828887</v>
      </c>
      <c r="L189" s="77"/>
    </row>
    <row r="190" spans="2:12" x14ac:dyDescent="0.25">
      <c r="B190" s="284"/>
      <c r="C190" s="290"/>
      <c r="D190" s="4" t="s">
        <v>50</v>
      </c>
      <c r="E190" s="41">
        <f t="shared" si="48"/>
        <v>5.9650944469731453</v>
      </c>
      <c r="F190" s="41">
        <f t="shared" si="48"/>
        <v>6.2993357337968714</v>
      </c>
      <c r="G190" s="41">
        <f t="shared" si="48"/>
        <v>5.690650050677232</v>
      </c>
      <c r="H190" s="41">
        <f t="shared" si="48"/>
        <v>5.8718126768338967</v>
      </c>
      <c r="I190" s="41">
        <f t="shared" si="48"/>
        <v>5.8479032839364837</v>
      </c>
      <c r="J190" s="83">
        <f t="shared" si="38"/>
        <v>-4.0718929934094872E-3</v>
      </c>
      <c r="K190" s="41">
        <f t="shared" si="49"/>
        <v>-2.3909392897413007E-2</v>
      </c>
      <c r="L190" s="77"/>
    </row>
    <row r="191" spans="2:12" x14ac:dyDescent="0.25">
      <c r="B191" s="284"/>
      <c r="C191" s="290"/>
      <c r="D191" s="4" t="s">
        <v>51</v>
      </c>
      <c r="E191" s="41">
        <f t="shared" si="48"/>
        <v>5.5543189800228117</v>
      </c>
      <c r="F191" s="41">
        <f t="shared" si="48"/>
        <v>6.1281889542046537</v>
      </c>
      <c r="G191" s="41">
        <f t="shared" si="48"/>
        <v>6.4182475011340019</v>
      </c>
      <c r="H191" s="41">
        <f t="shared" si="48"/>
        <v>6.291229510523408</v>
      </c>
      <c r="I191" s="41">
        <f t="shared" si="48"/>
        <v>6.0448476417650596</v>
      </c>
      <c r="J191" s="83">
        <f t="shared" si="38"/>
        <v>-3.9162753217987456E-2</v>
      </c>
      <c r="K191" s="41">
        <f t="shared" si="49"/>
        <v>-0.24638186875834833</v>
      </c>
      <c r="L191" s="77"/>
    </row>
    <row r="192" spans="2:12" x14ac:dyDescent="0.25">
      <c r="B192" s="284"/>
      <c r="C192" s="290"/>
      <c r="D192" s="4" t="s">
        <v>52</v>
      </c>
      <c r="E192" s="41">
        <f t="shared" si="48"/>
        <v>2.4937806482478173</v>
      </c>
      <c r="F192" s="41">
        <f t="shared" si="48"/>
        <v>2.6756725259784404</v>
      </c>
      <c r="G192" s="41">
        <f t="shared" si="48"/>
        <v>2.5505786061867015</v>
      </c>
      <c r="H192" s="41">
        <f t="shared" si="48"/>
        <v>2.6538649194953647</v>
      </c>
      <c r="I192" s="41">
        <f t="shared" si="48"/>
        <v>2.6953963064416366</v>
      </c>
      <c r="J192" s="83">
        <f t="shared" si="38"/>
        <v>1.5649397466005688E-2</v>
      </c>
      <c r="K192" s="41">
        <f t="shared" si="49"/>
        <v>4.1531386946271898E-2</v>
      </c>
      <c r="L192" s="77"/>
    </row>
    <row r="193" spans="2:12" x14ac:dyDescent="0.25">
      <c r="B193" s="284"/>
      <c r="C193" s="290"/>
      <c r="D193" s="4" t="s">
        <v>53</v>
      </c>
      <c r="E193" s="41">
        <f t="shared" si="48"/>
        <v>6.9720730697289195</v>
      </c>
      <c r="F193" s="41">
        <f t="shared" si="48"/>
        <v>6.6176102336667117</v>
      </c>
      <c r="G193" s="41">
        <f t="shared" si="48"/>
        <v>5.729361648217651</v>
      </c>
      <c r="H193" s="41">
        <f t="shared" si="48"/>
        <v>6.0770157142498729</v>
      </c>
      <c r="I193" s="41">
        <f t="shared" si="48"/>
        <v>5.6298889367609748</v>
      </c>
      <c r="J193" s="83">
        <f t="shared" si="38"/>
        <v>-7.3576702531875871E-2</v>
      </c>
      <c r="K193" s="41">
        <f t="shared" si="49"/>
        <v>-0.44712677748889806</v>
      </c>
      <c r="L193" s="77"/>
    </row>
    <row r="194" spans="2:12" x14ac:dyDescent="0.25">
      <c r="B194" s="284"/>
      <c r="C194" s="290"/>
      <c r="D194" s="4" t="s">
        <v>54</v>
      </c>
      <c r="E194" s="41">
        <f t="shared" si="48"/>
        <v>2.1866149593931499</v>
      </c>
      <c r="F194" s="41">
        <f t="shared" si="48"/>
        <v>2.3720011696365835</v>
      </c>
      <c r="G194" s="41">
        <f t="shared" si="48"/>
        <v>2.4072295079235473</v>
      </c>
      <c r="H194" s="41">
        <f t="shared" si="48"/>
        <v>2.3296593146357729</v>
      </c>
      <c r="I194" s="41">
        <f t="shared" si="48"/>
        <v>2.1778762283219097</v>
      </c>
      <c r="J194" s="83">
        <f t="shared" si="38"/>
        <v>-6.5152481893084646E-2</v>
      </c>
      <c r="K194" s="41">
        <f t="shared" si="49"/>
        <v>-0.15178308631386317</v>
      </c>
      <c r="L194" s="77"/>
    </row>
    <row r="195" spans="2:12" x14ac:dyDescent="0.25">
      <c r="B195" s="284"/>
      <c r="C195" s="290"/>
      <c r="D195" s="4" t="s">
        <v>55</v>
      </c>
      <c r="E195" s="41">
        <f t="shared" si="48"/>
        <v>5.5219885141008653</v>
      </c>
      <c r="F195" s="41">
        <f t="shared" si="48"/>
        <v>6.81836284648623</v>
      </c>
      <c r="G195" s="41">
        <f t="shared" si="48"/>
        <v>6.757255964867916</v>
      </c>
      <c r="H195" s="41">
        <f t="shared" si="48"/>
        <v>6.9053546037801281</v>
      </c>
      <c r="I195" s="41">
        <f t="shared" si="48"/>
        <v>6.9984252461204735</v>
      </c>
      <c r="J195" s="31">
        <f t="shared" si="38"/>
        <v>1.3478039533175723E-2</v>
      </c>
      <c r="K195" s="41">
        <f t="shared" si="49"/>
        <v>9.3070642340345344E-2</v>
      </c>
      <c r="L195" s="42"/>
    </row>
    <row r="196" spans="2:12" x14ac:dyDescent="0.25">
      <c r="B196" s="284"/>
      <c r="C196" s="291"/>
      <c r="D196" s="32" t="s">
        <v>56</v>
      </c>
      <c r="E196" s="79">
        <f t="shared" si="48"/>
        <v>4.4508400617018022</v>
      </c>
      <c r="F196" s="79">
        <f t="shared" si="48"/>
        <v>5.585586474869209</v>
      </c>
      <c r="G196" s="79">
        <f t="shared" si="48"/>
        <v>6.3356852059104991</v>
      </c>
      <c r="H196" s="79">
        <f t="shared" si="48"/>
        <v>5.7291629352168396</v>
      </c>
      <c r="I196" s="79">
        <f t="shared" si="48"/>
        <v>5.7575431121767089</v>
      </c>
      <c r="J196" s="74">
        <f t="shared" si="38"/>
        <v>4.9536341138805007E-3</v>
      </c>
      <c r="K196" s="79">
        <f t="shared" si="49"/>
        <v>2.8380176959869274E-2</v>
      </c>
      <c r="L196" s="57"/>
    </row>
    <row r="197" spans="2:12" x14ac:dyDescent="0.25">
      <c r="B197" s="284"/>
      <c r="C197" s="292" t="s">
        <v>37</v>
      </c>
      <c r="D197" s="65" t="s">
        <v>46</v>
      </c>
      <c r="E197" s="67">
        <v>0.46071549284573426</v>
      </c>
      <c r="F197" s="67">
        <v>0.66257277613676679</v>
      </c>
      <c r="G197" s="67">
        <v>0.75278316087982655</v>
      </c>
      <c r="H197" s="67">
        <v>0.72939896587816766</v>
      </c>
      <c r="I197" s="67">
        <v>0.76271640953782749</v>
      </c>
      <c r="J197" s="67">
        <f t="shared" si="38"/>
        <v>4.567794200194264E-2</v>
      </c>
      <c r="K197" s="75">
        <f>(I197-H197)*100</f>
        <v>3.3317443659659829</v>
      </c>
      <c r="L197" s="67"/>
    </row>
    <row r="198" spans="2:12" x14ac:dyDescent="0.25">
      <c r="B198" s="284"/>
      <c r="C198" s="293"/>
      <c r="D198" s="15" t="s">
        <v>47</v>
      </c>
      <c r="E198" s="18">
        <v>0.53007392392769836</v>
      </c>
      <c r="F198" s="18">
        <v>0.75084425784599895</v>
      </c>
      <c r="G198" s="18">
        <v>0.81137456860272439</v>
      </c>
      <c r="H198" s="18">
        <v>0.76364878445084972</v>
      </c>
      <c r="I198" s="18">
        <v>0.79492109395832511</v>
      </c>
      <c r="J198" s="18">
        <f t="shared" si="38"/>
        <v>4.0951167793665366E-2</v>
      </c>
      <c r="K198" s="45">
        <f t="shared" ref="K198" si="50">(I198-H198)*100</f>
        <v>3.1272309507475393</v>
      </c>
      <c r="L198" s="18"/>
    </row>
    <row r="199" spans="2:12" x14ac:dyDescent="0.25">
      <c r="B199" s="284"/>
      <c r="C199" s="293"/>
      <c r="D199" s="19" t="s">
        <v>48</v>
      </c>
      <c r="E199" s="70">
        <v>0.38237984856351559</v>
      </c>
      <c r="F199" s="70">
        <v>0.58966570828384113</v>
      </c>
      <c r="G199" s="70">
        <v>0.7120968992437916</v>
      </c>
      <c r="H199" s="70">
        <v>0.69114669074227841</v>
      </c>
      <c r="I199" s="70">
        <v>0.73569515745498237</v>
      </c>
      <c r="J199" s="70">
        <f t="shared" si="38"/>
        <v>6.4455877904674219E-2</v>
      </c>
      <c r="K199" s="46">
        <f>(I199-H199)*100</f>
        <v>4.4548466712703956</v>
      </c>
      <c r="L199" s="70"/>
    </row>
    <row r="200" spans="2:12" x14ac:dyDescent="0.25">
      <c r="B200" s="284"/>
      <c r="C200" s="293"/>
      <c r="D200" s="19" t="s">
        <v>49</v>
      </c>
      <c r="E200" s="70">
        <v>0.40408330264719122</v>
      </c>
      <c r="F200" s="70">
        <v>0.53629592343863497</v>
      </c>
      <c r="G200" s="70">
        <v>0.55483289211938058</v>
      </c>
      <c r="H200" s="70">
        <v>0.53989028213166146</v>
      </c>
      <c r="I200" s="70">
        <v>0.59322446331044176</v>
      </c>
      <c r="J200" s="70">
        <f t="shared" si="38"/>
        <v>9.8787073862859121E-2</v>
      </c>
      <c r="K200" s="46">
        <f t="shared" ref="K200:K207" si="51">(I200-H200)*100</f>
        <v>5.3334181178780309</v>
      </c>
      <c r="L200" s="70"/>
    </row>
    <row r="201" spans="2:12" x14ac:dyDescent="0.25">
      <c r="B201" s="284"/>
      <c r="C201" s="293"/>
      <c r="D201" s="19" t="s">
        <v>50</v>
      </c>
      <c r="E201" s="70">
        <v>0.28621210694206145</v>
      </c>
      <c r="F201" s="70">
        <v>0.59390060461332261</v>
      </c>
      <c r="G201" s="70">
        <v>0.61609450810074784</v>
      </c>
      <c r="H201" s="70">
        <v>0.78254834111236293</v>
      </c>
      <c r="I201" s="70">
        <v>0.65487464685073948</v>
      </c>
      <c r="J201" s="70">
        <f t="shared" si="38"/>
        <v>-0.16315119150356916</v>
      </c>
      <c r="K201" s="46">
        <f t="shared" si="51"/>
        <v>-12.767369426162345</v>
      </c>
      <c r="L201" s="70"/>
    </row>
    <row r="202" spans="2:12" x14ac:dyDescent="0.25">
      <c r="B202" s="284"/>
      <c r="C202" s="293"/>
      <c r="D202" s="19" t="s">
        <v>51</v>
      </c>
      <c r="E202" s="70">
        <v>0.48615455783025679</v>
      </c>
      <c r="F202" s="70">
        <v>0.62422273216206525</v>
      </c>
      <c r="G202" s="70">
        <v>0.73256253105658276</v>
      </c>
      <c r="H202" s="70">
        <v>0.73648588804063642</v>
      </c>
      <c r="I202" s="70">
        <v>0.77515282700025978</v>
      </c>
      <c r="J202" s="70">
        <f t="shared" si="38"/>
        <v>5.2501941432297805E-2</v>
      </c>
      <c r="K202" s="46">
        <f t="shared" si="51"/>
        <v>3.8666938959623365</v>
      </c>
      <c r="L202" s="70"/>
    </row>
    <row r="203" spans="2:12" x14ac:dyDescent="0.25">
      <c r="B203" s="284"/>
      <c r="C203" s="293"/>
      <c r="D203" s="19" t="s">
        <v>52</v>
      </c>
      <c r="E203" s="70">
        <v>0.42945341263098274</v>
      </c>
      <c r="F203" s="70">
        <v>0.57741590694750078</v>
      </c>
      <c r="G203" s="70">
        <v>0.61259601883208059</v>
      </c>
      <c r="H203" s="70">
        <v>0.57002556319498765</v>
      </c>
      <c r="I203" s="70">
        <v>0.62089193755215866</v>
      </c>
      <c r="J203" s="70">
        <f t="shared" si="38"/>
        <v>8.9235251261479354E-2</v>
      </c>
      <c r="K203" s="46">
        <f t="shared" si="51"/>
        <v>5.0866374357171011</v>
      </c>
      <c r="L203" s="70"/>
    </row>
    <row r="204" spans="2:12" x14ac:dyDescent="0.25">
      <c r="B204" s="284"/>
      <c r="C204" s="293"/>
      <c r="D204" s="19" t="s">
        <v>53</v>
      </c>
      <c r="E204" s="70">
        <v>0.70336128458075009</v>
      </c>
      <c r="F204" s="70">
        <v>0.77576111963529215</v>
      </c>
      <c r="G204" s="70">
        <v>0.82779844332469787</v>
      </c>
      <c r="H204" s="70">
        <v>0.77423661488907958</v>
      </c>
      <c r="I204" s="70">
        <v>0.81840355885878524</v>
      </c>
      <c r="J204" s="70">
        <f t="shared" si="38"/>
        <v>5.7045795975475988E-2</v>
      </c>
      <c r="K204" s="46">
        <f t="shared" si="51"/>
        <v>4.4166943969705663</v>
      </c>
      <c r="L204" s="70"/>
    </row>
    <row r="205" spans="2:12" x14ac:dyDescent="0.25">
      <c r="B205" s="284"/>
      <c r="C205" s="293"/>
      <c r="D205" s="19" t="s">
        <v>54</v>
      </c>
      <c r="E205" s="70">
        <v>0.43287194104141685</v>
      </c>
      <c r="F205" s="70">
        <v>0.55540181632567553</v>
      </c>
      <c r="G205" s="70">
        <v>0.57078552018499329</v>
      </c>
      <c r="H205" s="70">
        <v>0.54033403912807498</v>
      </c>
      <c r="I205" s="70">
        <v>0.63035262548776605</v>
      </c>
      <c r="J205" s="70">
        <f t="shared" si="38"/>
        <v>0.16659802981309868</v>
      </c>
      <c r="K205" s="46">
        <f t="shared" si="51"/>
        <v>9.0018586359691071</v>
      </c>
      <c r="L205" s="70"/>
    </row>
    <row r="206" spans="2:12" x14ac:dyDescent="0.25">
      <c r="B206" s="284"/>
      <c r="C206" s="293"/>
      <c r="D206" s="19" t="s">
        <v>55</v>
      </c>
      <c r="E206" s="70">
        <v>0.48201408869433904</v>
      </c>
      <c r="F206" s="70">
        <v>0.71738538865739221</v>
      </c>
      <c r="G206" s="70">
        <v>0.81783519993171871</v>
      </c>
      <c r="H206" s="70">
        <v>0.796368991363826</v>
      </c>
      <c r="I206" s="70">
        <v>0.84894608892196821</v>
      </c>
      <c r="J206" s="70">
        <f t="shared" si="38"/>
        <v>6.6021025590287108E-2</v>
      </c>
      <c r="K206" s="46">
        <f t="shared" si="51"/>
        <v>5.2577097558142221</v>
      </c>
      <c r="L206" s="22"/>
    </row>
    <row r="207" spans="2:12" x14ac:dyDescent="0.25">
      <c r="B207" s="284"/>
      <c r="C207" s="294"/>
      <c r="D207" s="23" t="s">
        <v>56</v>
      </c>
      <c r="E207" s="70">
        <v>0.30640431884692987</v>
      </c>
      <c r="F207" s="70">
        <v>0.52346567968264468</v>
      </c>
      <c r="G207" s="70">
        <v>0.69664796996638179</v>
      </c>
      <c r="H207" s="70">
        <v>0.60474011018006602</v>
      </c>
      <c r="I207" s="70">
        <v>0.6273074747310724</v>
      </c>
      <c r="J207" s="70">
        <f t="shared" si="38"/>
        <v>3.7317459469137448E-2</v>
      </c>
      <c r="K207" s="46">
        <f t="shared" si="51"/>
        <v>2.2567364551006386</v>
      </c>
      <c r="L207" s="48"/>
    </row>
    <row r="208" spans="2:12" x14ac:dyDescent="0.25">
      <c r="B208" s="284"/>
      <c r="C208" s="295" t="s">
        <v>60</v>
      </c>
      <c r="D208" s="65" t="s">
        <v>46</v>
      </c>
      <c r="E208" s="66">
        <v>82456</v>
      </c>
      <c r="F208" s="66">
        <v>129725</v>
      </c>
      <c r="G208" s="66">
        <v>125536.00000000001</v>
      </c>
      <c r="H208" s="66">
        <v>135046</v>
      </c>
      <c r="I208" s="66">
        <v>125647</v>
      </c>
      <c r="J208" s="67">
        <f t="shared" si="38"/>
        <v>-6.9598507175332891E-2</v>
      </c>
      <c r="K208" s="66">
        <f t="shared" ref="K208:K209" si="52">I208-H208</f>
        <v>-9399</v>
      </c>
      <c r="L208" s="67">
        <f t="shared" ref="L208:L218" si="53">I208/$I$208</f>
        <v>1</v>
      </c>
    </row>
    <row r="209" spans="2:12" x14ac:dyDescent="0.25">
      <c r="B209" s="284"/>
      <c r="C209" s="290"/>
      <c r="D209" s="26" t="s">
        <v>47</v>
      </c>
      <c r="E209" s="27">
        <v>29697.000000000004</v>
      </c>
      <c r="F209" s="27">
        <v>46054</v>
      </c>
      <c r="G209" s="27">
        <v>45902</v>
      </c>
      <c r="H209" s="27">
        <v>49468</v>
      </c>
      <c r="I209" s="27">
        <v>45190.999999999993</v>
      </c>
      <c r="J209" s="36">
        <f t="shared" si="38"/>
        <v>-8.6459933694509772E-2</v>
      </c>
      <c r="K209" s="27">
        <f t="shared" si="52"/>
        <v>-4277.0000000000073</v>
      </c>
      <c r="L209" s="38">
        <f t="shared" si="53"/>
        <v>0.35966636688500314</v>
      </c>
    </row>
    <row r="210" spans="2:12" x14ac:dyDescent="0.25">
      <c r="B210" s="284"/>
      <c r="C210" s="290"/>
      <c r="D210" s="4" t="s">
        <v>48</v>
      </c>
      <c r="E210" s="29">
        <v>24064</v>
      </c>
      <c r="F210" s="29">
        <v>41119</v>
      </c>
      <c r="G210" s="29">
        <v>37475</v>
      </c>
      <c r="H210" s="29">
        <v>39556</v>
      </c>
      <c r="I210" s="29">
        <v>37223</v>
      </c>
      <c r="J210" s="76">
        <f t="shared" si="38"/>
        <v>-5.897967438568108E-2</v>
      </c>
      <c r="K210" s="29">
        <f>I210-H210</f>
        <v>-2333</v>
      </c>
      <c r="L210" s="77">
        <f t="shared" si="53"/>
        <v>0.29625060685889837</v>
      </c>
    </row>
    <row r="211" spans="2:12" x14ac:dyDescent="0.25">
      <c r="B211" s="284"/>
      <c r="C211" s="290"/>
      <c r="D211" s="4" t="s">
        <v>49</v>
      </c>
      <c r="E211" s="29">
        <v>669</v>
      </c>
      <c r="F211" s="29">
        <v>860</v>
      </c>
      <c r="G211" s="29">
        <v>900</v>
      </c>
      <c r="H211" s="29">
        <v>975</v>
      </c>
      <c r="I211" s="29">
        <v>912</v>
      </c>
      <c r="J211" s="76">
        <f t="shared" si="38"/>
        <v>-6.461538461538463E-2</v>
      </c>
      <c r="K211" s="29">
        <f t="shared" ref="K211:K218" si="54">I211-H211</f>
        <v>-63</v>
      </c>
      <c r="L211" s="77">
        <f t="shared" si="53"/>
        <v>7.2584303644336913E-3</v>
      </c>
    </row>
    <row r="212" spans="2:12" x14ac:dyDescent="0.25">
      <c r="B212" s="284"/>
      <c r="C212" s="290"/>
      <c r="D212" s="4" t="s">
        <v>50</v>
      </c>
      <c r="E212" s="29">
        <v>4012</v>
      </c>
      <c r="F212" s="29">
        <v>4679</v>
      </c>
      <c r="G212" s="29">
        <v>4395</v>
      </c>
      <c r="H212" s="29">
        <v>4748</v>
      </c>
      <c r="I212" s="29">
        <v>4616</v>
      </c>
      <c r="J212" s="76">
        <f t="shared" si="38"/>
        <v>-2.780117944397642E-2</v>
      </c>
      <c r="K212" s="29">
        <f t="shared" si="54"/>
        <v>-132</v>
      </c>
      <c r="L212" s="77">
        <f t="shared" si="53"/>
        <v>3.6737844914721401E-2</v>
      </c>
    </row>
    <row r="213" spans="2:12" x14ac:dyDescent="0.25">
      <c r="B213" s="284"/>
      <c r="C213" s="290"/>
      <c r="D213" s="4" t="s">
        <v>51</v>
      </c>
      <c r="E213" s="29">
        <v>11050</v>
      </c>
      <c r="F213" s="29">
        <v>19088</v>
      </c>
      <c r="G213" s="29">
        <v>19209</v>
      </c>
      <c r="H213" s="29">
        <v>21355</v>
      </c>
      <c r="I213" s="29">
        <v>20029</v>
      </c>
      <c r="J213" s="76">
        <f t="shared" si="38"/>
        <v>-6.2093186607351858E-2</v>
      </c>
      <c r="K213" s="29">
        <f t="shared" si="54"/>
        <v>-1326</v>
      </c>
      <c r="L213" s="77">
        <f t="shared" si="53"/>
        <v>0.1594069098346956</v>
      </c>
    </row>
    <row r="214" spans="2:12" x14ac:dyDescent="0.25">
      <c r="B214" s="284"/>
      <c r="C214" s="290"/>
      <c r="D214" s="4" t="s">
        <v>52</v>
      </c>
      <c r="E214" s="29">
        <v>532</v>
      </c>
      <c r="F214" s="29">
        <v>654</v>
      </c>
      <c r="G214" s="29">
        <v>663</v>
      </c>
      <c r="H214" s="29">
        <v>729</v>
      </c>
      <c r="I214" s="29">
        <v>673</v>
      </c>
      <c r="J214" s="76">
        <f t="shared" si="38"/>
        <v>-7.6817558299039801E-2</v>
      </c>
      <c r="K214" s="29">
        <f t="shared" si="54"/>
        <v>-56</v>
      </c>
      <c r="L214" s="77">
        <f t="shared" si="53"/>
        <v>5.3562759158595112E-3</v>
      </c>
    </row>
    <row r="215" spans="2:12" x14ac:dyDescent="0.25">
      <c r="B215" s="284"/>
      <c r="C215" s="290"/>
      <c r="D215" s="4" t="s">
        <v>53</v>
      </c>
      <c r="E215" s="29">
        <v>2908</v>
      </c>
      <c r="F215" s="29">
        <v>4643</v>
      </c>
      <c r="G215" s="29">
        <v>4790.0000000000009</v>
      </c>
      <c r="H215" s="29">
        <v>5123</v>
      </c>
      <c r="I215" s="29">
        <v>4725</v>
      </c>
      <c r="J215" s="76">
        <f t="shared" si="38"/>
        <v>-7.7688854186999778E-2</v>
      </c>
      <c r="K215" s="29">
        <f t="shared" si="54"/>
        <v>-398</v>
      </c>
      <c r="L215" s="77">
        <f t="shared" si="53"/>
        <v>3.7605354684154817E-2</v>
      </c>
    </row>
    <row r="216" spans="2:12" x14ac:dyDescent="0.25">
      <c r="B216" s="284"/>
      <c r="C216" s="290"/>
      <c r="D216" s="4" t="s">
        <v>54</v>
      </c>
      <c r="E216" s="29">
        <v>2270</v>
      </c>
      <c r="F216" s="29">
        <v>2680</v>
      </c>
      <c r="G216" s="29">
        <v>2774</v>
      </c>
      <c r="H216" s="29">
        <v>2946</v>
      </c>
      <c r="I216" s="29">
        <v>2675.0000000000005</v>
      </c>
      <c r="J216" s="76">
        <f t="shared" si="38"/>
        <v>-9.1989137813984878E-2</v>
      </c>
      <c r="K216" s="29">
        <f t="shared" si="54"/>
        <v>-270.99999999999955</v>
      </c>
      <c r="L216" s="77">
        <f t="shared" si="53"/>
        <v>2.1289803974627333E-2</v>
      </c>
    </row>
    <row r="217" spans="2:12" x14ac:dyDescent="0.25">
      <c r="B217" s="284"/>
      <c r="C217" s="290"/>
      <c r="D217" s="4" t="s">
        <v>55</v>
      </c>
      <c r="E217" s="29">
        <v>4393</v>
      </c>
      <c r="F217" s="29">
        <v>6689.9999999999991</v>
      </c>
      <c r="G217" s="29">
        <v>6356</v>
      </c>
      <c r="H217" s="29">
        <v>6825</v>
      </c>
      <c r="I217" s="29">
        <v>6497</v>
      </c>
      <c r="J217" s="40">
        <f t="shared" si="38"/>
        <v>-4.8058608058608066E-2</v>
      </c>
      <c r="K217" s="29">
        <f t="shared" si="54"/>
        <v>-328</v>
      </c>
      <c r="L217" s="42">
        <f t="shared" si="53"/>
        <v>5.1708357541365893E-2</v>
      </c>
    </row>
    <row r="218" spans="2:12" x14ac:dyDescent="0.25">
      <c r="B218" s="285"/>
      <c r="C218" s="291"/>
      <c r="D218" s="32" t="s">
        <v>56</v>
      </c>
      <c r="E218" s="73">
        <v>2862</v>
      </c>
      <c r="F218" s="73">
        <v>3259.0000000000005</v>
      </c>
      <c r="G218" s="73">
        <v>3072</v>
      </c>
      <c r="H218" s="73">
        <v>3320</v>
      </c>
      <c r="I218" s="73">
        <v>3104.9999999999995</v>
      </c>
      <c r="J218" s="63">
        <f t="shared" si="38"/>
        <v>-6.4759036144578452E-2</v>
      </c>
      <c r="K218" s="73">
        <f t="shared" si="54"/>
        <v>-215.00000000000045</v>
      </c>
      <c r="L218" s="57">
        <f t="shared" si="53"/>
        <v>2.4712090221016017E-2</v>
      </c>
    </row>
    <row r="219" spans="2:12" x14ac:dyDescent="0.25">
      <c r="B219" s="280"/>
      <c r="C219" s="280"/>
      <c r="D219" s="280"/>
      <c r="E219" s="280"/>
      <c r="F219" s="280"/>
      <c r="G219" s="280"/>
      <c r="H219" s="280"/>
      <c r="I219" s="280"/>
      <c r="J219" s="280"/>
      <c r="K219" s="280"/>
      <c r="L219" s="49"/>
    </row>
    <row r="220" spans="2:12" x14ac:dyDescent="0.25">
      <c r="B220" s="282" t="s">
        <v>58</v>
      </c>
      <c r="C220" s="282"/>
      <c r="D220" s="282"/>
      <c r="E220" s="282"/>
      <c r="F220" s="282"/>
      <c r="G220" s="282"/>
      <c r="H220" s="282"/>
      <c r="I220" s="282"/>
      <c r="J220" s="282"/>
      <c r="K220" s="282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B72B-CECF-4157-8214-6CF089B25572}">
  <sheetPr>
    <tabColor rgb="FFF29140"/>
    <pageSetUpPr fitToPage="1"/>
  </sheetPr>
  <dimension ref="A1:P162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4" ht="6" customHeight="1" x14ac:dyDescent="0.25"/>
    <row r="6" spans="1:14" s="148" customFormat="1" ht="72" customHeight="1" x14ac:dyDescent="0.25">
      <c r="B6" s="149"/>
      <c r="C6" s="187">
        <v>2019</v>
      </c>
      <c r="D6" s="187">
        <v>2020</v>
      </c>
      <c r="E6" s="187">
        <v>2021</v>
      </c>
      <c r="F6" s="187">
        <v>2022</v>
      </c>
      <c r="G6" s="187">
        <v>2023</v>
      </c>
      <c r="H6" s="187">
        <v>2024</v>
      </c>
      <c r="I6" s="175" t="str">
        <f>CONCATENATE("var. ",RIGHT(H6,2),"/",RIGHT(G6,2))</f>
        <v>var. 24/23</v>
      </c>
      <c r="J6" s="175" t="str">
        <f>CONCATENATE("var. ",RIGHT(H6,2),"/",RIGHT(E6,2))</f>
        <v>var. 24/21</v>
      </c>
      <c r="K6" s="174" t="str">
        <f>CONCATENATE("dif. ",RIGHT(H6,2),"/",RIGHT(G6,2))</f>
        <v>dif. 24/23</v>
      </c>
      <c r="L6" s="174" t="str">
        <f>CONCATENATE("dif. ",RIGHT(H6,2),"/",RIGHT(E6,2))</f>
        <v>dif. 24/21</v>
      </c>
      <c r="M6" s="175" t="str">
        <f>CONCATENATE("Cuota s/ total lugares de residencia ",RIGHT(H6,4))</f>
        <v>Cuota s/ total lugares de residencia 2024</v>
      </c>
    </row>
    <row r="7" spans="1:14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1:14" x14ac:dyDescent="0.25">
      <c r="A8" s="1">
        <v>3</v>
      </c>
      <c r="B8" s="158" t="s">
        <v>71</v>
      </c>
      <c r="C8" s="178">
        <v>34034766</v>
      </c>
      <c r="D8" s="178">
        <v>10243785</v>
      </c>
      <c r="E8" s="178">
        <v>13903380</v>
      </c>
      <c r="F8" s="178">
        <v>31405937</v>
      </c>
      <c r="G8" s="178">
        <v>34492002</v>
      </c>
      <c r="H8" s="178">
        <v>36085760</v>
      </c>
      <c r="I8" s="179">
        <f>IFERROR(H8/G8-1,"-")</f>
        <v>4.6206595952302143E-2</v>
      </c>
      <c r="J8" s="179">
        <f>IFERROR(H8/E8-1,"-")</f>
        <v>1.5954667138494378</v>
      </c>
      <c r="K8" s="178">
        <f>H8-G8</f>
        <v>1593758</v>
      </c>
      <c r="L8" s="178">
        <f>H8-E8</f>
        <v>22182380</v>
      </c>
      <c r="M8" s="179">
        <f>H8/H$8</f>
        <v>1</v>
      </c>
      <c r="N8" s="81"/>
    </row>
    <row r="9" spans="1:14" x14ac:dyDescent="0.25">
      <c r="A9" s="1" t="s">
        <v>99</v>
      </c>
      <c r="B9" s="161" t="s">
        <v>100</v>
      </c>
      <c r="C9" s="162">
        <v>4613933</v>
      </c>
      <c r="D9" s="162">
        <v>1666329</v>
      </c>
      <c r="E9" s="162">
        <v>2851484</v>
      </c>
      <c r="F9" s="162">
        <v>4154268</v>
      </c>
      <c r="G9" s="162">
        <v>4262718</v>
      </c>
      <c r="H9" s="162">
        <v>4222283</v>
      </c>
      <c r="I9" s="163">
        <f>IFERROR(H9/G9-1,"-")</f>
        <v>-9.4857318734197227E-3</v>
      </c>
      <c r="J9" s="180">
        <f t="shared" ref="J9:J20" si="0">IFERROR(H9/E9-1,"-")</f>
        <v>0.48073178737808098</v>
      </c>
      <c r="K9" s="162">
        <f t="shared" ref="K9:K19" si="1">H9-G9</f>
        <v>-40435</v>
      </c>
      <c r="L9" s="162">
        <f t="shared" ref="L9:L20" si="2">H9-E9</f>
        <v>1370799</v>
      </c>
      <c r="M9" s="163">
        <f>H9/H$8</f>
        <v>0.11700690244572928</v>
      </c>
      <c r="N9" s="81"/>
    </row>
    <row r="10" spans="1:14" x14ac:dyDescent="0.25">
      <c r="A10" s="164" t="s">
        <v>106</v>
      </c>
      <c r="B10" s="165" t="s">
        <v>106</v>
      </c>
      <c r="C10" s="166">
        <v>1301233</v>
      </c>
      <c r="D10" s="166">
        <v>564792</v>
      </c>
      <c r="E10" s="166">
        <v>1116779</v>
      </c>
      <c r="F10" s="166">
        <v>1214668</v>
      </c>
      <c r="G10" s="166">
        <v>1323436</v>
      </c>
      <c r="H10" s="166">
        <v>1324542</v>
      </c>
      <c r="I10" s="167">
        <f>IFERROR(H10/G10-1,"-")</f>
        <v>8.357034265351615E-4</v>
      </c>
      <c r="J10" s="181">
        <f t="shared" si="0"/>
        <v>0.18603770307285505</v>
      </c>
      <c r="K10" s="166">
        <f t="shared" si="1"/>
        <v>1106</v>
      </c>
      <c r="L10" s="166">
        <f t="shared" si="2"/>
        <v>207763</v>
      </c>
      <c r="M10" s="167">
        <f>H10/H$8</f>
        <v>3.6705392930618613E-2</v>
      </c>
      <c r="N10" s="81"/>
    </row>
    <row r="11" spans="1:14" x14ac:dyDescent="0.25">
      <c r="A11" s="164" t="s">
        <v>103</v>
      </c>
      <c r="B11" s="165" t="s">
        <v>103</v>
      </c>
      <c r="C11" s="166">
        <v>3312700</v>
      </c>
      <c r="D11" s="166">
        <v>1101537</v>
      </c>
      <c r="E11" s="166">
        <v>1734705</v>
      </c>
      <c r="F11" s="166">
        <v>2939600</v>
      </c>
      <c r="G11" s="166">
        <v>2939282</v>
      </c>
      <c r="H11" s="166">
        <v>2897741</v>
      </c>
      <c r="I11" s="167">
        <f>IFERROR(H11/G11-1,"-")</f>
        <v>-1.4133043375899268E-2</v>
      </c>
      <c r="J11" s="181">
        <f t="shared" si="0"/>
        <v>0.67045174827996701</v>
      </c>
      <c r="K11" s="166">
        <f t="shared" si="1"/>
        <v>-41541</v>
      </c>
      <c r="L11" s="166">
        <f t="shared" si="2"/>
        <v>1163036</v>
      </c>
      <c r="M11" s="167">
        <f>H11/H$8</f>
        <v>8.0301509515110669E-2</v>
      </c>
      <c r="N11" s="81"/>
    </row>
    <row r="12" spans="1:14" x14ac:dyDescent="0.25">
      <c r="A12" s="1"/>
      <c r="B12" s="161" t="s">
        <v>110</v>
      </c>
      <c r="C12" s="162">
        <v>29420833</v>
      </c>
      <c r="D12" s="162">
        <v>8577456</v>
      </c>
      <c r="E12" s="162">
        <v>11051896</v>
      </c>
      <c r="F12" s="162">
        <v>27251669</v>
      </c>
      <c r="G12" s="162">
        <v>30229284</v>
      </c>
      <c r="H12" s="162">
        <v>31863477</v>
      </c>
      <c r="I12" s="163">
        <f>IFERROR(H12/G12-1,"-")</f>
        <v>5.4059930761178432E-2</v>
      </c>
      <c r="J12" s="180">
        <f t="shared" si="0"/>
        <v>1.8830778899837637</v>
      </c>
      <c r="K12" s="162">
        <f t="shared" si="1"/>
        <v>1634193</v>
      </c>
      <c r="L12" s="162">
        <f t="shared" si="2"/>
        <v>20811581</v>
      </c>
      <c r="M12" s="163">
        <f>H12/H$8</f>
        <v>0.88299309755427069</v>
      </c>
      <c r="N12" s="81"/>
    </row>
    <row r="13" spans="1:14" s="58" customFormat="1" x14ac:dyDescent="0.25">
      <c r="B13" s="165" t="s">
        <v>113</v>
      </c>
      <c r="C13" s="166">
        <v>13160030</v>
      </c>
      <c r="D13" s="166">
        <v>3390819</v>
      </c>
      <c r="E13" s="166">
        <v>3350798</v>
      </c>
      <c r="F13" s="166">
        <v>12657617</v>
      </c>
      <c r="G13" s="166">
        <v>13879437</v>
      </c>
      <c r="H13" s="166">
        <v>14676825</v>
      </c>
      <c r="I13" s="167">
        <f t="shared" ref="I13:I20" si="3">IFERROR(H13/G13-1,"-")</f>
        <v>5.7451033496531689E-2</v>
      </c>
      <c r="J13" s="181">
        <f t="shared" si="0"/>
        <v>3.3800984123781861</v>
      </c>
      <c r="K13" s="166">
        <f t="shared" si="1"/>
        <v>797388</v>
      </c>
      <c r="L13" s="166">
        <f t="shared" si="2"/>
        <v>11326027</v>
      </c>
      <c r="M13" s="167">
        <f t="shared" ref="M13:M20" si="4">H13/H$8</f>
        <v>0.40672068428100172</v>
      </c>
      <c r="N13" s="168"/>
    </row>
    <row r="14" spans="1:14" s="58" customFormat="1" x14ac:dyDescent="0.25">
      <c r="B14" s="165" t="s">
        <v>116</v>
      </c>
      <c r="C14" s="166">
        <v>4424103</v>
      </c>
      <c r="D14" s="166">
        <v>1278654</v>
      </c>
      <c r="E14" s="166">
        <v>1806937</v>
      </c>
      <c r="F14" s="166">
        <v>3169256</v>
      </c>
      <c r="G14" s="166">
        <v>3606205</v>
      </c>
      <c r="H14" s="166">
        <v>3758646</v>
      </c>
      <c r="I14" s="167">
        <f t="shared" si="3"/>
        <v>4.227186197124122E-2</v>
      </c>
      <c r="J14" s="181">
        <f t="shared" si="0"/>
        <v>1.080120114868421</v>
      </c>
      <c r="K14" s="166">
        <f t="shared" si="1"/>
        <v>152441</v>
      </c>
      <c r="L14" s="166">
        <f t="shared" si="2"/>
        <v>1951709</v>
      </c>
      <c r="M14" s="167">
        <f t="shared" si="4"/>
        <v>0.10415870415366062</v>
      </c>
      <c r="N14" s="168"/>
    </row>
    <row r="15" spans="1:14" x14ac:dyDescent="0.25">
      <c r="A15" s="1"/>
      <c r="B15" s="165" t="s">
        <v>119</v>
      </c>
      <c r="C15" s="166">
        <v>1180822</v>
      </c>
      <c r="D15" s="166">
        <v>395218</v>
      </c>
      <c r="E15" s="166">
        <v>815902</v>
      </c>
      <c r="F15" s="166">
        <v>1288352</v>
      </c>
      <c r="G15" s="166">
        <v>1510103</v>
      </c>
      <c r="H15" s="166">
        <v>1590940</v>
      </c>
      <c r="I15" s="167">
        <f t="shared" si="3"/>
        <v>5.3530785648396195E-2</v>
      </c>
      <c r="J15" s="181">
        <f t="shared" si="0"/>
        <v>0.94991555358364121</v>
      </c>
      <c r="K15" s="166">
        <f t="shared" si="1"/>
        <v>80837</v>
      </c>
      <c r="L15" s="166">
        <f t="shared" si="2"/>
        <v>775038</v>
      </c>
      <c r="M15" s="167">
        <f t="shared" si="4"/>
        <v>4.4087750957718504E-2</v>
      </c>
      <c r="N15" s="81"/>
    </row>
    <row r="16" spans="1:14" x14ac:dyDescent="0.25">
      <c r="A16" s="1"/>
      <c r="B16" s="165" t="s">
        <v>126</v>
      </c>
      <c r="C16" s="166">
        <v>1116998</v>
      </c>
      <c r="D16" s="166">
        <v>302698</v>
      </c>
      <c r="E16" s="166">
        <v>691981</v>
      </c>
      <c r="F16" s="166">
        <v>1287744</v>
      </c>
      <c r="G16" s="166">
        <v>1318405</v>
      </c>
      <c r="H16" s="166">
        <v>1376091</v>
      </c>
      <c r="I16" s="167">
        <f t="shared" si="3"/>
        <v>4.3754385033430543E-2</v>
      </c>
      <c r="J16" s="181">
        <f t="shared" si="0"/>
        <v>0.98862541023525208</v>
      </c>
      <c r="K16" s="166">
        <f t="shared" si="1"/>
        <v>57686</v>
      </c>
      <c r="L16" s="166">
        <f t="shared" si="2"/>
        <v>684110</v>
      </c>
      <c r="M16" s="167">
        <f t="shared" si="4"/>
        <v>3.8133906560371737E-2</v>
      </c>
      <c r="N16" s="81"/>
    </row>
    <row r="17" spans="1:14" x14ac:dyDescent="0.25">
      <c r="A17" s="1"/>
      <c r="B17" s="165" t="s">
        <v>122</v>
      </c>
      <c r="C17" s="166">
        <v>1084813</v>
      </c>
      <c r="D17" s="166">
        <v>443857</v>
      </c>
      <c r="E17" s="166">
        <v>726467</v>
      </c>
      <c r="F17" s="166">
        <v>1124652</v>
      </c>
      <c r="G17" s="166">
        <v>1170697</v>
      </c>
      <c r="H17" s="166">
        <v>1202943</v>
      </c>
      <c r="I17" s="167">
        <f t="shared" si="3"/>
        <v>2.7544274906316391E-2</v>
      </c>
      <c r="J17" s="181">
        <f t="shared" si="0"/>
        <v>0.6558811343116755</v>
      </c>
      <c r="K17" s="166">
        <f t="shared" si="1"/>
        <v>32246</v>
      </c>
      <c r="L17" s="166">
        <f t="shared" si="2"/>
        <v>476476</v>
      </c>
      <c r="M17" s="167">
        <f t="shared" si="4"/>
        <v>3.3335670358612374E-2</v>
      </c>
      <c r="N17" s="81"/>
    </row>
    <row r="18" spans="1:14" x14ac:dyDescent="0.25">
      <c r="A18" s="1"/>
      <c r="B18" s="165" t="s">
        <v>131</v>
      </c>
      <c r="C18" s="166">
        <v>594834</v>
      </c>
      <c r="D18" s="166">
        <v>241432</v>
      </c>
      <c r="E18" s="166">
        <v>191434</v>
      </c>
      <c r="F18" s="166">
        <v>491173</v>
      </c>
      <c r="G18" s="166">
        <v>523441</v>
      </c>
      <c r="H18" s="166">
        <v>511222</v>
      </c>
      <c r="I18" s="167">
        <f t="shared" si="3"/>
        <v>-2.3343605105446419E-2</v>
      </c>
      <c r="J18" s="181">
        <f t="shared" si="0"/>
        <v>1.670486956340044</v>
      </c>
      <c r="K18" s="166">
        <f t="shared" si="1"/>
        <v>-12219</v>
      </c>
      <c r="L18" s="166">
        <f t="shared" si="2"/>
        <v>319788</v>
      </c>
      <c r="M18" s="167">
        <f t="shared" si="4"/>
        <v>1.4166862496452895E-2</v>
      </c>
      <c r="N18" s="81"/>
    </row>
    <row r="19" spans="1:14" x14ac:dyDescent="0.25">
      <c r="A19" s="164" t="s">
        <v>147</v>
      </c>
      <c r="B19" s="165" t="s">
        <v>134</v>
      </c>
      <c r="C19" s="166">
        <v>847396</v>
      </c>
      <c r="D19" s="166">
        <v>356220</v>
      </c>
      <c r="E19" s="166">
        <v>171613</v>
      </c>
      <c r="F19" s="166">
        <v>432862</v>
      </c>
      <c r="G19" s="166">
        <v>543161</v>
      </c>
      <c r="H19" s="166">
        <v>529346</v>
      </c>
      <c r="I19" s="167">
        <f t="shared" si="3"/>
        <v>-2.5434447613138622E-2</v>
      </c>
      <c r="J19" s="181">
        <f t="shared" si="0"/>
        <v>2.0845332230075808</v>
      </c>
      <c r="K19" s="166">
        <f t="shared" si="1"/>
        <v>-13815</v>
      </c>
      <c r="L19" s="166">
        <f t="shared" si="2"/>
        <v>357733</v>
      </c>
      <c r="M19" s="167">
        <f t="shared" si="4"/>
        <v>1.4669110474602724E-2</v>
      </c>
      <c r="N19" s="81"/>
    </row>
    <row r="20" spans="1:14" x14ac:dyDescent="0.25">
      <c r="A20" s="169" t="s">
        <v>148</v>
      </c>
      <c r="B20" s="170" t="s">
        <v>148</v>
      </c>
      <c r="C20" s="171">
        <f t="shared" ref="C20" si="5">C12-SUM(C13:C19)</f>
        <v>7011837</v>
      </c>
      <c r="D20" s="171">
        <f t="shared" ref="D20:H20" si="6">D12-SUM(D13:D19)</f>
        <v>2168558</v>
      </c>
      <c r="E20" s="171">
        <f t="shared" si="6"/>
        <v>3296764</v>
      </c>
      <c r="F20" s="171">
        <f t="shared" si="6"/>
        <v>6800013</v>
      </c>
      <c r="G20" s="171">
        <f t="shared" si="6"/>
        <v>7677835</v>
      </c>
      <c r="H20" s="171">
        <f t="shared" si="6"/>
        <v>8217464</v>
      </c>
      <c r="I20" s="172">
        <f t="shared" si="3"/>
        <v>7.0284005842792929E-2</v>
      </c>
      <c r="J20" s="182">
        <f t="shared" si="0"/>
        <v>1.4925848498709642</v>
      </c>
      <c r="K20" s="171">
        <f>H20-G20</f>
        <v>539629</v>
      </c>
      <c r="L20" s="171">
        <f t="shared" si="2"/>
        <v>4920700</v>
      </c>
      <c r="M20" s="172">
        <f t="shared" si="4"/>
        <v>0.22772040827185017</v>
      </c>
      <c r="N20" s="81"/>
    </row>
    <row r="21" spans="1:14" s="148" customFormat="1" x14ac:dyDescent="0.25"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</row>
    <row r="22" spans="1:14" x14ac:dyDescent="0.25">
      <c r="A22" s="1">
        <v>3</v>
      </c>
      <c r="B22" s="158" t="s">
        <v>71</v>
      </c>
      <c r="C22" s="178">
        <v>13105945</v>
      </c>
      <c r="D22" s="178">
        <v>3913809</v>
      </c>
      <c r="E22" s="178">
        <v>5763674</v>
      </c>
      <c r="F22" s="178">
        <v>12632387</v>
      </c>
      <c r="G22" s="178">
        <v>13593290</v>
      </c>
      <c r="H22" s="178">
        <v>13840017</v>
      </c>
      <c r="I22" s="179">
        <f>IFERROR(H22/G22-1,"-")</f>
        <v>1.8150646385091562E-2</v>
      </c>
      <c r="J22" s="179">
        <f>IFERROR(H22/E22-1,"-")</f>
        <v>1.4012490990989428</v>
      </c>
      <c r="K22" s="178">
        <f>H22-G22</f>
        <v>246727</v>
      </c>
      <c r="L22" s="178">
        <f>H22-E22</f>
        <v>8076343</v>
      </c>
      <c r="M22" s="179">
        <f>H22/H$8</f>
        <v>0.38353125997623438</v>
      </c>
      <c r="N22" s="81"/>
    </row>
    <row r="23" spans="1:14" x14ac:dyDescent="0.25">
      <c r="A23" s="1" t="s">
        <v>99</v>
      </c>
      <c r="B23" s="161" t="s">
        <v>100</v>
      </c>
      <c r="C23" s="162">
        <v>1013579</v>
      </c>
      <c r="D23" s="162">
        <v>419753</v>
      </c>
      <c r="E23" s="162">
        <v>926094</v>
      </c>
      <c r="F23" s="162">
        <v>924124</v>
      </c>
      <c r="G23" s="162">
        <v>819722</v>
      </c>
      <c r="H23" s="162">
        <v>742797</v>
      </c>
      <c r="I23" s="163">
        <f>IFERROR(H23/G23-1,"-")</f>
        <v>-9.3842790604619641E-2</v>
      </c>
      <c r="J23" s="180">
        <f t="shared" ref="J23:J34" si="7">IFERROR(H23/E23-1,"-")</f>
        <v>-0.19792483268437111</v>
      </c>
      <c r="K23" s="162">
        <f t="shared" ref="K23:K33" si="8">H23-G23</f>
        <v>-76925</v>
      </c>
      <c r="L23" s="162">
        <f t="shared" ref="L23:L34" si="9">H23-E23</f>
        <v>-183297</v>
      </c>
      <c r="M23" s="163">
        <f>H23/H$8</f>
        <v>2.0584213828391033E-2</v>
      </c>
      <c r="N23" s="81"/>
    </row>
    <row r="24" spans="1:14" x14ac:dyDescent="0.25">
      <c r="A24" s="164" t="s">
        <v>106</v>
      </c>
      <c r="B24" s="165" t="s">
        <v>106</v>
      </c>
      <c r="C24" s="166">
        <v>409352</v>
      </c>
      <c r="D24" s="166">
        <v>197437</v>
      </c>
      <c r="E24" s="166">
        <v>341894</v>
      </c>
      <c r="F24" s="166">
        <v>286571</v>
      </c>
      <c r="G24" s="166">
        <v>258252</v>
      </c>
      <c r="H24" s="166">
        <v>219334</v>
      </c>
      <c r="I24" s="167">
        <f>IFERROR(H24/G24-1,"-")</f>
        <v>-0.15069776807149604</v>
      </c>
      <c r="J24" s="181">
        <f t="shared" si="7"/>
        <v>-0.35847367897652493</v>
      </c>
      <c r="K24" s="166">
        <f t="shared" si="8"/>
        <v>-38918</v>
      </c>
      <c r="L24" s="166">
        <f t="shared" si="9"/>
        <v>-122560</v>
      </c>
      <c r="M24" s="167">
        <f>H24/H$8</f>
        <v>6.0781316508229282E-3</v>
      </c>
      <c r="N24" s="81"/>
    </row>
    <row r="25" spans="1:14" x14ac:dyDescent="0.25">
      <c r="A25" s="164" t="s">
        <v>103</v>
      </c>
      <c r="B25" s="165" t="s">
        <v>12</v>
      </c>
      <c r="C25" s="166">
        <v>604227</v>
      </c>
      <c r="D25" s="166">
        <v>222316</v>
      </c>
      <c r="E25" s="166">
        <v>584200</v>
      </c>
      <c r="F25" s="166">
        <v>637553</v>
      </c>
      <c r="G25" s="166">
        <v>561470</v>
      </c>
      <c r="H25" s="166">
        <v>523463</v>
      </c>
      <c r="I25" s="167">
        <f>IFERROR(H25/G25-1,"-")</f>
        <v>-6.7691951484496027E-2</v>
      </c>
      <c r="J25" s="181">
        <f t="shared" si="7"/>
        <v>-0.1039661074974324</v>
      </c>
      <c r="K25" s="166">
        <f t="shared" si="8"/>
        <v>-38007</v>
      </c>
      <c r="L25" s="166">
        <f t="shared" si="9"/>
        <v>-60737</v>
      </c>
      <c r="M25" s="167">
        <f>H25/H$8</f>
        <v>1.4506082177568104E-2</v>
      </c>
      <c r="N25" s="81"/>
    </row>
    <row r="26" spans="1:14" x14ac:dyDescent="0.25">
      <c r="A26" s="1"/>
      <c r="B26" s="161" t="s">
        <v>110</v>
      </c>
      <c r="C26" s="162">
        <v>12092366</v>
      </c>
      <c r="D26" s="162">
        <v>3494056</v>
      </c>
      <c r="E26" s="162">
        <v>4837580</v>
      </c>
      <c r="F26" s="162">
        <v>11708263</v>
      </c>
      <c r="G26" s="162">
        <v>12773568</v>
      </c>
      <c r="H26" s="162">
        <v>13097220</v>
      </c>
      <c r="I26" s="163">
        <f>IFERROR(H26/G26-1,"-")</f>
        <v>2.5337634715687951E-2</v>
      </c>
      <c r="J26" s="180">
        <f t="shared" si="7"/>
        <v>1.7073908855254074</v>
      </c>
      <c r="K26" s="162">
        <f t="shared" si="8"/>
        <v>323652</v>
      </c>
      <c r="L26" s="162">
        <f t="shared" si="9"/>
        <v>8259640</v>
      </c>
      <c r="M26" s="163">
        <f>H26/H$8</f>
        <v>0.36294704614784334</v>
      </c>
      <c r="N26" s="81"/>
    </row>
    <row r="27" spans="1:14" s="58" customFormat="1" x14ac:dyDescent="0.25">
      <c r="B27" s="165" t="s">
        <v>113</v>
      </c>
      <c r="C27" s="166">
        <v>5650065</v>
      </c>
      <c r="D27" s="166">
        <v>1483938</v>
      </c>
      <c r="E27" s="166">
        <v>1575483</v>
      </c>
      <c r="F27" s="166">
        <v>5839663</v>
      </c>
      <c r="G27" s="166">
        <v>6457010</v>
      </c>
      <c r="H27" s="166">
        <v>6689570</v>
      </c>
      <c r="I27" s="167">
        <f t="shared" ref="I27:I34" si="10">IFERROR(H27/G27-1,"-")</f>
        <v>3.6016670254498617E-2</v>
      </c>
      <c r="J27" s="181">
        <f t="shared" si="7"/>
        <v>3.2460439116131372</v>
      </c>
      <c r="K27" s="166">
        <f t="shared" si="8"/>
        <v>232560</v>
      </c>
      <c r="L27" s="166">
        <f t="shared" si="9"/>
        <v>5114087</v>
      </c>
      <c r="M27" s="167">
        <f t="shared" ref="M27:M34" si="11">H27/H$8</f>
        <v>0.18537977307392167</v>
      </c>
      <c r="N27" s="168"/>
    </row>
    <row r="28" spans="1:14" s="58" customFormat="1" x14ac:dyDescent="0.25">
      <c r="B28" s="165" t="s">
        <v>116</v>
      </c>
      <c r="C28" s="166">
        <v>1813831</v>
      </c>
      <c r="D28" s="166">
        <v>510569</v>
      </c>
      <c r="E28" s="166">
        <v>851193</v>
      </c>
      <c r="F28" s="166">
        <v>1420539</v>
      </c>
      <c r="G28" s="166">
        <v>1496166</v>
      </c>
      <c r="H28" s="166">
        <v>1483358</v>
      </c>
      <c r="I28" s="167">
        <f t="shared" si="10"/>
        <v>-8.5605474258871883E-3</v>
      </c>
      <c r="J28" s="181">
        <f t="shared" si="7"/>
        <v>0.7426811545677654</v>
      </c>
      <c r="K28" s="166">
        <f t="shared" si="8"/>
        <v>-12808</v>
      </c>
      <c r="L28" s="166">
        <f t="shared" si="9"/>
        <v>632165</v>
      </c>
      <c r="M28" s="167">
        <f t="shared" si="11"/>
        <v>4.1106464156498296E-2</v>
      </c>
      <c r="N28" s="168"/>
    </row>
    <row r="29" spans="1:14" x14ac:dyDescent="0.25">
      <c r="A29" s="1"/>
      <c r="B29" s="165" t="s">
        <v>119</v>
      </c>
      <c r="C29" s="166">
        <v>428540</v>
      </c>
      <c r="D29" s="166">
        <v>173273</v>
      </c>
      <c r="E29" s="166">
        <v>321437</v>
      </c>
      <c r="F29" s="166">
        <v>466813</v>
      </c>
      <c r="G29" s="166">
        <v>535892</v>
      </c>
      <c r="H29" s="166">
        <v>462244</v>
      </c>
      <c r="I29" s="167">
        <f t="shared" si="10"/>
        <v>-0.13743067633030537</v>
      </c>
      <c r="J29" s="181">
        <f t="shared" si="7"/>
        <v>0.43805473545360374</v>
      </c>
      <c r="K29" s="166">
        <f t="shared" si="8"/>
        <v>-73648</v>
      </c>
      <c r="L29" s="166">
        <f t="shared" si="9"/>
        <v>140807</v>
      </c>
      <c r="M29" s="167">
        <f t="shared" si="11"/>
        <v>1.2809595807321226E-2</v>
      </c>
      <c r="N29" s="81"/>
    </row>
    <row r="30" spans="1:14" x14ac:dyDescent="0.25">
      <c r="A30" s="1"/>
      <c r="B30" s="165" t="s">
        <v>126</v>
      </c>
      <c r="C30" s="166">
        <v>502164</v>
      </c>
      <c r="D30" s="166">
        <v>134940</v>
      </c>
      <c r="E30" s="166">
        <v>321774</v>
      </c>
      <c r="F30" s="166">
        <v>583899</v>
      </c>
      <c r="G30" s="166">
        <v>553144</v>
      </c>
      <c r="H30" s="166">
        <v>562616</v>
      </c>
      <c r="I30" s="167">
        <f t="shared" si="10"/>
        <v>1.7123931562124772E-2</v>
      </c>
      <c r="J30" s="181">
        <f t="shared" si="7"/>
        <v>0.7484818537234208</v>
      </c>
      <c r="K30" s="166">
        <f t="shared" si="8"/>
        <v>9472</v>
      </c>
      <c r="L30" s="166">
        <f t="shared" si="9"/>
        <v>240842</v>
      </c>
      <c r="M30" s="167">
        <f t="shared" si="11"/>
        <v>1.55910808030647E-2</v>
      </c>
      <c r="N30" s="81"/>
    </row>
    <row r="31" spans="1:14" x14ac:dyDescent="0.25">
      <c r="A31" s="1"/>
      <c r="B31" s="165" t="s">
        <v>122</v>
      </c>
      <c r="C31" s="166">
        <v>566275</v>
      </c>
      <c r="D31" s="166">
        <v>241515</v>
      </c>
      <c r="E31" s="166">
        <v>414396</v>
      </c>
      <c r="F31" s="166">
        <v>639629</v>
      </c>
      <c r="G31" s="166">
        <v>620048</v>
      </c>
      <c r="H31" s="166">
        <v>632422</v>
      </c>
      <c r="I31" s="167">
        <f t="shared" si="10"/>
        <v>1.9956519495264891E-2</v>
      </c>
      <c r="J31" s="181">
        <f t="shared" si="7"/>
        <v>0.52612959584551966</v>
      </c>
      <c r="K31" s="166">
        <f t="shared" si="8"/>
        <v>12374</v>
      </c>
      <c r="L31" s="166">
        <f t="shared" si="9"/>
        <v>218026</v>
      </c>
      <c r="M31" s="167">
        <f t="shared" si="11"/>
        <v>1.7525528075340521E-2</v>
      </c>
      <c r="N31" s="81"/>
    </row>
    <row r="32" spans="1:14" x14ac:dyDescent="0.25">
      <c r="A32" s="1"/>
      <c r="B32" s="165" t="s">
        <v>131</v>
      </c>
      <c r="C32" s="166">
        <v>242464</v>
      </c>
      <c r="D32" s="166">
        <v>95128</v>
      </c>
      <c r="E32" s="166">
        <v>58069</v>
      </c>
      <c r="F32" s="166">
        <v>177706</v>
      </c>
      <c r="G32" s="166">
        <v>184397</v>
      </c>
      <c r="H32" s="166">
        <v>184792</v>
      </c>
      <c r="I32" s="167">
        <f t="shared" si="10"/>
        <v>2.1421172795652588E-3</v>
      </c>
      <c r="J32" s="181">
        <f t="shared" si="7"/>
        <v>2.1822831459126211</v>
      </c>
      <c r="K32" s="166">
        <f t="shared" si="8"/>
        <v>395</v>
      </c>
      <c r="L32" s="166">
        <f t="shared" si="9"/>
        <v>126723</v>
      </c>
      <c r="M32" s="167">
        <f t="shared" si="11"/>
        <v>5.1209119608399542E-3</v>
      </c>
      <c r="N32" s="81"/>
    </row>
    <row r="33" spans="1:14" x14ac:dyDescent="0.25">
      <c r="A33" s="164" t="s">
        <v>147</v>
      </c>
      <c r="B33" s="165" t="s">
        <v>134</v>
      </c>
      <c r="C33" s="166">
        <v>276453</v>
      </c>
      <c r="D33" s="166">
        <v>106598</v>
      </c>
      <c r="E33" s="166">
        <v>43884</v>
      </c>
      <c r="F33" s="166">
        <v>147837</v>
      </c>
      <c r="G33" s="166">
        <v>187523</v>
      </c>
      <c r="H33" s="166">
        <v>166807</v>
      </c>
      <c r="I33" s="167">
        <f t="shared" si="10"/>
        <v>-0.11047178212805897</v>
      </c>
      <c r="J33" s="181">
        <f t="shared" si="7"/>
        <v>2.8010892352565855</v>
      </c>
      <c r="K33" s="166">
        <f t="shared" si="8"/>
        <v>-20716</v>
      </c>
      <c r="L33" s="166">
        <f t="shared" si="9"/>
        <v>122923</v>
      </c>
      <c r="M33" s="167">
        <f t="shared" si="11"/>
        <v>4.622515917636209E-3</v>
      </c>
      <c r="N33" s="81"/>
    </row>
    <row r="34" spans="1:14" x14ac:dyDescent="0.25">
      <c r="A34" s="169" t="s">
        <v>148</v>
      </c>
      <c r="B34" s="170" t="s">
        <v>148</v>
      </c>
      <c r="C34" s="171">
        <f t="shared" ref="C34" si="12">C26-SUM(C27:C33)</f>
        <v>2612574</v>
      </c>
      <c r="D34" s="171">
        <f t="shared" ref="D34:H34" si="13">D26-SUM(D27:D33)</f>
        <v>748095</v>
      </c>
      <c r="E34" s="171">
        <f t="shared" si="13"/>
        <v>1251344</v>
      </c>
      <c r="F34" s="171">
        <f t="shared" si="13"/>
        <v>2432177</v>
      </c>
      <c r="G34" s="171">
        <f t="shared" si="13"/>
        <v>2739388</v>
      </c>
      <c r="H34" s="171">
        <f t="shared" si="13"/>
        <v>2915411</v>
      </c>
      <c r="I34" s="172">
        <f t="shared" si="10"/>
        <v>6.4256322945124955E-2</v>
      </c>
      <c r="J34" s="182">
        <f t="shared" si="7"/>
        <v>1.3298237734787555</v>
      </c>
      <c r="K34" s="171">
        <f>H34-G34</f>
        <v>176023</v>
      </c>
      <c r="L34" s="171">
        <f t="shared" si="9"/>
        <v>1664067</v>
      </c>
      <c r="M34" s="172">
        <f t="shared" si="11"/>
        <v>8.0791176353220778E-2</v>
      </c>
      <c r="N34" s="81"/>
    </row>
    <row r="35" spans="1:14" s="148" customFormat="1" x14ac:dyDescent="0.25"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4" x14ac:dyDescent="0.25">
      <c r="A36" s="1">
        <v>3</v>
      </c>
      <c r="B36" s="158" t="s">
        <v>71</v>
      </c>
      <c r="C36" s="178">
        <v>10093577</v>
      </c>
      <c r="D36" s="178">
        <v>2858440</v>
      </c>
      <c r="E36" s="178">
        <v>3367162</v>
      </c>
      <c r="F36" s="178">
        <v>8865243</v>
      </c>
      <c r="G36" s="178">
        <v>9740327</v>
      </c>
      <c r="H36" s="178">
        <v>10013119</v>
      </c>
      <c r="I36" s="179">
        <f>IFERROR(H36/G36-1,"-")</f>
        <v>2.8006451939447174E-2</v>
      </c>
      <c r="J36" s="179">
        <f>IFERROR(H36/E36-1,"-")</f>
        <v>1.973756237448629</v>
      </c>
      <c r="K36" s="178">
        <f>H36-G36</f>
        <v>272792</v>
      </c>
      <c r="L36" s="178">
        <f>H36-E36</f>
        <v>6645957</v>
      </c>
      <c r="M36" s="179">
        <f>H36/H$8</f>
        <v>0.27748117262875993</v>
      </c>
      <c r="N36" s="81"/>
    </row>
    <row r="37" spans="1:14" x14ac:dyDescent="0.25">
      <c r="A37" s="1" t="s">
        <v>99</v>
      </c>
      <c r="B37" s="161" t="s">
        <v>100</v>
      </c>
      <c r="C37" s="162">
        <v>614530</v>
      </c>
      <c r="D37" s="162">
        <v>241430</v>
      </c>
      <c r="E37" s="162">
        <v>350874</v>
      </c>
      <c r="F37" s="162">
        <v>513218</v>
      </c>
      <c r="G37" s="162">
        <v>578106</v>
      </c>
      <c r="H37" s="162">
        <v>549885</v>
      </c>
      <c r="I37" s="163">
        <f>IFERROR(H37/G37-1,"-")</f>
        <v>-4.8816307044036944E-2</v>
      </c>
      <c r="J37" s="180">
        <f t="shared" ref="J37:J48" si="14">IFERROR(H37/E37-1,"-")</f>
        <v>0.56718651139725362</v>
      </c>
      <c r="K37" s="162">
        <f t="shared" ref="K37:K47" si="15">H37-G37</f>
        <v>-28221</v>
      </c>
      <c r="L37" s="162">
        <f t="shared" ref="L37:L48" si="16">H37-E37</f>
        <v>199011</v>
      </c>
      <c r="M37" s="163">
        <f>H37/H$8</f>
        <v>1.5238282358470488E-2</v>
      </c>
      <c r="N37" s="81"/>
    </row>
    <row r="38" spans="1:14" x14ac:dyDescent="0.25">
      <c r="A38" s="164" t="s">
        <v>106</v>
      </c>
      <c r="B38" s="165" t="s">
        <v>106</v>
      </c>
      <c r="C38" s="166">
        <v>210543</v>
      </c>
      <c r="D38" s="166">
        <v>92534</v>
      </c>
      <c r="E38" s="166">
        <v>131066</v>
      </c>
      <c r="F38" s="166">
        <v>155108</v>
      </c>
      <c r="G38" s="166">
        <v>219792</v>
      </c>
      <c r="H38" s="166">
        <v>237231</v>
      </c>
      <c r="I38" s="167">
        <f>IFERROR(H38/G38-1,"-")</f>
        <v>7.9343197204629901E-2</v>
      </c>
      <c r="J38" s="181">
        <f t="shared" si="14"/>
        <v>0.81001174980544155</v>
      </c>
      <c r="K38" s="166">
        <f t="shared" si="15"/>
        <v>17439</v>
      </c>
      <c r="L38" s="166">
        <f t="shared" si="16"/>
        <v>106165</v>
      </c>
      <c r="M38" s="167">
        <f>H38/H$8</f>
        <v>6.5740890589528946E-3</v>
      </c>
      <c r="N38" s="81"/>
    </row>
    <row r="39" spans="1:14" x14ac:dyDescent="0.25">
      <c r="A39" s="164" t="s">
        <v>103</v>
      </c>
      <c r="B39" s="165" t="s">
        <v>103</v>
      </c>
      <c r="C39" s="166">
        <v>403987</v>
      </c>
      <c r="D39" s="166">
        <v>148896</v>
      </c>
      <c r="E39" s="166">
        <v>219808</v>
      </c>
      <c r="F39" s="166">
        <v>358110</v>
      </c>
      <c r="G39" s="166">
        <v>358314</v>
      </c>
      <c r="H39" s="166">
        <v>312654</v>
      </c>
      <c r="I39" s="167">
        <f>IFERROR(H39/G39-1,"-")</f>
        <v>-0.12743013111405077</v>
      </c>
      <c r="J39" s="181">
        <f t="shared" si="14"/>
        <v>0.42239590915708258</v>
      </c>
      <c r="K39" s="166">
        <f t="shared" si="15"/>
        <v>-45660</v>
      </c>
      <c r="L39" s="166">
        <f t="shared" si="16"/>
        <v>92846</v>
      </c>
      <c r="M39" s="167">
        <f>H39/H$8</f>
        <v>8.6641932995175936E-3</v>
      </c>
      <c r="N39" s="81"/>
    </row>
    <row r="40" spans="1:14" x14ac:dyDescent="0.25">
      <c r="A40" s="1"/>
      <c r="B40" s="161" t="s">
        <v>110</v>
      </c>
      <c r="C40" s="162">
        <v>9479047</v>
      </c>
      <c r="D40" s="162">
        <v>2617010</v>
      </c>
      <c r="E40" s="162">
        <v>3016288</v>
      </c>
      <c r="F40" s="162">
        <v>8352025</v>
      </c>
      <c r="G40" s="162">
        <v>9162221</v>
      </c>
      <c r="H40" s="162">
        <v>9463234</v>
      </c>
      <c r="I40" s="163">
        <f>IFERROR(H40/G40-1,"-")</f>
        <v>3.2853715272748829E-2</v>
      </c>
      <c r="J40" s="180">
        <f t="shared" si="14"/>
        <v>2.1373774652818298</v>
      </c>
      <c r="K40" s="162">
        <f t="shared" si="15"/>
        <v>301013</v>
      </c>
      <c r="L40" s="162">
        <f t="shared" si="16"/>
        <v>6446946</v>
      </c>
      <c r="M40" s="163">
        <f>H40/H$8</f>
        <v>0.26224289027028946</v>
      </c>
      <c r="N40" s="81"/>
    </row>
    <row r="41" spans="1:14" s="58" customFormat="1" x14ac:dyDescent="0.25">
      <c r="B41" s="165" t="s">
        <v>113</v>
      </c>
      <c r="C41" s="166">
        <v>5094935</v>
      </c>
      <c r="D41" s="166">
        <v>1173619</v>
      </c>
      <c r="E41" s="166">
        <v>1066343</v>
      </c>
      <c r="F41" s="166">
        <v>4256430</v>
      </c>
      <c r="G41" s="166">
        <v>4628132</v>
      </c>
      <c r="H41" s="166">
        <v>4858902</v>
      </c>
      <c r="I41" s="167">
        <f t="shared" ref="I41:I48" si="17">IFERROR(H41/G41-1,"-")</f>
        <v>4.9862449904194639E-2</v>
      </c>
      <c r="J41" s="181">
        <f t="shared" si="14"/>
        <v>3.5566032693045297</v>
      </c>
      <c r="K41" s="166">
        <f t="shared" si="15"/>
        <v>230770</v>
      </c>
      <c r="L41" s="166">
        <f t="shared" si="16"/>
        <v>3792559</v>
      </c>
      <c r="M41" s="167">
        <f t="shared" ref="M41:M48" si="18">H41/H$8</f>
        <v>0.13464873678703179</v>
      </c>
      <c r="N41" s="168"/>
    </row>
    <row r="42" spans="1:14" s="58" customFormat="1" x14ac:dyDescent="0.25">
      <c r="B42" s="165" t="s">
        <v>116</v>
      </c>
      <c r="C42" s="166">
        <v>470924</v>
      </c>
      <c r="D42" s="166">
        <v>139836</v>
      </c>
      <c r="E42" s="166">
        <v>174981</v>
      </c>
      <c r="F42" s="166">
        <v>311196</v>
      </c>
      <c r="G42" s="166">
        <v>358364</v>
      </c>
      <c r="H42" s="166">
        <v>358116</v>
      </c>
      <c r="I42" s="167">
        <f t="shared" si="17"/>
        <v>-6.920337980377278E-4</v>
      </c>
      <c r="J42" s="181">
        <f t="shared" si="14"/>
        <v>1.0465993450717508</v>
      </c>
      <c r="K42" s="166">
        <f t="shared" si="15"/>
        <v>-248</v>
      </c>
      <c r="L42" s="166">
        <f t="shared" si="16"/>
        <v>183135</v>
      </c>
      <c r="M42" s="167">
        <f t="shared" si="18"/>
        <v>9.9240254327468778E-3</v>
      </c>
      <c r="N42" s="168"/>
    </row>
    <row r="43" spans="1:14" x14ac:dyDescent="0.25">
      <c r="A43" s="1"/>
      <c r="B43" s="165" t="s">
        <v>119</v>
      </c>
      <c r="C43" s="166">
        <v>178407</v>
      </c>
      <c r="D43" s="166">
        <v>67848</v>
      </c>
      <c r="E43" s="166">
        <v>127385</v>
      </c>
      <c r="F43" s="166">
        <v>198903</v>
      </c>
      <c r="G43" s="166">
        <v>247768</v>
      </c>
      <c r="H43" s="166">
        <v>245648</v>
      </c>
      <c r="I43" s="167">
        <f t="shared" si="17"/>
        <v>-8.556391462981483E-3</v>
      </c>
      <c r="J43" s="181">
        <f t="shared" si="14"/>
        <v>0.92839031283118101</v>
      </c>
      <c r="K43" s="166">
        <f t="shared" si="15"/>
        <v>-2120</v>
      </c>
      <c r="L43" s="166">
        <f t="shared" si="16"/>
        <v>118263</v>
      </c>
      <c r="M43" s="167">
        <f t="shared" si="18"/>
        <v>6.8073389614074914E-3</v>
      </c>
      <c r="N43" s="81"/>
    </row>
    <row r="44" spans="1:14" x14ac:dyDescent="0.25">
      <c r="A44" s="1"/>
      <c r="B44" s="165" t="s">
        <v>126</v>
      </c>
      <c r="C44" s="166">
        <v>451476</v>
      </c>
      <c r="D44" s="166">
        <v>124287</v>
      </c>
      <c r="E44" s="166">
        <v>239923</v>
      </c>
      <c r="F44" s="166">
        <v>477050</v>
      </c>
      <c r="G44" s="166">
        <v>501092</v>
      </c>
      <c r="H44" s="166">
        <v>499671</v>
      </c>
      <c r="I44" s="167">
        <f t="shared" si="17"/>
        <v>-2.8358065983891123E-3</v>
      </c>
      <c r="J44" s="181">
        <f t="shared" si="14"/>
        <v>1.0826306773423138</v>
      </c>
      <c r="K44" s="166">
        <f t="shared" si="15"/>
        <v>-1421</v>
      </c>
      <c r="L44" s="166">
        <f t="shared" si="16"/>
        <v>259748</v>
      </c>
      <c r="M44" s="167">
        <f t="shared" si="18"/>
        <v>1.3846763931257094E-2</v>
      </c>
      <c r="N44" s="81"/>
    </row>
    <row r="45" spans="1:14" x14ac:dyDescent="0.25">
      <c r="A45" s="1"/>
      <c r="B45" s="165" t="s">
        <v>122</v>
      </c>
      <c r="C45" s="166">
        <v>353625</v>
      </c>
      <c r="D45" s="166">
        <v>131712</v>
      </c>
      <c r="E45" s="166">
        <v>184201</v>
      </c>
      <c r="F45" s="166">
        <v>318686</v>
      </c>
      <c r="G45" s="166">
        <v>374926</v>
      </c>
      <c r="H45" s="166">
        <v>372782</v>
      </c>
      <c r="I45" s="167">
        <f t="shared" si="17"/>
        <v>-5.7184617764571843E-3</v>
      </c>
      <c r="J45" s="181">
        <f t="shared" si="14"/>
        <v>1.0237783725386942</v>
      </c>
      <c r="K45" s="166">
        <f t="shared" si="15"/>
        <v>-2144</v>
      </c>
      <c r="L45" s="166">
        <f t="shared" si="16"/>
        <v>188581</v>
      </c>
      <c r="M45" s="167">
        <f t="shared" si="18"/>
        <v>1.0330446137202043E-2</v>
      </c>
      <c r="N45" s="81"/>
    </row>
    <row r="46" spans="1:14" x14ac:dyDescent="0.25">
      <c r="A46" s="1"/>
      <c r="B46" s="165" t="s">
        <v>131</v>
      </c>
      <c r="C46" s="166">
        <v>227686</v>
      </c>
      <c r="D46" s="166">
        <v>86739</v>
      </c>
      <c r="E46" s="166">
        <v>81833</v>
      </c>
      <c r="F46" s="166">
        <v>185692</v>
      </c>
      <c r="G46" s="166">
        <v>188338</v>
      </c>
      <c r="H46" s="166">
        <v>187108</v>
      </c>
      <c r="I46" s="167">
        <f t="shared" si="17"/>
        <v>-6.5308116259066296E-3</v>
      </c>
      <c r="J46" s="181">
        <f t="shared" si="14"/>
        <v>1.2864614519814745</v>
      </c>
      <c r="K46" s="166">
        <f t="shared" si="15"/>
        <v>-1230</v>
      </c>
      <c r="L46" s="166">
        <f t="shared" si="16"/>
        <v>105275</v>
      </c>
      <c r="M46" s="167">
        <f t="shared" si="18"/>
        <v>5.1850924020998869E-3</v>
      </c>
      <c r="N46" s="81"/>
    </row>
    <row r="47" spans="1:14" x14ac:dyDescent="0.25">
      <c r="A47" s="164" t="s">
        <v>147</v>
      </c>
      <c r="B47" s="165" t="s">
        <v>134</v>
      </c>
      <c r="C47" s="166">
        <v>366669</v>
      </c>
      <c r="D47" s="166">
        <v>150036</v>
      </c>
      <c r="E47" s="166">
        <v>88248</v>
      </c>
      <c r="F47" s="166">
        <v>188228</v>
      </c>
      <c r="G47" s="166">
        <v>224522</v>
      </c>
      <c r="H47" s="166">
        <v>217369</v>
      </c>
      <c r="I47" s="167">
        <f t="shared" si="17"/>
        <v>-3.1858793347645187E-2</v>
      </c>
      <c r="J47" s="181">
        <f t="shared" si="14"/>
        <v>1.4631606382014324</v>
      </c>
      <c r="K47" s="166">
        <f t="shared" si="15"/>
        <v>-7153</v>
      </c>
      <c r="L47" s="166">
        <f t="shared" si="16"/>
        <v>129121</v>
      </c>
      <c r="M47" s="167">
        <f t="shared" si="18"/>
        <v>6.0236780380959138E-3</v>
      </c>
      <c r="N47" s="81"/>
    </row>
    <row r="48" spans="1:14" x14ac:dyDescent="0.25">
      <c r="A48" s="169" t="s">
        <v>148</v>
      </c>
      <c r="B48" s="170" t="s">
        <v>148</v>
      </c>
      <c r="C48" s="171">
        <f t="shared" ref="C48:H48" si="19">C40-SUM(C41:C47)</f>
        <v>2335325</v>
      </c>
      <c r="D48" s="171">
        <f t="shared" si="19"/>
        <v>742933</v>
      </c>
      <c r="E48" s="171">
        <f t="shared" si="19"/>
        <v>1053374</v>
      </c>
      <c r="F48" s="171">
        <f t="shared" si="19"/>
        <v>2415840</v>
      </c>
      <c r="G48" s="171">
        <f t="shared" si="19"/>
        <v>2639079</v>
      </c>
      <c r="H48" s="171">
        <f t="shared" si="19"/>
        <v>2723638</v>
      </c>
      <c r="I48" s="172">
        <f t="shared" si="17"/>
        <v>3.2041102217857054E-2</v>
      </c>
      <c r="J48" s="182">
        <f t="shared" si="14"/>
        <v>1.5856324534305952</v>
      </c>
      <c r="K48" s="171">
        <f>H48-G48</f>
        <v>84559</v>
      </c>
      <c r="L48" s="171">
        <f t="shared" si="16"/>
        <v>1670264</v>
      </c>
      <c r="M48" s="172">
        <f t="shared" si="18"/>
        <v>7.5476808580448349E-2</v>
      </c>
      <c r="N48" s="81"/>
    </row>
    <row r="49" spans="1:14" s="148" customFormat="1" x14ac:dyDescent="0.25"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</row>
    <row r="50" spans="1:14" x14ac:dyDescent="0.25">
      <c r="A50" s="1">
        <v>3</v>
      </c>
      <c r="B50" s="158" t="s">
        <v>71</v>
      </c>
      <c r="C50" s="178">
        <v>234787</v>
      </c>
      <c r="D50" s="178">
        <v>65275</v>
      </c>
      <c r="E50" s="178">
        <v>98762</v>
      </c>
      <c r="F50" s="178">
        <v>168339</v>
      </c>
      <c r="G50" s="178">
        <v>182130</v>
      </c>
      <c r="H50" s="178">
        <v>192892</v>
      </c>
      <c r="I50" s="179">
        <f>IFERROR(H50/G50-1,"-")</f>
        <v>5.9089661230988799E-2</v>
      </c>
      <c r="J50" s="179">
        <f>IFERROR(H50/E50-1,"-")</f>
        <v>0.95309937020311453</v>
      </c>
      <c r="K50" s="178">
        <f>H50-G50</f>
        <v>10762</v>
      </c>
      <c r="L50" s="178">
        <f>H50-E50</f>
        <v>94130</v>
      </c>
      <c r="M50" s="179">
        <f>H50/H$8</f>
        <v>5.345377234676504E-3</v>
      </c>
      <c r="N50" s="81"/>
    </row>
    <row r="51" spans="1:14" x14ac:dyDescent="0.25">
      <c r="A51" s="1" t="s">
        <v>99</v>
      </c>
      <c r="B51" s="161" t="s">
        <v>100</v>
      </c>
      <c r="C51" s="162">
        <v>30969</v>
      </c>
      <c r="D51" s="162">
        <v>6950</v>
      </c>
      <c r="E51" s="162">
        <v>17286</v>
      </c>
      <c r="F51" s="162">
        <v>21218</v>
      </c>
      <c r="G51" s="162">
        <v>40330</v>
      </c>
      <c r="H51" s="162">
        <v>27801</v>
      </c>
      <c r="I51" s="163">
        <f>IFERROR(H51/G51-1,"-")</f>
        <v>-0.31066203818497395</v>
      </c>
      <c r="J51" s="180">
        <f t="shared" ref="J51:J62" si="20">IFERROR(H51/E51-1,"-")</f>
        <v>0.60829573064908016</v>
      </c>
      <c r="K51" s="162">
        <f t="shared" ref="K51:K61" si="21">H51-G51</f>
        <v>-12529</v>
      </c>
      <c r="L51" s="162">
        <f t="shared" ref="L51:L62" si="22">H51-E51</f>
        <v>10515</v>
      </c>
      <c r="M51" s="163">
        <f>H51/H$8</f>
        <v>7.7041470097900116E-4</v>
      </c>
      <c r="N51" s="81"/>
    </row>
    <row r="52" spans="1:14" x14ac:dyDescent="0.25">
      <c r="A52" s="164" t="s">
        <v>106</v>
      </c>
      <c r="B52" s="165" t="s">
        <v>106</v>
      </c>
      <c r="C52" s="166">
        <v>12961</v>
      </c>
      <c r="D52" s="166">
        <v>5003</v>
      </c>
      <c r="E52" s="166">
        <v>6990</v>
      </c>
      <c r="F52" s="166">
        <v>6990</v>
      </c>
      <c r="G52" s="166">
        <v>25259</v>
      </c>
      <c r="H52" s="166">
        <v>15307</v>
      </c>
      <c r="I52" s="167">
        <f>IFERROR(H52/G52-1,"-")</f>
        <v>-0.39399817886693855</v>
      </c>
      <c r="J52" s="181">
        <f t="shared" si="20"/>
        <v>1.1898426323319029</v>
      </c>
      <c r="K52" s="166">
        <f t="shared" si="21"/>
        <v>-9952</v>
      </c>
      <c r="L52" s="166">
        <f t="shared" si="22"/>
        <v>8317</v>
      </c>
      <c r="M52" s="167">
        <f>H52/H$8</f>
        <v>4.2418394402667423E-4</v>
      </c>
      <c r="N52" s="81"/>
    </row>
    <row r="53" spans="1:14" x14ac:dyDescent="0.25">
      <c r="A53" s="164" t="s">
        <v>103</v>
      </c>
      <c r="B53" s="165" t="s">
        <v>103</v>
      </c>
      <c r="C53" s="166">
        <v>18008</v>
      </c>
      <c r="D53" s="166">
        <v>1947</v>
      </c>
      <c r="E53" s="166">
        <v>10296</v>
      </c>
      <c r="F53" s="166">
        <v>14228</v>
      </c>
      <c r="G53" s="166">
        <v>15071</v>
      </c>
      <c r="H53" s="166">
        <v>12494</v>
      </c>
      <c r="I53" s="167">
        <f>IFERROR(H53/G53-1,"-")</f>
        <v>-0.17099064428372368</v>
      </c>
      <c r="J53" s="181">
        <f t="shared" si="20"/>
        <v>0.21348096348096357</v>
      </c>
      <c r="K53" s="166">
        <f t="shared" si="21"/>
        <v>-2577</v>
      </c>
      <c r="L53" s="166">
        <f t="shared" si="22"/>
        <v>2198</v>
      </c>
      <c r="M53" s="167">
        <f>H53/H$8</f>
        <v>3.4623075695232688E-4</v>
      </c>
      <c r="N53" s="81"/>
    </row>
    <row r="54" spans="1:14" x14ac:dyDescent="0.25">
      <c r="A54" s="1"/>
      <c r="B54" s="161" t="s">
        <v>110</v>
      </c>
      <c r="C54" s="162">
        <v>203818</v>
      </c>
      <c r="D54" s="162">
        <v>58325</v>
      </c>
      <c r="E54" s="162">
        <v>81476</v>
      </c>
      <c r="F54" s="162">
        <v>147121</v>
      </c>
      <c r="G54" s="162">
        <v>141800</v>
      </c>
      <c r="H54" s="162">
        <v>165091</v>
      </c>
      <c r="I54" s="163">
        <f>IFERROR(H54/G54-1,"-")</f>
        <v>0.16425246826516227</v>
      </c>
      <c r="J54" s="180">
        <f t="shared" si="20"/>
        <v>1.0262531297560016</v>
      </c>
      <c r="K54" s="162">
        <f t="shared" si="21"/>
        <v>23291</v>
      </c>
      <c r="L54" s="162">
        <f t="shared" si="22"/>
        <v>83615</v>
      </c>
      <c r="M54" s="163">
        <f>H54/H$8</f>
        <v>4.574962533697503E-3</v>
      </c>
      <c r="N54" s="81"/>
    </row>
    <row r="55" spans="1:14" s="58" customFormat="1" x14ac:dyDescent="0.25">
      <c r="B55" s="165" t="s">
        <v>113</v>
      </c>
      <c r="C55" s="166">
        <v>67733</v>
      </c>
      <c r="D55" s="166">
        <v>19771</v>
      </c>
      <c r="E55" s="166">
        <v>20693</v>
      </c>
      <c r="F55" s="166">
        <v>65122</v>
      </c>
      <c r="G55" s="166">
        <v>55484</v>
      </c>
      <c r="H55" s="166">
        <v>69307</v>
      </c>
      <c r="I55" s="167">
        <f t="shared" ref="I55:I62" si="23">IFERROR(H55/G55-1,"-")</f>
        <v>0.24913488573282394</v>
      </c>
      <c r="J55" s="181">
        <f t="shared" si="20"/>
        <v>2.3492968636737062</v>
      </c>
      <c r="K55" s="166">
        <f t="shared" si="21"/>
        <v>13823</v>
      </c>
      <c r="L55" s="166">
        <f t="shared" si="22"/>
        <v>48614</v>
      </c>
      <c r="M55" s="167">
        <f t="shared" ref="M55:M62" si="24">H55/H$8</f>
        <v>1.9206191029370035E-3</v>
      </c>
      <c r="N55" s="168"/>
    </row>
    <row r="56" spans="1:14" s="58" customFormat="1" x14ac:dyDescent="0.25">
      <c r="B56" s="165" t="s">
        <v>116</v>
      </c>
      <c r="C56" s="166">
        <v>69940</v>
      </c>
      <c r="D56" s="166">
        <v>18669</v>
      </c>
      <c r="E56" s="166">
        <v>31230</v>
      </c>
      <c r="F56" s="166">
        <v>34084</v>
      </c>
      <c r="G56" s="166">
        <v>34465</v>
      </c>
      <c r="H56" s="166">
        <v>35877</v>
      </c>
      <c r="I56" s="167">
        <f t="shared" si="23"/>
        <v>4.0969099086029415E-2</v>
      </c>
      <c r="J56" s="181">
        <f t="shared" si="20"/>
        <v>0.14879923150816521</v>
      </c>
      <c r="K56" s="166">
        <f t="shared" si="21"/>
        <v>1412</v>
      </c>
      <c r="L56" s="166">
        <f t="shared" si="22"/>
        <v>4647</v>
      </c>
      <c r="M56" s="167">
        <f t="shared" si="24"/>
        <v>9.9421489252270157E-4</v>
      </c>
      <c r="N56" s="168"/>
    </row>
    <row r="57" spans="1:14" x14ac:dyDescent="0.25">
      <c r="A57" s="1"/>
      <c r="B57" s="165" t="s">
        <v>119</v>
      </c>
      <c r="C57" s="166">
        <v>6792</v>
      </c>
      <c r="D57" s="166">
        <v>1519</v>
      </c>
      <c r="E57" s="166">
        <v>3873</v>
      </c>
      <c r="F57" s="166">
        <v>6397</v>
      </c>
      <c r="G57" s="166">
        <v>6784</v>
      </c>
      <c r="H57" s="166">
        <v>6789</v>
      </c>
      <c r="I57" s="167">
        <f t="shared" si="23"/>
        <v>7.3702830188682178E-4</v>
      </c>
      <c r="J57" s="181">
        <f t="shared" si="20"/>
        <v>0.75290472501936478</v>
      </c>
      <c r="K57" s="166">
        <f t="shared" si="21"/>
        <v>5</v>
      </c>
      <c r="L57" s="166">
        <f t="shared" si="22"/>
        <v>2916</v>
      </c>
      <c r="M57" s="167">
        <f t="shared" si="24"/>
        <v>1.8813515358967082E-4</v>
      </c>
      <c r="N57" s="81"/>
    </row>
    <row r="58" spans="1:14" x14ac:dyDescent="0.25">
      <c r="A58" s="1"/>
      <c r="B58" s="165" t="s">
        <v>126</v>
      </c>
      <c r="C58" s="166">
        <v>3713</v>
      </c>
      <c r="D58" s="166">
        <v>1082</v>
      </c>
      <c r="E58" s="166">
        <v>2191</v>
      </c>
      <c r="F58" s="166">
        <v>3053</v>
      </c>
      <c r="G58" s="166">
        <v>2811</v>
      </c>
      <c r="H58" s="166">
        <v>4663</v>
      </c>
      <c r="I58" s="167">
        <f t="shared" si="23"/>
        <v>0.65884027036641757</v>
      </c>
      <c r="J58" s="181">
        <f t="shared" si="20"/>
        <v>1.1282519397535373</v>
      </c>
      <c r="K58" s="166">
        <f t="shared" si="21"/>
        <v>1852</v>
      </c>
      <c r="L58" s="166">
        <f t="shared" si="22"/>
        <v>2472</v>
      </c>
      <c r="M58" s="167">
        <f t="shared" si="24"/>
        <v>1.2921994714812712E-4</v>
      </c>
      <c r="N58" s="81"/>
    </row>
    <row r="59" spans="1:14" x14ac:dyDescent="0.25">
      <c r="A59" s="1"/>
      <c r="B59" s="165" t="s">
        <v>122</v>
      </c>
      <c r="C59" s="166">
        <v>4285</v>
      </c>
      <c r="D59" s="166">
        <v>1095</v>
      </c>
      <c r="E59" s="166">
        <v>1459</v>
      </c>
      <c r="F59" s="166">
        <v>2254</v>
      </c>
      <c r="G59" s="166">
        <v>2628</v>
      </c>
      <c r="H59" s="166">
        <v>2985</v>
      </c>
      <c r="I59" s="167">
        <f t="shared" si="23"/>
        <v>0.13584474885844755</v>
      </c>
      <c r="J59" s="181">
        <f t="shared" si="20"/>
        <v>1.0459218642906101</v>
      </c>
      <c r="K59" s="166">
        <f t="shared" si="21"/>
        <v>357</v>
      </c>
      <c r="L59" s="166">
        <f t="shared" si="22"/>
        <v>1526</v>
      </c>
      <c r="M59" s="167">
        <f t="shared" si="24"/>
        <v>8.2719610173098753E-5</v>
      </c>
      <c r="N59" s="81"/>
    </row>
    <row r="60" spans="1:14" x14ac:dyDescent="0.25">
      <c r="A60" s="1"/>
      <c r="B60" s="165" t="s">
        <v>131</v>
      </c>
      <c r="C60" s="166">
        <v>1783</v>
      </c>
      <c r="D60" s="166">
        <v>713</v>
      </c>
      <c r="E60" s="166">
        <v>445</v>
      </c>
      <c r="F60" s="166">
        <v>554</v>
      </c>
      <c r="G60" s="166">
        <v>804</v>
      </c>
      <c r="H60" s="166">
        <v>604</v>
      </c>
      <c r="I60" s="167">
        <f t="shared" si="23"/>
        <v>-0.24875621890547261</v>
      </c>
      <c r="J60" s="181">
        <f t="shared" si="20"/>
        <v>0.35730337078651675</v>
      </c>
      <c r="K60" s="166">
        <f t="shared" si="21"/>
        <v>-200</v>
      </c>
      <c r="L60" s="166">
        <f t="shared" si="22"/>
        <v>159</v>
      </c>
      <c r="M60" s="167">
        <f t="shared" si="24"/>
        <v>1.6737904370034053E-5</v>
      </c>
      <c r="N60" s="81"/>
    </row>
    <row r="61" spans="1:14" x14ac:dyDescent="0.25">
      <c r="A61" s="164" t="s">
        <v>147</v>
      </c>
      <c r="B61" s="165" t="s">
        <v>134</v>
      </c>
      <c r="C61" s="166">
        <v>3475</v>
      </c>
      <c r="D61" s="166">
        <v>1531</v>
      </c>
      <c r="E61" s="166">
        <v>432</v>
      </c>
      <c r="F61" s="166">
        <v>418</v>
      </c>
      <c r="G61" s="166">
        <v>635</v>
      </c>
      <c r="H61" s="166">
        <v>647</v>
      </c>
      <c r="I61" s="167">
        <f t="shared" si="23"/>
        <v>1.8897637795275646E-2</v>
      </c>
      <c r="J61" s="181">
        <f t="shared" si="20"/>
        <v>0.49768518518518512</v>
      </c>
      <c r="K61" s="166">
        <f t="shared" si="21"/>
        <v>12</v>
      </c>
      <c r="L61" s="166">
        <f t="shared" si="22"/>
        <v>215</v>
      </c>
      <c r="M61" s="167">
        <f t="shared" si="24"/>
        <v>1.7929510144721907E-5</v>
      </c>
      <c r="N61" s="81"/>
    </row>
    <row r="62" spans="1:14" x14ac:dyDescent="0.25">
      <c r="A62" s="169" t="s">
        <v>148</v>
      </c>
      <c r="B62" s="170" t="s">
        <v>148</v>
      </c>
      <c r="C62" s="171">
        <f t="shared" ref="C62:H62" si="25">C54-SUM(C55:C61)</f>
        <v>46097</v>
      </c>
      <c r="D62" s="171">
        <f t="shared" si="25"/>
        <v>13945</v>
      </c>
      <c r="E62" s="171">
        <f t="shared" si="25"/>
        <v>21153</v>
      </c>
      <c r="F62" s="171">
        <f t="shared" si="25"/>
        <v>35239</v>
      </c>
      <c r="G62" s="171">
        <f t="shared" si="25"/>
        <v>38189</v>
      </c>
      <c r="H62" s="171">
        <f t="shared" si="25"/>
        <v>44219</v>
      </c>
      <c r="I62" s="172">
        <f t="shared" si="23"/>
        <v>0.15789887140276004</v>
      </c>
      <c r="J62" s="182">
        <f t="shared" si="20"/>
        <v>1.0904363447265162</v>
      </c>
      <c r="K62" s="171">
        <f>H62-G62</f>
        <v>6030</v>
      </c>
      <c r="L62" s="171">
        <f t="shared" si="22"/>
        <v>23066</v>
      </c>
      <c r="M62" s="172">
        <f t="shared" si="24"/>
        <v>1.2253864128121453E-3</v>
      </c>
      <c r="N62" s="81"/>
    </row>
    <row r="63" spans="1:14" s="148" customFormat="1" x14ac:dyDescent="0.25"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</row>
    <row r="64" spans="1:14" x14ac:dyDescent="0.25">
      <c r="A64" s="1">
        <v>3</v>
      </c>
      <c r="B64" s="158" t="s">
        <v>71</v>
      </c>
      <c r="C64" s="178">
        <v>834528</v>
      </c>
      <c r="D64" s="178">
        <v>295880</v>
      </c>
      <c r="E64" s="178">
        <v>419370</v>
      </c>
      <c r="F64" s="178">
        <v>1014697</v>
      </c>
      <c r="G64" s="178">
        <v>988170</v>
      </c>
      <c r="H64" s="178">
        <v>1361415</v>
      </c>
      <c r="I64" s="179">
        <f>IFERROR(H64/G64-1,"-")</f>
        <v>0.37771334891769626</v>
      </c>
      <c r="J64" s="179">
        <f>IFERROR(H64/E64-1,"-")</f>
        <v>2.2463337863938766</v>
      </c>
      <c r="K64" s="178">
        <f>H64-G64</f>
        <v>373245</v>
      </c>
      <c r="L64" s="178">
        <f>H64-E64</f>
        <v>942045</v>
      </c>
      <c r="M64" s="179">
        <f>H64/H$8</f>
        <v>3.7727208738294549E-2</v>
      </c>
      <c r="N64" s="81"/>
    </row>
    <row r="65" spans="1:14" x14ac:dyDescent="0.25">
      <c r="A65" s="1" t="s">
        <v>99</v>
      </c>
      <c r="B65" s="161" t="s">
        <v>100</v>
      </c>
      <c r="C65" s="162">
        <v>158439</v>
      </c>
      <c r="D65" s="162">
        <v>84704</v>
      </c>
      <c r="E65" s="162">
        <v>83752</v>
      </c>
      <c r="F65" s="162">
        <v>119256</v>
      </c>
      <c r="G65" s="162">
        <v>161549</v>
      </c>
      <c r="H65" s="162">
        <v>256345</v>
      </c>
      <c r="I65" s="163">
        <f>IFERROR(H65/G65-1,"-")</f>
        <v>0.58679409962302453</v>
      </c>
      <c r="J65" s="180">
        <f t="shared" ref="J65:J76" si="26">IFERROR(H65/E65-1,"-")</f>
        <v>2.0607627280542555</v>
      </c>
      <c r="K65" s="162">
        <f t="shared" ref="K65:K75" si="27">H65-G65</f>
        <v>94796</v>
      </c>
      <c r="L65" s="162">
        <f t="shared" ref="L65:L76" si="28">H65-E65</f>
        <v>172593</v>
      </c>
      <c r="M65" s="163">
        <f>H65/H$8</f>
        <v>7.1037716816827468E-3</v>
      </c>
      <c r="N65" s="81"/>
    </row>
    <row r="66" spans="1:14" x14ac:dyDescent="0.25">
      <c r="A66" s="164" t="s">
        <v>106</v>
      </c>
      <c r="B66" s="165" t="s">
        <v>106</v>
      </c>
      <c r="C66" s="166">
        <v>67992</v>
      </c>
      <c r="D66" s="166">
        <v>23458</v>
      </c>
      <c r="E66" s="166">
        <v>59324</v>
      </c>
      <c r="F66" s="166">
        <v>72718</v>
      </c>
      <c r="G66" s="166">
        <v>83853</v>
      </c>
      <c r="H66" s="166">
        <v>124261</v>
      </c>
      <c r="I66" s="167">
        <f>IFERROR(H66/G66-1,"-")</f>
        <v>0.48189092817191992</v>
      </c>
      <c r="J66" s="181">
        <f t="shared" si="26"/>
        <v>1.094616007012339</v>
      </c>
      <c r="K66" s="166">
        <f t="shared" si="27"/>
        <v>40408</v>
      </c>
      <c r="L66" s="166">
        <f t="shared" si="28"/>
        <v>64937</v>
      </c>
      <c r="M66" s="167">
        <f>H66/H$8</f>
        <v>3.4434912829880817E-3</v>
      </c>
      <c r="N66" s="81"/>
    </row>
    <row r="67" spans="1:14" x14ac:dyDescent="0.25">
      <c r="A67" s="164" t="s">
        <v>103</v>
      </c>
      <c r="B67" s="165" t="s">
        <v>103</v>
      </c>
      <c r="C67" s="166">
        <v>90447</v>
      </c>
      <c r="D67" s="166">
        <v>61246</v>
      </c>
      <c r="E67" s="166">
        <v>24428</v>
      </c>
      <c r="F67" s="166">
        <v>46538</v>
      </c>
      <c r="G67" s="166">
        <v>77696</v>
      </c>
      <c r="H67" s="166">
        <v>132084</v>
      </c>
      <c r="I67" s="167">
        <f>IFERROR(H67/G67-1,"-")</f>
        <v>0.70001029654036251</v>
      </c>
      <c r="J67" s="181">
        <f t="shared" si="26"/>
        <v>4.4070738496806943</v>
      </c>
      <c r="K67" s="166">
        <f t="shared" si="27"/>
        <v>54388</v>
      </c>
      <c r="L67" s="166">
        <f t="shared" si="28"/>
        <v>107656</v>
      </c>
      <c r="M67" s="167">
        <f>H67/H$8</f>
        <v>3.6602803986946651E-3</v>
      </c>
      <c r="N67" s="81"/>
    </row>
    <row r="68" spans="1:14" x14ac:dyDescent="0.25">
      <c r="A68" s="1"/>
      <c r="B68" s="161" t="s">
        <v>110</v>
      </c>
      <c r="C68" s="162">
        <v>676089</v>
      </c>
      <c r="D68" s="162">
        <v>211176</v>
      </c>
      <c r="E68" s="162">
        <v>335618</v>
      </c>
      <c r="F68" s="162">
        <v>895441</v>
      </c>
      <c r="G68" s="162">
        <v>826621</v>
      </c>
      <c r="H68" s="162">
        <v>1105070</v>
      </c>
      <c r="I68" s="163">
        <f>IFERROR(H68/G68-1,"-")</f>
        <v>0.33685207610259105</v>
      </c>
      <c r="J68" s="180">
        <f t="shared" si="26"/>
        <v>2.2926422301545211</v>
      </c>
      <c r="K68" s="162">
        <f t="shared" si="27"/>
        <v>278449</v>
      </c>
      <c r="L68" s="162">
        <f t="shared" si="28"/>
        <v>769452</v>
      </c>
      <c r="M68" s="163">
        <f>H68/H$8</f>
        <v>3.0623437056611805E-2</v>
      </c>
      <c r="N68" s="81"/>
    </row>
    <row r="69" spans="1:14" s="58" customFormat="1" x14ac:dyDescent="0.25">
      <c r="B69" s="165" t="s">
        <v>113</v>
      </c>
      <c r="C69" s="166">
        <v>286315</v>
      </c>
      <c r="D69" s="166">
        <v>94120</v>
      </c>
      <c r="E69" s="166">
        <v>85414</v>
      </c>
      <c r="F69" s="166">
        <v>399420</v>
      </c>
      <c r="G69" s="166">
        <v>314964</v>
      </c>
      <c r="H69" s="166">
        <v>454766</v>
      </c>
      <c r="I69" s="167">
        <f t="shared" ref="I69:I76" si="29">IFERROR(H69/G69-1,"-")</f>
        <v>0.44386660062737326</v>
      </c>
      <c r="J69" s="181">
        <f t="shared" si="26"/>
        <v>4.3242559767719575</v>
      </c>
      <c r="K69" s="166">
        <f t="shared" si="27"/>
        <v>139802</v>
      </c>
      <c r="L69" s="166">
        <f t="shared" si="28"/>
        <v>369352</v>
      </c>
      <c r="M69" s="167">
        <f t="shared" ref="M69:M76" si="30">H69/H$8</f>
        <v>1.2602367249574347E-2</v>
      </c>
      <c r="N69" s="168"/>
    </row>
    <row r="70" spans="1:14" s="58" customFormat="1" x14ac:dyDescent="0.25">
      <c r="B70" s="165" t="s">
        <v>116</v>
      </c>
      <c r="C70" s="166">
        <v>94492</v>
      </c>
      <c r="D70" s="166">
        <v>27344</v>
      </c>
      <c r="E70" s="166">
        <v>36140</v>
      </c>
      <c r="F70" s="166">
        <v>56705</v>
      </c>
      <c r="G70" s="166">
        <v>89781</v>
      </c>
      <c r="H70" s="166">
        <v>78559</v>
      </c>
      <c r="I70" s="167">
        <f t="shared" si="29"/>
        <v>-0.12499303861618827</v>
      </c>
      <c r="J70" s="181">
        <f t="shared" si="26"/>
        <v>1.1737410071942445</v>
      </c>
      <c r="K70" s="166">
        <f t="shared" si="27"/>
        <v>-11222</v>
      </c>
      <c r="L70" s="166">
        <f t="shared" si="28"/>
        <v>42419</v>
      </c>
      <c r="M70" s="167">
        <f t="shared" si="30"/>
        <v>2.1770083268303065E-3</v>
      </c>
      <c r="N70" s="168"/>
    </row>
    <row r="71" spans="1:14" x14ac:dyDescent="0.25">
      <c r="A71" s="1"/>
      <c r="B71" s="165" t="s">
        <v>119</v>
      </c>
      <c r="C71" s="166">
        <v>75234</v>
      </c>
      <c r="D71" s="166">
        <v>21566</v>
      </c>
      <c r="E71" s="166">
        <v>44372</v>
      </c>
      <c r="F71" s="166">
        <v>126795</v>
      </c>
      <c r="G71" s="166">
        <v>98989</v>
      </c>
      <c r="H71" s="166">
        <v>131979</v>
      </c>
      <c r="I71" s="167">
        <f t="shared" si="29"/>
        <v>0.33326935316045225</v>
      </c>
      <c r="J71" s="181">
        <f t="shared" si="26"/>
        <v>1.9743757324438835</v>
      </c>
      <c r="K71" s="166">
        <f t="shared" si="27"/>
        <v>32990</v>
      </c>
      <c r="L71" s="166">
        <f t="shared" si="28"/>
        <v>87607</v>
      </c>
      <c r="M71" s="167">
        <f t="shared" si="30"/>
        <v>3.6573706636634506E-3</v>
      </c>
      <c r="N71" s="81"/>
    </row>
    <row r="72" spans="1:14" x14ac:dyDescent="0.25">
      <c r="A72" s="1"/>
      <c r="B72" s="165" t="s">
        <v>126</v>
      </c>
      <c r="C72" s="166">
        <v>11792</v>
      </c>
      <c r="D72" s="166">
        <v>3914</v>
      </c>
      <c r="E72" s="166">
        <v>28426</v>
      </c>
      <c r="F72" s="166">
        <v>25157</v>
      </c>
      <c r="G72" s="166">
        <v>25283</v>
      </c>
      <c r="H72" s="166">
        <v>47499</v>
      </c>
      <c r="I72" s="167">
        <f t="shared" si="29"/>
        <v>0.87869319305462179</v>
      </c>
      <c r="J72" s="181">
        <f t="shared" si="26"/>
        <v>0.67097023851403637</v>
      </c>
      <c r="K72" s="166">
        <f t="shared" si="27"/>
        <v>22216</v>
      </c>
      <c r="L72" s="166">
        <f t="shared" si="28"/>
        <v>19073</v>
      </c>
      <c r="M72" s="167">
        <f t="shared" si="30"/>
        <v>1.3162809928348469E-3</v>
      </c>
      <c r="N72" s="81"/>
    </row>
    <row r="73" spans="1:14" x14ac:dyDescent="0.25">
      <c r="A73" s="1"/>
      <c r="B73" s="165" t="s">
        <v>122</v>
      </c>
      <c r="C73" s="166">
        <v>17507</v>
      </c>
      <c r="D73" s="166">
        <v>8571</v>
      </c>
      <c r="E73" s="166">
        <v>16869</v>
      </c>
      <c r="F73" s="166">
        <v>22926</v>
      </c>
      <c r="G73" s="166">
        <v>14330</v>
      </c>
      <c r="H73" s="166">
        <v>27574</v>
      </c>
      <c r="I73" s="167">
        <f t="shared" si="29"/>
        <v>0.924214933705513</v>
      </c>
      <c r="J73" s="181">
        <f t="shared" si="26"/>
        <v>0.63459600450530562</v>
      </c>
      <c r="K73" s="166">
        <f t="shared" si="27"/>
        <v>13244</v>
      </c>
      <c r="L73" s="166">
        <f t="shared" si="28"/>
        <v>10705</v>
      </c>
      <c r="M73" s="167">
        <f t="shared" si="30"/>
        <v>7.6412413095913734E-4</v>
      </c>
      <c r="N73" s="81"/>
    </row>
    <row r="74" spans="1:14" x14ac:dyDescent="0.25">
      <c r="A74" s="1"/>
      <c r="B74" s="165" t="s">
        <v>131</v>
      </c>
      <c r="C74" s="166">
        <v>15819</v>
      </c>
      <c r="D74" s="166">
        <v>5541</v>
      </c>
      <c r="E74" s="166">
        <v>14404</v>
      </c>
      <c r="F74" s="166">
        <v>20957</v>
      </c>
      <c r="G74" s="166">
        <v>26631</v>
      </c>
      <c r="H74" s="166">
        <v>24320</v>
      </c>
      <c r="I74" s="167">
        <f t="shared" si="29"/>
        <v>-8.677856633246972E-2</v>
      </c>
      <c r="J74" s="181">
        <f t="shared" si="26"/>
        <v>0.68841988336573179</v>
      </c>
      <c r="K74" s="166">
        <f t="shared" si="27"/>
        <v>-2311</v>
      </c>
      <c r="L74" s="166">
        <f t="shared" si="28"/>
        <v>9916</v>
      </c>
      <c r="M74" s="167">
        <f t="shared" si="30"/>
        <v>6.7395005675368897E-4</v>
      </c>
      <c r="N74" s="81"/>
    </row>
    <row r="75" spans="1:14" x14ac:dyDescent="0.25">
      <c r="A75" s="164" t="s">
        <v>147</v>
      </c>
      <c r="B75" s="165" t="s">
        <v>134</v>
      </c>
      <c r="C75" s="166">
        <v>12733</v>
      </c>
      <c r="D75" s="166">
        <v>5018</v>
      </c>
      <c r="E75" s="166">
        <v>1659</v>
      </c>
      <c r="F75" s="166">
        <v>6100</v>
      </c>
      <c r="G75" s="166">
        <v>7510</v>
      </c>
      <c r="H75" s="166">
        <v>21506</v>
      </c>
      <c r="I75" s="167">
        <f t="shared" si="29"/>
        <v>1.863648468708389</v>
      </c>
      <c r="J75" s="181">
        <f t="shared" si="26"/>
        <v>11.963230861965039</v>
      </c>
      <c r="K75" s="166">
        <f t="shared" si="27"/>
        <v>13996</v>
      </c>
      <c r="L75" s="166">
        <f t="shared" si="28"/>
        <v>19847</v>
      </c>
      <c r="M75" s="167">
        <f t="shared" si="30"/>
        <v>5.9596915791713966E-4</v>
      </c>
      <c r="N75" s="81"/>
    </row>
    <row r="76" spans="1:14" x14ac:dyDescent="0.25">
      <c r="A76" s="169" t="s">
        <v>148</v>
      </c>
      <c r="B76" s="170" t="s">
        <v>148</v>
      </c>
      <c r="C76" s="171">
        <f t="shared" ref="C76:H76" si="31">C68-SUM(C69:C75)</f>
        <v>162197</v>
      </c>
      <c r="D76" s="171">
        <f t="shared" si="31"/>
        <v>45102</v>
      </c>
      <c r="E76" s="171">
        <f t="shared" si="31"/>
        <v>108334</v>
      </c>
      <c r="F76" s="171">
        <f t="shared" si="31"/>
        <v>237381</v>
      </c>
      <c r="G76" s="171">
        <f t="shared" si="31"/>
        <v>249133</v>
      </c>
      <c r="H76" s="171">
        <f t="shared" si="31"/>
        <v>318867</v>
      </c>
      <c r="I76" s="172">
        <f t="shared" si="29"/>
        <v>0.27990671649279708</v>
      </c>
      <c r="J76" s="182">
        <f t="shared" si="26"/>
        <v>1.9433695792641275</v>
      </c>
      <c r="K76" s="171">
        <f>H76-G76</f>
        <v>69734</v>
      </c>
      <c r="L76" s="171">
        <f t="shared" si="28"/>
        <v>210533</v>
      </c>
      <c r="M76" s="172">
        <f t="shared" si="30"/>
        <v>8.8363664780788873E-3</v>
      </c>
      <c r="N76" s="81"/>
    </row>
    <row r="77" spans="1:14" s="148" customFormat="1" x14ac:dyDescent="0.25"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</row>
    <row r="78" spans="1:14" x14ac:dyDescent="0.25">
      <c r="A78" s="1">
        <v>3</v>
      </c>
      <c r="B78" s="158" t="s">
        <v>71</v>
      </c>
      <c r="C78" s="178">
        <v>5492551</v>
      </c>
      <c r="D78" s="178">
        <v>1546641</v>
      </c>
      <c r="E78" s="178">
        <v>1967362</v>
      </c>
      <c r="F78" s="178">
        <v>4352393</v>
      </c>
      <c r="G78" s="178">
        <v>5136286</v>
      </c>
      <c r="H78" s="178">
        <v>5762502</v>
      </c>
      <c r="I78" s="179">
        <f>IFERROR(H78/G78-1,"-")</f>
        <v>0.12192000211826204</v>
      </c>
      <c r="J78" s="179">
        <f>IFERROR(H78/E78-1,"-")</f>
        <v>1.9290501697196549</v>
      </c>
      <c r="K78" s="178">
        <f>H78-G78</f>
        <v>626216</v>
      </c>
      <c r="L78" s="178">
        <f>H78-E78</f>
        <v>3795140</v>
      </c>
      <c r="M78" s="179">
        <f>H78/H$8</f>
        <v>0.15968908511279795</v>
      </c>
      <c r="N78" s="81"/>
    </row>
    <row r="79" spans="1:14" x14ac:dyDescent="0.25">
      <c r="A79" s="1" t="s">
        <v>99</v>
      </c>
      <c r="B79" s="161" t="s">
        <v>100</v>
      </c>
      <c r="C79" s="162">
        <v>1871426</v>
      </c>
      <c r="D79" s="162">
        <v>472177</v>
      </c>
      <c r="E79" s="162">
        <v>765462</v>
      </c>
      <c r="F79" s="162">
        <v>1656388</v>
      </c>
      <c r="G79" s="162">
        <v>1646973</v>
      </c>
      <c r="H79" s="162">
        <v>1680920</v>
      </c>
      <c r="I79" s="163">
        <f>IFERROR(H79/G79-1,"-")</f>
        <v>2.061175259096526E-2</v>
      </c>
      <c r="J79" s="180">
        <f t="shared" ref="J79:J90" si="32">IFERROR(H79/E79-1,"-")</f>
        <v>1.1959548612471944</v>
      </c>
      <c r="K79" s="162">
        <f t="shared" ref="K79:K89" si="33">H79-G79</f>
        <v>33947</v>
      </c>
      <c r="L79" s="162">
        <f t="shared" ref="L79:L90" si="34">H79-E79</f>
        <v>915458</v>
      </c>
      <c r="M79" s="163">
        <f>H79/H$8</f>
        <v>4.6581255320658342E-2</v>
      </c>
      <c r="N79" s="81"/>
    </row>
    <row r="80" spans="1:14" x14ac:dyDescent="0.25">
      <c r="A80" s="164" t="s">
        <v>106</v>
      </c>
      <c r="B80" s="165" t="s">
        <v>106</v>
      </c>
      <c r="C80" s="166">
        <v>208038</v>
      </c>
      <c r="D80" s="166">
        <v>71537</v>
      </c>
      <c r="E80" s="166">
        <v>181910</v>
      </c>
      <c r="F80" s="166">
        <v>247663</v>
      </c>
      <c r="G80" s="166">
        <v>256845</v>
      </c>
      <c r="H80" s="166">
        <v>287499</v>
      </c>
      <c r="I80" s="167">
        <f>IFERROR(H80/G80-1,"-")</f>
        <v>0.11934824505051678</v>
      </c>
      <c r="J80" s="181">
        <f t="shared" si="32"/>
        <v>0.58044637458083659</v>
      </c>
      <c r="K80" s="166">
        <f t="shared" si="33"/>
        <v>30654</v>
      </c>
      <c r="L80" s="166">
        <f t="shared" si="34"/>
        <v>105589</v>
      </c>
      <c r="M80" s="167">
        <f>H80/H$8</f>
        <v>7.9671039213251981E-3</v>
      </c>
      <c r="N80" s="81"/>
    </row>
    <row r="81" spans="1:14" x14ac:dyDescent="0.25">
      <c r="A81" s="164" t="s">
        <v>103</v>
      </c>
      <c r="B81" s="165" t="s">
        <v>103</v>
      </c>
      <c r="C81" s="166">
        <v>1663388</v>
      </c>
      <c r="D81" s="166">
        <v>400640</v>
      </c>
      <c r="E81" s="166">
        <v>583552</v>
      </c>
      <c r="F81" s="166">
        <v>1408725</v>
      </c>
      <c r="G81" s="166">
        <v>1390128</v>
      </c>
      <c r="H81" s="166">
        <v>1393421</v>
      </c>
      <c r="I81" s="167">
        <f>IFERROR(H81/G81-1,"-")</f>
        <v>2.368846609808628E-3</v>
      </c>
      <c r="J81" s="181">
        <f t="shared" si="32"/>
        <v>1.3878266204211451</v>
      </c>
      <c r="K81" s="166">
        <f t="shared" si="33"/>
        <v>3293</v>
      </c>
      <c r="L81" s="166">
        <f t="shared" si="34"/>
        <v>809869</v>
      </c>
      <c r="M81" s="167">
        <f>H81/H$8</f>
        <v>3.8614151399333142E-2</v>
      </c>
      <c r="N81" s="81"/>
    </row>
    <row r="82" spans="1:14" x14ac:dyDescent="0.25">
      <c r="A82" s="1"/>
      <c r="B82" s="161" t="s">
        <v>110</v>
      </c>
      <c r="C82" s="162">
        <v>3621125</v>
      </c>
      <c r="D82" s="162">
        <v>1074464</v>
      </c>
      <c r="E82" s="162">
        <v>1201900</v>
      </c>
      <c r="F82" s="162">
        <v>2696005</v>
      </c>
      <c r="G82" s="162">
        <v>3489313</v>
      </c>
      <c r="H82" s="162">
        <v>4081582</v>
      </c>
      <c r="I82" s="163">
        <f>IFERROR(H82/G82-1,"-")</f>
        <v>0.16973799713582594</v>
      </c>
      <c r="J82" s="180">
        <f t="shared" si="32"/>
        <v>2.3959414260753809</v>
      </c>
      <c r="K82" s="162">
        <f t="shared" si="33"/>
        <v>592269</v>
      </c>
      <c r="L82" s="162">
        <f t="shared" si="34"/>
        <v>2879682</v>
      </c>
      <c r="M82" s="163">
        <f>H82/H$8</f>
        <v>0.11310782979213961</v>
      </c>
      <c r="N82" s="81"/>
    </row>
    <row r="83" spans="1:14" s="58" customFormat="1" x14ac:dyDescent="0.25">
      <c r="B83" s="165" t="s">
        <v>113</v>
      </c>
      <c r="C83" s="166">
        <v>574884</v>
      </c>
      <c r="D83" s="166">
        <v>163077</v>
      </c>
      <c r="E83" s="166">
        <v>114301</v>
      </c>
      <c r="F83" s="166">
        <v>504044</v>
      </c>
      <c r="G83" s="166">
        <v>669954</v>
      </c>
      <c r="H83" s="166">
        <v>788206</v>
      </c>
      <c r="I83" s="167">
        <f t="shared" ref="I83:I90" si="35">IFERROR(H83/G83-1,"-")</f>
        <v>0.17650764082310122</v>
      </c>
      <c r="J83" s="181">
        <f t="shared" si="32"/>
        <v>5.8958801760264565</v>
      </c>
      <c r="K83" s="166">
        <f t="shared" si="33"/>
        <v>118252</v>
      </c>
      <c r="L83" s="166">
        <f t="shared" si="34"/>
        <v>673905</v>
      </c>
      <c r="M83" s="167">
        <f t="shared" ref="M83:M90" si="36">H83/H$8</f>
        <v>2.1842577238223609E-2</v>
      </c>
      <c r="N83" s="168"/>
    </row>
    <row r="84" spans="1:14" s="58" customFormat="1" x14ac:dyDescent="0.25">
      <c r="B84" s="165" t="s">
        <v>116</v>
      </c>
      <c r="C84" s="166">
        <v>1562789</v>
      </c>
      <c r="D84" s="166">
        <v>445011</v>
      </c>
      <c r="E84" s="166">
        <v>478237</v>
      </c>
      <c r="F84" s="166">
        <v>1014024</v>
      </c>
      <c r="G84" s="166">
        <v>1213964</v>
      </c>
      <c r="H84" s="166">
        <v>1379633</v>
      </c>
      <c r="I84" s="167">
        <f t="shared" si="35"/>
        <v>0.13646945049441328</v>
      </c>
      <c r="J84" s="181">
        <f t="shared" si="32"/>
        <v>1.8848311611188593</v>
      </c>
      <c r="K84" s="166">
        <f t="shared" si="33"/>
        <v>165669</v>
      </c>
      <c r="L84" s="166">
        <f t="shared" si="34"/>
        <v>901396</v>
      </c>
      <c r="M84" s="167">
        <f t="shared" si="36"/>
        <v>3.8232061622091376E-2</v>
      </c>
      <c r="N84" s="168"/>
    </row>
    <row r="85" spans="1:14" x14ac:dyDescent="0.25">
      <c r="A85" s="1"/>
      <c r="B85" s="165" t="s">
        <v>119</v>
      </c>
      <c r="C85" s="166">
        <v>173660</v>
      </c>
      <c r="D85" s="166">
        <v>48969</v>
      </c>
      <c r="E85" s="166">
        <v>105849</v>
      </c>
      <c r="F85" s="166">
        <v>179405</v>
      </c>
      <c r="G85" s="166">
        <v>274030</v>
      </c>
      <c r="H85" s="166">
        <v>384632</v>
      </c>
      <c r="I85" s="167">
        <f t="shared" si="35"/>
        <v>0.40361274313031426</v>
      </c>
      <c r="J85" s="181">
        <f t="shared" si="32"/>
        <v>2.6337801963173955</v>
      </c>
      <c r="K85" s="166">
        <f t="shared" si="33"/>
        <v>110602</v>
      </c>
      <c r="L85" s="166">
        <f t="shared" si="34"/>
        <v>278783</v>
      </c>
      <c r="M85" s="167">
        <f t="shared" si="36"/>
        <v>1.0658830519296255E-2</v>
      </c>
      <c r="N85" s="81"/>
    </row>
    <row r="86" spans="1:14" x14ac:dyDescent="0.25">
      <c r="A86" s="1"/>
      <c r="B86" s="165" t="s">
        <v>126</v>
      </c>
      <c r="C86" s="166">
        <v>75235</v>
      </c>
      <c r="D86" s="166">
        <v>15102</v>
      </c>
      <c r="E86" s="166">
        <v>38224</v>
      </c>
      <c r="F86" s="166">
        <v>75513</v>
      </c>
      <c r="G86" s="166">
        <v>91057</v>
      </c>
      <c r="H86" s="166">
        <v>134723</v>
      </c>
      <c r="I86" s="167">
        <f t="shared" si="35"/>
        <v>0.47954577901753836</v>
      </c>
      <c r="J86" s="181">
        <f t="shared" si="32"/>
        <v>2.5245657178735872</v>
      </c>
      <c r="K86" s="166">
        <f t="shared" si="33"/>
        <v>43666</v>
      </c>
      <c r="L86" s="166">
        <f t="shared" si="34"/>
        <v>96499</v>
      </c>
      <c r="M86" s="167">
        <f t="shared" si="36"/>
        <v>3.7334117391458568E-3</v>
      </c>
      <c r="N86" s="81"/>
    </row>
    <row r="87" spans="1:14" x14ac:dyDescent="0.25">
      <c r="A87" s="1"/>
      <c r="B87" s="165" t="s">
        <v>122</v>
      </c>
      <c r="C87" s="166">
        <v>46816</v>
      </c>
      <c r="D87" s="166">
        <v>14962</v>
      </c>
      <c r="E87" s="166">
        <v>33300</v>
      </c>
      <c r="F87" s="166">
        <v>33738</v>
      </c>
      <c r="G87" s="166">
        <v>46238</v>
      </c>
      <c r="H87" s="166">
        <v>58968</v>
      </c>
      <c r="I87" s="167">
        <f t="shared" si="35"/>
        <v>0.2753146762403218</v>
      </c>
      <c r="J87" s="181">
        <f t="shared" si="32"/>
        <v>0.77081081081081071</v>
      </c>
      <c r="K87" s="166">
        <f t="shared" si="33"/>
        <v>12730</v>
      </c>
      <c r="L87" s="166">
        <f t="shared" si="34"/>
        <v>25668</v>
      </c>
      <c r="M87" s="167">
        <f t="shared" si="36"/>
        <v>1.6341071935300794E-3</v>
      </c>
      <c r="N87" s="81"/>
    </row>
    <row r="88" spans="1:14" x14ac:dyDescent="0.25">
      <c r="A88" s="1"/>
      <c r="B88" s="165" t="s">
        <v>131</v>
      </c>
      <c r="C88" s="166">
        <v>74813</v>
      </c>
      <c r="D88" s="166">
        <v>30460</v>
      </c>
      <c r="E88" s="166">
        <v>20871</v>
      </c>
      <c r="F88" s="166">
        <v>63463</v>
      </c>
      <c r="G88" s="166">
        <v>74920</v>
      </c>
      <c r="H88" s="166">
        <v>68668</v>
      </c>
      <c r="I88" s="167">
        <f t="shared" si="35"/>
        <v>-8.3449012279765089E-2</v>
      </c>
      <c r="J88" s="181">
        <f t="shared" si="32"/>
        <v>2.2901154712280198</v>
      </c>
      <c r="K88" s="166">
        <f t="shared" si="33"/>
        <v>-6252</v>
      </c>
      <c r="L88" s="166">
        <f t="shared" si="34"/>
        <v>47797</v>
      </c>
      <c r="M88" s="167">
        <f t="shared" si="36"/>
        <v>1.9029112868898979E-3</v>
      </c>
      <c r="N88" s="81"/>
    </row>
    <row r="89" spans="1:14" x14ac:dyDescent="0.25">
      <c r="A89" s="164" t="s">
        <v>147</v>
      </c>
      <c r="B89" s="165" t="s">
        <v>134</v>
      </c>
      <c r="C89" s="166">
        <v>112745</v>
      </c>
      <c r="D89" s="166">
        <v>50030</v>
      </c>
      <c r="E89" s="166">
        <v>22441</v>
      </c>
      <c r="F89" s="166">
        <v>59972</v>
      </c>
      <c r="G89" s="166">
        <v>81787</v>
      </c>
      <c r="H89" s="166">
        <v>80097</v>
      </c>
      <c r="I89" s="167">
        <f t="shared" si="35"/>
        <v>-2.066343061855791E-2</v>
      </c>
      <c r="J89" s="181">
        <f t="shared" si="32"/>
        <v>2.569225970322178</v>
      </c>
      <c r="K89" s="166">
        <f t="shared" si="33"/>
        <v>-1690</v>
      </c>
      <c r="L89" s="166">
        <f t="shared" si="34"/>
        <v>57656</v>
      </c>
      <c r="M89" s="167">
        <f t="shared" si="36"/>
        <v>2.2196290170970489E-3</v>
      </c>
      <c r="N89" s="81"/>
    </row>
    <row r="90" spans="1:14" x14ac:dyDescent="0.25">
      <c r="A90" s="169" t="s">
        <v>148</v>
      </c>
      <c r="B90" s="170" t="s">
        <v>148</v>
      </c>
      <c r="C90" s="171">
        <f t="shared" ref="C90:H90" si="37">C82-SUM(C83:C89)</f>
        <v>1000183</v>
      </c>
      <c r="D90" s="171">
        <f t="shared" si="37"/>
        <v>306853</v>
      </c>
      <c r="E90" s="171">
        <f t="shared" si="37"/>
        <v>388677</v>
      </c>
      <c r="F90" s="171">
        <f t="shared" si="37"/>
        <v>765846</v>
      </c>
      <c r="G90" s="171">
        <f t="shared" si="37"/>
        <v>1037363</v>
      </c>
      <c r="H90" s="171">
        <f t="shared" si="37"/>
        <v>1186655</v>
      </c>
      <c r="I90" s="172">
        <f t="shared" si="35"/>
        <v>0.14391490731788203</v>
      </c>
      <c r="J90" s="182">
        <f t="shared" si="32"/>
        <v>2.053062054096332</v>
      </c>
      <c r="K90" s="171">
        <f>H90-G90</f>
        <v>149292</v>
      </c>
      <c r="L90" s="171">
        <f t="shared" si="34"/>
        <v>797978</v>
      </c>
      <c r="M90" s="172">
        <f t="shared" si="36"/>
        <v>3.2884301175865494E-2</v>
      </c>
      <c r="N90" s="81"/>
    </row>
    <row r="91" spans="1:14" s="148" customFormat="1" x14ac:dyDescent="0.25"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</row>
    <row r="92" spans="1:14" x14ac:dyDescent="0.25">
      <c r="A92" s="1">
        <v>3</v>
      </c>
      <c r="B92" s="158" t="s">
        <v>71</v>
      </c>
      <c r="C92" s="178">
        <v>136126</v>
      </c>
      <c r="D92" s="178">
        <v>59047</v>
      </c>
      <c r="E92" s="178">
        <v>83402</v>
      </c>
      <c r="F92" s="178">
        <v>137757</v>
      </c>
      <c r="G92" s="178">
        <v>148334</v>
      </c>
      <c r="H92" s="178">
        <v>152300</v>
      </c>
      <c r="I92" s="179">
        <f>IFERROR(H92/G92-1,"-")</f>
        <v>2.6736958485579887E-2</v>
      </c>
      <c r="J92" s="179">
        <f>IFERROR(H92/E92-1,"-")</f>
        <v>0.82609529747488075</v>
      </c>
      <c r="K92" s="178">
        <f>H92-G92</f>
        <v>3966</v>
      </c>
      <c r="L92" s="178">
        <f>H92-E92</f>
        <v>68898</v>
      </c>
      <c r="M92" s="179">
        <f>H92/H$8</f>
        <v>4.2205013833711688E-3</v>
      </c>
      <c r="N92" s="81"/>
    </row>
    <row r="93" spans="1:14" x14ac:dyDescent="0.25">
      <c r="A93" s="1" t="s">
        <v>99</v>
      </c>
      <c r="B93" s="161" t="s">
        <v>100</v>
      </c>
      <c r="C93" s="162">
        <v>72932</v>
      </c>
      <c r="D93" s="162">
        <v>31800</v>
      </c>
      <c r="E93" s="162">
        <v>42063</v>
      </c>
      <c r="F93" s="162">
        <v>70951</v>
      </c>
      <c r="G93" s="162">
        <v>72432</v>
      </c>
      <c r="H93" s="162">
        <v>71061</v>
      </c>
      <c r="I93" s="163">
        <f>IFERROR(H93/G93-1,"-")</f>
        <v>-1.8928098078197508E-2</v>
      </c>
      <c r="J93" s="180">
        <f t="shared" ref="J93:J104" si="38">IFERROR(H93/E93-1,"-")</f>
        <v>0.68939447970900791</v>
      </c>
      <c r="K93" s="162">
        <f t="shared" ref="K93:K103" si="39">H93-G93</f>
        <v>-1371</v>
      </c>
      <c r="L93" s="162">
        <f t="shared" ref="L93:L104" si="40">H93-E93</f>
        <v>28998</v>
      </c>
      <c r="M93" s="163">
        <f>H93/H$8</f>
        <v>1.969225533839387E-3</v>
      </c>
      <c r="N93" s="81"/>
    </row>
    <row r="94" spans="1:14" x14ac:dyDescent="0.25">
      <c r="A94" s="164" t="s">
        <v>106</v>
      </c>
      <c r="B94" s="165" t="s">
        <v>106</v>
      </c>
      <c r="C94" s="166">
        <v>33003</v>
      </c>
      <c r="D94" s="166">
        <v>15549</v>
      </c>
      <c r="E94" s="166">
        <v>20037</v>
      </c>
      <c r="F94" s="166">
        <v>30228</v>
      </c>
      <c r="G94" s="166">
        <v>19606</v>
      </c>
      <c r="H94" s="166">
        <v>21646</v>
      </c>
      <c r="I94" s="167">
        <f>IFERROR(H94/G94-1,"-")</f>
        <v>0.10404978067938386</v>
      </c>
      <c r="J94" s="181">
        <f t="shared" si="38"/>
        <v>8.0301442331686346E-2</v>
      </c>
      <c r="K94" s="166">
        <f t="shared" si="39"/>
        <v>2040</v>
      </c>
      <c r="L94" s="166">
        <f t="shared" si="40"/>
        <v>1609</v>
      </c>
      <c r="M94" s="167">
        <f>H94/H$8</f>
        <v>5.9984880462542569E-4</v>
      </c>
      <c r="N94" s="81"/>
    </row>
    <row r="95" spans="1:14" x14ac:dyDescent="0.25">
      <c r="A95" s="164" t="s">
        <v>103</v>
      </c>
      <c r="B95" s="165" t="s">
        <v>103</v>
      </c>
      <c r="C95" s="166">
        <v>39929</v>
      </c>
      <c r="D95" s="166">
        <v>16251</v>
      </c>
      <c r="E95" s="166">
        <v>22026</v>
      </c>
      <c r="F95" s="166">
        <v>40723</v>
      </c>
      <c r="G95" s="166">
        <v>52826</v>
      </c>
      <c r="H95" s="166">
        <v>49415</v>
      </c>
      <c r="I95" s="167">
        <f>IFERROR(H95/G95-1,"-")</f>
        <v>-6.4570476659220888E-2</v>
      </c>
      <c r="J95" s="181">
        <f t="shared" si="38"/>
        <v>1.2434849723054571</v>
      </c>
      <c r="K95" s="166">
        <f t="shared" si="39"/>
        <v>-3411</v>
      </c>
      <c r="L95" s="166">
        <f t="shared" si="40"/>
        <v>27389</v>
      </c>
      <c r="M95" s="167">
        <f>H95/H$8</f>
        <v>1.3693767292139614E-3</v>
      </c>
      <c r="N95" s="81"/>
    </row>
    <row r="96" spans="1:14" x14ac:dyDescent="0.25">
      <c r="A96" s="1"/>
      <c r="B96" s="161" t="s">
        <v>110</v>
      </c>
      <c r="C96" s="162">
        <v>63194</v>
      </c>
      <c r="D96" s="162">
        <v>27247</v>
      </c>
      <c r="E96" s="162">
        <v>41339</v>
      </c>
      <c r="F96" s="162">
        <v>66806</v>
      </c>
      <c r="G96" s="162">
        <v>75902</v>
      </c>
      <c r="H96" s="162">
        <v>81239</v>
      </c>
      <c r="I96" s="163">
        <f>IFERROR(H96/G96-1,"-")</f>
        <v>7.0314352717978368E-2</v>
      </c>
      <c r="J96" s="180">
        <f t="shared" si="38"/>
        <v>0.96519025617455667</v>
      </c>
      <c r="K96" s="162">
        <f t="shared" si="39"/>
        <v>5337</v>
      </c>
      <c r="L96" s="162">
        <f t="shared" si="40"/>
        <v>39900</v>
      </c>
      <c r="M96" s="163">
        <f>H96/H$8</f>
        <v>2.2512758495317822E-3</v>
      </c>
      <c r="N96" s="81"/>
    </row>
    <row r="97" spans="1:14" s="58" customFormat="1" x14ac:dyDescent="0.25">
      <c r="B97" s="165" t="s">
        <v>113</v>
      </c>
      <c r="C97" s="166">
        <v>8082</v>
      </c>
      <c r="D97" s="166">
        <v>5019</v>
      </c>
      <c r="E97" s="166">
        <v>3494</v>
      </c>
      <c r="F97" s="166">
        <v>9249</v>
      </c>
      <c r="G97" s="166">
        <v>11177</v>
      </c>
      <c r="H97" s="166">
        <v>12296</v>
      </c>
      <c r="I97" s="167">
        <f t="shared" ref="I97:I104" si="41">IFERROR(H97/G97-1,"-")</f>
        <v>0.10011631028003931</v>
      </c>
      <c r="J97" s="181">
        <f t="shared" si="38"/>
        <v>2.5191757298225528</v>
      </c>
      <c r="K97" s="166">
        <f t="shared" si="39"/>
        <v>1119</v>
      </c>
      <c r="L97" s="166">
        <f t="shared" si="40"/>
        <v>8802</v>
      </c>
      <c r="M97" s="167">
        <f t="shared" ref="M97:M104" si="42">H97/H$8</f>
        <v>3.4074382803632236E-4</v>
      </c>
      <c r="N97" s="168"/>
    </row>
    <row r="98" spans="1:14" s="58" customFormat="1" x14ac:dyDescent="0.25">
      <c r="B98" s="165" t="s">
        <v>116</v>
      </c>
      <c r="C98" s="166">
        <v>21366</v>
      </c>
      <c r="D98" s="166">
        <v>7473</v>
      </c>
      <c r="E98" s="166">
        <v>15393</v>
      </c>
      <c r="F98" s="166">
        <v>21050</v>
      </c>
      <c r="G98" s="166">
        <v>22639</v>
      </c>
      <c r="H98" s="166">
        <v>25055</v>
      </c>
      <c r="I98" s="167">
        <f t="shared" si="41"/>
        <v>0.10671849463315519</v>
      </c>
      <c r="J98" s="181">
        <f t="shared" si="38"/>
        <v>0.6276879100890016</v>
      </c>
      <c r="K98" s="166">
        <f t="shared" si="39"/>
        <v>2416</v>
      </c>
      <c r="L98" s="166">
        <f t="shared" si="40"/>
        <v>9662</v>
      </c>
      <c r="M98" s="167">
        <f t="shared" si="42"/>
        <v>6.9431820197219068E-4</v>
      </c>
      <c r="N98" s="168"/>
    </row>
    <row r="99" spans="1:14" x14ac:dyDescent="0.25">
      <c r="A99" s="1"/>
      <c r="B99" s="165" t="s">
        <v>119</v>
      </c>
      <c r="C99" s="166">
        <v>8657</v>
      </c>
      <c r="D99" s="166">
        <v>4658</v>
      </c>
      <c r="E99" s="166">
        <v>7148</v>
      </c>
      <c r="F99" s="166">
        <v>7881</v>
      </c>
      <c r="G99" s="166">
        <v>8902</v>
      </c>
      <c r="H99" s="166">
        <v>9750</v>
      </c>
      <c r="I99" s="167">
        <f t="shared" si="41"/>
        <v>9.5259492248932931E-2</v>
      </c>
      <c r="J99" s="181">
        <f t="shared" si="38"/>
        <v>0.36401790710688298</v>
      </c>
      <c r="K99" s="166">
        <f t="shared" si="39"/>
        <v>848</v>
      </c>
      <c r="L99" s="166">
        <f t="shared" si="40"/>
        <v>2602</v>
      </c>
      <c r="M99" s="167">
        <f t="shared" si="42"/>
        <v>2.7018968146992053E-4</v>
      </c>
      <c r="N99" s="81"/>
    </row>
    <row r="100" spans="1:14" x14ac:dyDescent="0.25">
      <c r="A100" s="1"/>
      <c r="B100" s="165" t="s">
        <v>126</v>
      </c>
      <c r="C100" s="166">
        <v>2390</v>
      </c>
      <c r="D100" s="166">
        <v>940</v>
      </c>
      <c r="E100" s="166">
        <v>1385</v>
      </c>
      <c r="F100" s="166">
        <v>4981</v>
      </c>
      <c r="G100" s="166">
        <v>3623</v>
      </c>
      <c r="H100" s="166">
        <v>3800</v>
      </c>
      <c r="I100" s="167">
        <f t="shared" si="41"/>
        <v>4.8854540436102711E-2</v>
      </c>
      <c r="J100" s="181">
        <f t="shared" si="38"/>
        <v>1.743682310469314</v>
      </c>
      <c r="K100" s="166">
        <f t="shared" si="39"/>
        <v>177</v>
      </c>
      <c r="L100" s="166">
        <f t="shared" si="40"/>
        <v>2415</v>
      </c>
      <c r="M100" s="167">
        <f t="shared" si="42"/>
        <v>1.053046963677639E-4</v>
      </c>
      <c r="N100" s="81"/>
    </row>
    <row r="101" spans="1:14" x14ac:dyDescent="0.25">
      <c r="A101" s="1"/>
      <c r="B101" s="165" t="s">
        <v>122</v>
      </c>
      <c r="C101" s="166">
        <v>1298</v>
      </c>
      <c r="D101" s="166">
        <v>788</v>
      </c>
      <c r="E101" s="166">
        <v>1315</v>
      </c>
      <c r="F101" s="166">
        <v>1892</v>
      </c>
      <c r="G101" s="166">
        <v>1812</v>
      </c>
      <c r="H101" s="166">
        <v>2358</v>
      </c>
      <c r="I101" s="167">
        <f t="shared" si="41"/>
        <v>0.30132450331125837</v>
      </c>
      <c r="J101" s="181">
        <f t="shared" si="38"/>
        <v>0.79315589353612159</v>
      </c>
      <c r="K101" s="166">
        <f t="shared" si="39"/>
        <v>546</v>
      </c>
      <c r="L101" s="166">
        <f t="shared" si="40"/>
        <v>1043</v>
      </c>
      <c r="M101" s="167">
        <f t="shared" si="42"/>
        <v>6.5344335272417701E-5</v>
      </c>
      <c r="N101" s="81"/>
    </row>
    <row r="102" spans="1:14" x14ac:dyDescent="0.25">
      <c r="A102" s="1"/>
      <c r="B102" s="165" t="s">
        <v>131</v>
      </c>
      <c r="C102" s="166">
        <v>444</v>
      </c>
      <c r="D102" s="166">
        <v>599</v>
      </c>
      <c r="E102" s="166">
        <v>275</v>
      </c>
      <c r="F102" s="166">
        <v>817</v>
      </c>
      <c r="G102" s="166">
        <v>420</v>
      </c>
      <c r="H102" s="166">
        <v>782</v>
      </c>
      <c r="I102" s="167">
        <f t="shared" si="41"/>
        <v>0.86190476190476195</v>
      </c>
      <c r="J102" s="181">
        <f t="shared" si="38"/>
        <v>1.8436363636363637</v>
      </c>
      <c r="K102" s="166">
        <f t="shared" si="39"/>
        <v>362</v>
      </c>
      <c r="L102" s="166">
        <f t="shared" si="40"/>
        <v>507</v>
      </c>
      <c r="M102" s="167">
        <f t="shared" si="42"/>
        <v>2.167059804199773E-5</v>
      </c>
      <c r="N102" s="81"/>
    </row>
    <row r="103" spans="1:14" x14ac:dyDescent="0.25">
      <c r="A103" s="164" t="s">
        <v>147</v>
      </c>
      <c r="B103" s="165" t="s">
        <v>134</v>
      </c>
      <c r="C103" s="166">
        <v>699</v>
      </c>
      <c r="D103" s="166">
        <v>259</v>
      </c>
      <c r="E103" s="166">
        <v>259</v>
      </c>
      <c r="F103" s="166">
        <v>385</v>
      </c>
      <c r="G103" s="166">
        <v>950</v>
      </c>
      <c r="H103" s="166">
        <v>1244</v>
      </c>
      <c r="I103" s="167">
        <f t="shared" si="41"/>
        <v>0.30947368421052635</v>
      </c>
      <c r="J103" s="181">
        <f t="shared" si="38"/>
        <v>3.8030888030888033</v>
      </c>
      <c r="K103" s="166">
        <f t="shared" si="39"/>
        <v>294</v>
      </c>
      <c r="L103" s="166">
        <f t="shared" si="40"/>
        <v>985</v>
      </c>
      <c r="M103" s="167">
        <f t="shared" si="42"/>
        <v>3.4473432179341658E-5</v>
      </c>
      <c r="N103" s="81"/>
    </row>
    <row r="104" spans="1:14" x14ac:dyDescent="0.25">
      <c r="A104" s="169" t="s">
        <v>148</v>
      </c>
      <c r="B104" s="170" t="s">
        <v>148</v>
      </c>
      <c r="C104" s="171">
        <f t="shared" ref="C104:H104" si="43">C96-SUM(C97:C103)</f>
        <v>20258</v>
      </c>
      <c r="D104" s="171">
        <f t="shared" si="43"/>
        <v>7511</v>
      </c>
      <c r="E104" s="171">
        <f t="shared" si="43"/>
        <v>12070</v>
      </c>
      <c r="F104" s="171">
        <f t="shared" si="43"/>
        <v>20551</v>
      </c>
      <c r="G104" s="171">
        <f t="shared" si="43"/>
        <v>26379</v>
      </c>
      <c r="H104" s="171">
        <f t="shared" si="43"/>
        <v>25954</v>
      </c>
      <c r="I104" s="172">
        <f t="shared" si="41"/>
        <v>-1.6111300655824667E-2</v>
      </c>
      <c r="J104" s="182">
        <f t="shared" si="38"/>
        <v>1.1502899751449878</v>
      </c>
      <c r="K104" s="171">
        <f>H104-G104</f>
        <v>-425</v>
      </c>
      <c r="L104" s="171">
        <f t="shared" si="40"/>
        <v>13884</v>
      </c>
      <c r="M104" s="172">
        <f t="shared" si="42"/>
        <v>7.1923107619182745E-4</v>
      </c>
      <c r="N104" s="81"/>
    </row>
    <row r="105" spans="1:14" s="148" customFormat="1" x14ac:dyDescent="0.25"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</row>
    <row r="106" spans="1:14" x14ac:dyDescent="0.25">
      <c r="A106" s="1">
        <v>3</v>
      </c>
      <c r="B106" s="158" t="s">
        <v>71</v>
      </c>
      <c r="C106" s="178">
        <v>1055815</v>
      </c>
      <c r="D106" s="178">
        <v>442013</v>
      </c>
      <c r="E106" s="178">
        <v>749212</v>
      </c>
      <c r="F106" s="178">
        <v>1316064</v>
      </c>
      <c r="G106" s="178">
        <v>1447168</v>
      </c>
      <c r="H106" s="178">
        <v>1453294</v>
      </c>
      <c r="I106" s="179">
        <f>IFERROR(H106/G106-1,"-")</f>
        <v>4.2330952591544957E-3</v>
      </c>
      <c r="J106" s="179">
        <f>IFERROR(H106/E106-1,"-")</f>
        <v>0.9397633780558774</v>
      </c>
      <c r="K106" s="178">
        <f>H106-G106</f>
        <v>6126</v>
      </c>
      <c r="L106" s="178">
        <f>H106-E106</f>
        <v>704082</v>
      </c>
      <c r="M106" s="179">
        <f>H106/H$8</f>
        <v>4.0273337737656074E-2</v>
      </c>
      <c r="N106" s="81"/>
    </row>
    <row r="107" spans="1:14" x14ac:dyDescent="0.25">
      <c r="A107" s="1" t="s">
        <v>99</v>
      </c>
      <c r="B107" s="161" t="s">
        <v>100</v>
      </c>
      <c r="C107" s="162">
        <v>162637</v>
      </c>
      <c r="D107" s="162">
        <v>125264</v>
      </c>
      <c r="E107" s="162">
        <v>199003</v>
      </c>
      <c r="F107" s="162">
        <v>220579</v>
      </c>
      <c r="G107" s="162">
        <v>219096</v>
      </c>
      <c r="H107" s="162">
        <v>207819</v>
      </c>
      <c r="I107" s="163">
        <f>IFERROR(H107/G107-1,"-")</f>
        <v>-5.1470588235294157E-2</v>
      </c>
      <c r="J107" s="180">
        <f t="shared" ref="J107:J118" si="44">IFERROR(H107/E107-1,"-")</f>
        <v>4.4300839685833981E-2</v>
      </c>
      <c r="K107" s="162">
        <f t="shared" ref="K107:K117" si="45">H107-G107</f>
        <v>-11277</v>
      </c>
      <c r="L107" s="162">
        <f t="shared" ref="L107:L118" si="46">H107-E107</f>
        <v>8816</v>
      </c>
      <c r="M107" s="163">
        <f>H107/H$8</f>
        <v>5.759030709066402E-3</v>
      </c>
      <c r="N107" s="81"/>
    </row>
    <row r="108" spans="1:14" x14ac:dyDescent="0.25">
      <c r="A108" s="164" t="s">
        <v>106</v>
      </c>
      <c r="B108" s="165" t="s">
        <v>106</v>
      </c>
      <c r="C108" s="166">
        <v>42419</v>
      </c>
      <c r="D108" s="166">
        <v>16702</v>
      </c>
      <c r="E108" s="166">
        <v>106031</v>
      </c>
      <c r="F108" s="166">
        <v>75504</v>
      </c>
      <c r="G108" s="166">
        <v>57419</v>
      </c>
      <c r="H108" s="166">
        <v>59079</v>
      </c>
      <c r="I108" s="167">
        <f>IFERROR(H108/G108-1,"-")</f>
        <v>2.8910291018652279E-2</v>
      </c>
      <c r="J108" s="181">
        <f t="shared" si="44"/>
        <v>-0.44281389404985338</v>
      </c>
      <c r="K108" s="166">
        <f t="shared" si="45"/>
        <v>1660</v>
      </c>
      <c r="L108" s="166">
        <f t="shared" si="46"/>
        <v>-46952</v>
      </c>
      <c r="M108" s="167">
        <f>H108/H$8</f>
        <v>1.6371831991345061E-3</v>
      </c>
      <c r="N108" s="81"/>
    </row>
    <row r="109" spans="1:14" x14ac:dyDescent="0.25">
      <c r="A109" s="164" t="s">
        <v>103</v>
      </c>
      <c r="B109" s="165" t="s">
        <v>103</v>
      </c>
      <c r="C109" s="166">
        <v>120218</v>
      </c>
      <c r="D109" s="166">
        <v>108562</v>
      </c>
      <c r="E109" s="166">
        <v>92972</v>
      </c>
      <c r="F109" s="166">
        <v>145075</v>
      </c>
      <c r="G109" s="166">
        <v>161677</v>
      </c>
      <c r="H109" s="166">
        <v>148740</v>
      </c>
      <c r="I109" s="167">
        <f>IFERROR(H109/G109-1,"-")</f>
        <v>-8.0017565887541164E-2</v>
      </c>
      <c r="J109" s="181">
        <f t="shared" si="44"/>
        <v>0.59983650991696424</v>
      </c>
      <c r="K109" s="166">
        <f t="shared" si="45"/>
        <v>-12937</v>
      </c>
      <c r="L109" s="166">
        <f t="shared" si="46"/>
        <v>55768</v>
      </c>
      <c r="M109" s="167">
        <f>H109/H$8</f>
        <v>4.1218475099318959E-3</v>
      </c>
      <c r="N109" s="81"/>
    </row>
    <row r="110" spans="1:14" x14ac:dyDescent="0.25">
      <c r="A110" s="1"/>
      <c r="B110" s="161" t="s">
        <v>110</v>
      </c>
      <c r="C110" s="162">
        <v>893178</v>
      </c>
      <c r="D110" s="162">
        <v>316749</v>
      </c>
      <c r="E110" s="162">
        <v>550209</v>
      </c>
      <c r="F110" s="162">
        <v>1095485</v>
      </c>
      <c r="G110" s="162">
        <v>1228072</v>
      </c>
      <c r="H110" s="162">
        <v>1245475</v>
      </c>
      <c r="I110" s="163">
        <f>IFERROR(H110/G110-1,"-")</f>
        <v>1.4170993231667151E-2</v>
      </c>
      <c r="J110" s="180">
        <f t="shared" si="44"/>
        <v>1.2636398168695897</v>
      </c>
      <c r="K110" s="162">
        <f t="shared" si="45"/>
        <v>17403</v>
      </c>
      <c r="L110" s="162">
        <f t="shared" si="46"/>
        <v>695266</v>
      </c>
      <c r="M110" s="163">
        <f>H110/H$8</f>
        <v>3.4514307028589673E-2</v>
      </c>
      <c r="N110" s="81"/>
    </row>
    <row r="111" spans="1:14" s="58" customFormat="1" x14ac:dyDescent="0.25">
      <c r="B111" s="165" t="s">
        <v>113</v>
      </c>
      <c r="C111" s="166">
        <v>476582</v>
      </c>
      <c r="D111" s="166">
        <v>181253</v>
      </c>
      <c r="E111" s="166">
        <v>251557</v>
      </c>
      <c r="F111" s="166">
        <v>673877</v>
      </c>
      <c r="G111" s="166">
        <v>775590</v>
      </c>
      <c r="H111" s="166">
        <v>761721</v>
      </c>
      <c r="I111" s="167">
        <f t="shared" ref="I111:I118" si="47">IFERROR(H111/G111-1,"-")</f>
        <v>-1.7881870575948589E-2</v>
      </c>
      <c r="J111" s="181">
        <f t="shared" si="44"/>
        <v>2.0280254574509953</v>
      </c>
      <c r="K111" s="166">
        <f t="shared" si="45"/>
        <v>-13869</v>
      </c>
      <c r="L111" s="166">
        <f t="shared" si="46"/>
        <v>510164</v>
      </c>
      <c r="M111" s="167">
        <f t="shared" ref="M111:M118" si="48">H111/H$8</f>
        <v>2.1108631216302496E-2</v>
      </c>
      <c r="N111" s="168"/>
    </row>
    <row r="112" spans="1:14" s="58" customFormat="1" x14ac:dyDescent="0.25">
      <c r="B112" s="165" t="s">
        <v>116</v>
      </c>
      <c r="C112" s="166">
        <v>91753</v>
      </c>
      <c r="D112" s="166">
        <v>22554</v>
      </c>
      <c r="E112" s="166">
        <v>57079</v>
      </c>
      <c r="F112" s="166">
        <v>45927</v>
      </c>
      <c r="G112" s="166">
        <v>60304</v>
      </c>
      <c r="H112" s="166">
        <v>60756</v>
      </c>
      <c r="I112" s="167">
        <f t="shared" si="47"/>
        <v>7.4953568585831576E-3</v>
      </c>
      <c r="J112" s="181">
        <f t="shared" si="44"/>
        <v>6.4419488778710177E-2</v>
      </c>
      <c r="K112" s="166">
        <f t="shared" si="45"/>
        <v>452</v>
      </c>
      <c r="L112" s="166">
        <f t="shared" si="46"/>
        <v>3677</v>
      </c>
      <c r="M112" s="167">
        <f t="shared" si="48"/>
        <v>1.6836558243473326E-3</v>
      </c>
      <c r="N112" s="168"/>
    </row>
    <row r="113" spans="1:14" x14ac:dyDescent="0.25">
      <c r="A113" s="1"/>
      <c r="B113" s="165" t="s">
        <v>119</v>
      </c>
      <c r="C113" s="166">
        <v>92528</v>
      </c>
      <c r="D113" s="166">
        <v>13883</v>
      </c>
      <c r="E113" s="166">
        <v>67210</v>
      </c>
      <c r="F113" s="166">
        <v>65652</v>
      </c>
      <c r="G113" s="166">
        <v>76293</v>
      </c>
      <c r="H113" s="166">
        <v>85229</v>
      </c>
      <c r="I113" s="167">
        <f t="shared" si="47"/>
        <v>0.1171273904552188</v>
      </c>
      <c r="J113" s="181">
        <f t="shared" si="44"/>
        <v>0.26809998512126176</v>
      </c>
      <c r="K113" s="166">
        <f t="shared" si="45"/>
        <v>8936</v>
      </c>
      <c r="L113" s="166">
        <f t="shared" si="46"/>
        <v>18019</v>
      </c>
      <c r="M113" s="167">
        <f t="shared" si="48"/>
        <v>2.3618457807179343E-3</v>
      </c>
      <c r="N113" s="81"/>
    </row>
    <row r="114" spans="1:14" x14ac:dyDescent="0.25">
      <c r="A114" s="1"/>
      <c r="B114" s="165" t="s">
        <v>126</v>
      </c>
      <c r="C114" s="166">
        <v>18644</v>
      </c>
      <c r="D114" s="166">
        <v>9005</v>
      </c>
      <c r="E114" s="166">
        <v>29461</v>
      </c>
      <c r="F114" s="166">
        <v>41263</v>
      </c>
      <c r="G114" s="166">
        <v>42135</v>
      </c>
      <c r="H114" s="166">
        <v>41377</v>
      </c>
      <c r="I114" s="167">
        <f t="shared" si="47"/>
        <v>-1.7989794707487849E-2</v>
      </c>
      <c r="J114" s="181">
        <f t="shared" si="44"/>
        <v>0.40446692237194926</v>
      </c>
      <c r="K114" s="166">
        <f t="shared" si="45"/>
        <v>-758</v>
      </c>
      <c r="L114" s="166">
        <f t="shared" si="46"/>
        <v>11916</v>
      </c>
      <c r="M114" s="167">
        <f t="shared" si="48"/>
        <v>1.1466295846339386E-3</v>
      </c>
      <c r="N114" s="81"/>
    </row>
    <row r="115" spans="1:14" x14ac:dyDescent="0.25">
      <c r="A115" s="1"/>
      <c r="B115" s="165" t="s">
        <v>122</v>
      </c>
      <c r="C115" s="166">
        <v>29965</v>
      </c>
      <c r="D115" s="166">
        <v>19818</v>
      </c>
      <c r="E115" s="166">
        <v>36897</v>
      </c>
      <c r="F115" s="166">
        <v>41249</v>
      </c>
      <c r="G115" s="166">
        <v>42266</v>
      </c>
      <c r="H115" s="166">
        <v>33197</v>
      </c>
      <c r="I115" s="167">
        <f t="shared" si="47"/>
        <v>-0.21456963043581134</v>
      </c>
      <c r="J115" s="181">
        <f t="shared" si="44"/>
        <v>-0.10027915548689592</v>
      </c>
      <c r="K115" s="166">
        <f t="shared" si="45"/>
        <v>-9069</v>
      </c>
      <c r="L115" s="166">
        <f t="shared" si="46"/>
        <v>-3700</v>
      </c>
      <c r="M115" s="167">
        <f t="shared" si="48"/>
        <v>9.199473698212259E-4</v>
      </c>
      <c r="N115" s="81"/>
    </row>
    <row r="116" spans="1:14" x14ac:dyDescent="0.25">
      <c r="A116" s="1"/>
      <c r="B116" s="165" t="s">
        <v>131</v>
      </c>
      <c r="C116" s="166">
        <v>5890</v>
      </c>
      <c r="D116" s="166">
        <v>2343</v>
      </c>
      <c r="E116" s="166">
        <v>2314</v>
      </c>
      <c r="F116" s="166">
        <v>11983</v>
      </c>
      <c r="G116" s="166">
        <v>11780</v>
      </c>
      <c r="H116" s="166">
        <v>11633</v>
      </c>
      <c r="I116" s="167">
        <f t="shared" si="47"/>
        <v>-1.2478777589134071E-2</v>
      </c>
      <c r="J116" s="181">
        <f t="shared" si="44"/>
        <v>4.0272255834053583</v>
      </c>
      <c r="K116" s="166">
        <f t="shared" si="45"/>
        <v>-147</v>
      </c>
      <c r="L116" s="166">
        <f t="shared" si="46"/>
        <v>9319</v>
      </c>
      <c r="M116" s="167">
        <f t="shared" si="48"/>
        <v>3.2237092969636779E-4</v>
      </c>
      <c r="N116" s="81"/>
    </row>
    <row r="117" spans="1:14" x14ac:dyDescent="0.25">
      <c r="A117" s="164" t="s">
        <v>147</v>
      </c>
      <c r="B117" s="165" t="s">
        <v>134</v>
      </c>
      <c r="C117" s="166">
        <v>13480</v>
      </c>
      <c r="D117" s="166">
        <v>7286</v>
      </c>
      <c r="E117" s="166">
        <v>3610</v>
      </c>
      <c r="F117" s="166">
        <v>7507</v>
      </c>
      <c r="G117" s="166">
        <v>7656</v>
      </c>
      <c r="H117" s="166">
        <v>10984</v>
      </c>
      <c r="I117" s="167">
        <f t="shared" si="47"/>
        <v>0.4346917450365726</v>
      </c>
      <c r="J117" s="181">
        <f t="shared" si="44"/>
        <v>2.0426592797783933</v>
      </c>
      <c r="K117" s="166">
        <f t="shared" si="45"/>
        <v>3328</v>
      </c>
      <c r="L117" s="166">
        <f t="shared" si="46"/>
        <v>7374</v>
      </c>
      <c r="M117" s="167">
        <f t="shared" si="48"/>
        <v>3.0438599602724176E-4</v>
      </c>
      <c r="N117" s="81"/>
    </row>
    <row r="118" spans="1:14" x14ac:dyDescent="0.25">
      <c r="A118" s="169" t="s">
        <v>148</v>
      </c>
      <c r="B118" s="170" t="s">
        <v>148</v>
      </c>
      <c r="C118" s="171">
        <f t="shared" ref="C118:H118" si="49">C110-SUM(C111:C117)</f>
        <v>164336</v>
      </c>
      <c r="D118" s="171">
        <f t="shared" si="49"/>
        <v>60607</v>
      </c>
      <c r="E118" s="171">
        <f t="shared" si="49"/>
        <v>102081</v>
      </c>
      <c r="F118" s="171">
        <f t="shared" si="49"/>
        <v>208027</v>
      </c>
      <c r="G118" s="171">
        <f t="shared" si="49"/>
        <v>212048</v>
      </c>
      <c r="H118" s="171">
        <f t="shared" si="49"/>
        <v>240578</v>
      </c>
      <c r="I118" s="172">
        <f t="shared" si="47"/>
        <v>0.13454500867728059</v>
      </c>
      <c r="J118" s="182">
        <f t="shared" si="44"/>
        <v>1.3567363172382714</v>
      </c>
      <c r="K118" s="171">
        <f>H118-G118</f>
        <v>28530</v>
      </c>
      <c r="L118" s="171">
        <f t="shared" si="46"/>
        <v>138497</v>
      </c>
      <c r="M118" s="172">
        <f t="shared" si="48"/>
        <v>6.6668403270431324E-3</v>
      </c>
      <c r="N118" s="81"/>
    </row>
    <row r="119" spans="1:14" s="148" customFormat="1" x14ac:dyDescent="0.25"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</row>
    <row r="120" spans="1:14" x14ac:dyDescent="0.25">
      <c r="A120" s="1">
        <v>3</v>
      </c>
      <c r="B120" s="158" t="s">
        <v>71</v>
      </c>
      <c r="C120" s="178">
        <v>503437</v>
      </c>
      <c r="D120" s="178">
        <v>216673</v>
      </c>
      <c r="E120" s="178">
        <v>359169</v>
      </c>
      <c r="F120" s="178">
        <v>543499</v>
      </c>
      <c r="G120" s="178">
        <v>577841</v>
      </c>
      <c r="H120" s="178">
        <v>583363</v>
      </c>
      <c r="I120" s="179">
        <f>IFERROR(H120/G120-1,"-")</f>
        <v>9.5562620167140011E-3</v>
      </c>
      <c r="J120" s="179">
        <f>IFERROR(H120/E120-1,"-")</f>
        <v>0.62420197734214256</v>
      </c>
      <c r="K120" s="178">
        <f>H120-G120</f>
        <v>5522</v>
      </c>
      <c r="L120" s="178">
        <f>H120-E120</f>
        <v>224194</v>
      </c>
      <c r="M120" s="179">
        <f>H120/H$8</f>
        <v>1.6166016733470488E-2</v>
      </c>
      <c r="N120" s="81"/>
    </row>
    <row r="121" spans="1:14" x14ac:dyDescent="0.25">
      <c r="A121" s="1" t="s">
        <v>99</v>
      </c>
      <c r="B121" s="161" t="s">
        <v>100</v>
      </c>
      <c r="C121" s="162">
        <v>235408</v>
      </c>
      <c r="D121" s="162">
        <v>116562</v>
      </c>
      <c r="E121" s="162">
        <v>206631</v>
      </c>
      <c r="F121" s="162">
        <v>271944</v>
      </c>
      <c r="G121" s="162">
        <v>303323</v>
      </c>
      <c r="H121" s="162">
        <v>307279</v>
      </c>
      <c r="I121" s="163">
        <f>IFERROR(H121/G121-1,"-")</f>
        <v>1.3042202536569958E-2</v>
      </c>
      <c r="J121" s="180">
        <f t="shared" ref="J121:J132" si="50">IFERROR(H121/E121-1,"-")</f>
        <v>0.48709051400806258</v>
      </c>
      <c r="K121" s="162">
        <f t="shared" ref="K121:K131" si="51">H121-G121</f>
        <v>3956</v>
      </c>
      <c r="L121" s="162">
        <f t="shared" ref="L121:L132" si="52">H121-E121</f>
        <v>100648</v>
      </c>
      <c r="M121" s="163">
        <f>H121/H$8</f>
        <v>8.5152425776816119E-3</v>
      </c>
      <c r="N121" s="81"/>
    </row>
    <row r="122" spans="1:14" x14ac:dyDescent="0.25">
      <c r="A122" s="164" t="s">
        <v>106</v>
      </c>
      <c r="B122" s="165" t="s">
        <v>106</v>
      </c>
      <c r="C122" s="166">
        <v>110711</v>
      </c>
      <c r="D122" s="166">
        <v>45374</v>
      </c>
      <c r="E122" s="166">
        <v>96469</v>
      </c>
      <c r="F122" s="166">
        <v>128559</v>
      </c>
      <c r="G122" s="166">
        <v>122170</v>
      </c>
      <c r="H122" s="166">
        <v>132724</v>
      </c>
      <c r="I122" s="167">
        <f>IFERROR(H122/G122-1,"-")</f>
        <v>8.6387820250470648E-2</v>
      </c>
      <c r="J122" s="181">
        <f t="shared" si="50"/>
        <v>0.37582021167421664</v>
      </c>
      <c r="K122" s="166">
        <f t="shared" si="51"/>
        <v>10554</v>
      </c>
      <c r="L122" s="166">
        <f t="shared" si="52"/>
        <v>36255</v>
      </c>
      <c r="M122" s="167">
        <f>H122/H$8</f>
        <v>3.6780159265039727E-3</v>
      </c>
      <c r="N122" s="81"/>
    </row>
    <row r="123" spans="1:14" x14ac:dyDescent="0.25">
      <c r="A123" s="164" t="s">
        <v>103</v>
      </c>
      <c r="B123" s="165" t="s">
        <v>103</v>
      </c>
      <c r="C123" s="166">
        <v>124697</v>
      </c>
      <c r="D123" s="166">
        <v>71188</v>
      </c>
      <c r="E123" s="166">
        <v>110162</v>
      </c>
      <c r="F123" s="166">
        <v>143385</v>
      </c>
      <c r="G123" s="166">
        <v>181153</v>
      </c>
      <c r="H123" s="166">
        <v>174555</v>
      </c>
      <c r="I123" s="167">
        <f>IFERROR(H123/G123-1,"-")</f>
        <v>-3.6422250804568512E-2</v>
      </c>
      <c r="J123" s="181">
        <f t="shared" si="50"/>
        <v>0.58453005573609773</v>
      </c>
      <c r="K123" s="166">
        <f t="shared" si="51"/>
        <v>-6598</v>
      </c>
      <c r="L123" s="166">
        <f t="shared" si="52"/>
        <v>64393</v>
      </c>
      <c r="M123" s="167">
        <f>H123/H$8</f>
        <v>4.8372266511776387E-3</v>
      </c>
      <c r="N123" s="81"/>
    </row>
    <row r="124" spans="1:14" x14ac:dyDescent="0.25">
      <c r="A124" s="1"/>
      <c r="B124" s="161" t="s">
        <v>110</v>
      </c>
      <c r="C124" s="162">
        <v>268029</v>
      </c>
      <c r="D124" s="162">
        <v>100111</v>
      </c>
      <c r="E124" s="162">
        <v>152538</v>
      </c>
      <c r="F124" s="162">
        <v>271555</v>
      </c>
      <c r="G124" s="162">
        <v>274518</v>
      </c>
      <c r="H124" s="162">
        <v>276084</v>
      </c>
      <c r="I124" s="163">
        <f>IFERROR(H124/G124-1,"-")</f>
        <v>5.7045439643301776E-3</v>
      </c>
      <c r="J124" s="180">
        <f t="shared" si="50"/>
        <v>0.80993588482869838</v>
      </c>
      <c r="K124" s="162">
        <f t="shared" si="51"/>
        <v>1566</v>
      </c>
      <c r="L124" s="162">
        <f t="shared" si="52"/>
        <v>123546</v>
      </c>
      <c r="M124" s="163">
        <f>H124/H$8</f>
        <v>7.6507741557888765E-3</v>
      </c>
      <c r="N124" s="81"/>
    </row>
    <row r="125" spans="1:14" s="58" customFormat="1" x14ac:dyDescent="0.25">
      <c r="B125" s="165" t="s">
        <v>113</v>
      </c>
      <c r="C125" s="166">
        <v>33000</v>
      </c>
      <c r="D125" s="166">
        <v>11431</v>
      </c>
      <c r="E125" s="166">
        <v>11117</v>
      </c>
      <c r="F125" s="166">
        <v>33351</v>
      </c>
      <c r="G125" s="166">
        <v>40285</v>
      </c>
      <c r="H125" s="166">
        <v>36563</v>
      </c>
      <c r="I125" s="167">
        <f t="shared" ref="I125:I132" si="53">IFERROR(H125/G125-1,"-")</f>
        <v>-9.2391709072855877E-2</v>
      </c>
      <c r="J125" s="181">
        <f t="shared" si="50"/>
        <v>2.2889268687595576</v>
      </c>
      <c r="K125" s="166">
        <f t="shared" si="51"/>
        <v>-3722</v>
      </c>
      <c r="L125" s="166">
        <f t="shared" si="52"/>
        <v>25446</v>
      </c>
      <c r="M125" s="167">
        <f t="shared" ref="M125:M132" si="54">H125/H$8</f>
        <v>1.013225161393303E-3</v>
      </c>
      <c r="N125" s="168"/>
    </row>
    <row r="126" spans="1:14" s="58" customFormat="1" x14ac:dyDescent="0.25">
      <c r="B126" s="165" t="s">
        <v>116</v>
      </c>
      <c r="C126" s="166">
        <v>30865</v>
      </c>
      <c r="D126" s="166">
        <v>11548</v>
      </c>
      <c r="E126" s="166">
        <v>23428</v>
      </c>
      <c r="F126" s="166">
        <v>34791</v>
      </c>
      <c r="G126" s="166">
        <v>43431</v>
      </c>
      <c r="H126" s="166">
        <v>42207</v>
      </c>
      <c r="I126" s="167">
        <f t="shared" si="53"/>
        <v>-2.8182634523727268E-2</v>
      </c>
      <c r="J126" s="181">
        <f t="shared" si="50"/>
        <v>0.80156223322520059</v>
      </c>
      <c r="K126" s="166">
        <f t="shared" si="51"/>
        <v>-1224</v>
      </c>
      <c r="L126" s="166">
        <f t="shared" si="52"/>
        <v>18779</v>
      </c>
      <c r="M126" s="167">
        <f t="shared" si="54"/>
        <v>1.1696303472616344E-3</v>
      </c>
      <c r="N126" s="168"/>
    </row>
    <row r="127" spans="1:14" x14ac:dyDescent="0.25">
      <c r="A127" s="1"/>
      <c r="B127" s="165" t="s">
        <v>119</v>
      </c>
      <c r="C127" s="166">
        <v>20310</v>
      </c>
      <c r="D127" s="166">
        <v>7014</v>
      </c>
      <c r="E127" s="166">
        <v>18250</v>
      </c>
      <c r="F127" s="166">
        <v>23874</v>
      </c>
      <c r="G127" s="166">
        <v>26766</v>
      </c>
      <c r="H127" s="166">
        <v>26411</v>
      </c>
      <c r="I127" s="167">
        <f t="shared" si="53"/>
        <v>-1.3263094971232126E-2</v>
      </c>
      <c r="J127" s="181">
        <f t="shared" si="50"/>
        <v>0.44717808219178079</v>
      </c>
      <c r="K127" s="166">
        <f t="shared" si="51"/>
        <v>-355</v>
      </c>
      <c r="L127" s="166">
        <f t="shared" si="52"/>
        <v>8161</v>
      </c>
      <c r="M127" s="167">
        <f t="shared" si="54"/>
        <v>7.3189535151816114E-4</v>
      </c>
      <c r="N127" s="81"/>
    </row>
    <row r="128" spans="1:14" x14ac:dyDescent="0.25">
      <c r="A128" s="1"/>
      <c r="B128" s="165" t="s">
        <v>126</v>
      </c>
      <c r="C128" s="166">
        <v>4930</v>
      </c>
      <c r="D128" s="166">
        <v>1882</v>
      </c>
      <c r="E128" s="166">
        <v>3678</v>
      </c>
      <c r="F128" s="166">
        <v>6463</v>
      </c>
      <c r="G128" s="166">
        <v>7409</v>
      </c>
      <c r="H128" s="166">
        <v>7428</v>
      </c>
      <c r="I128" s="167">
        <f t="shared" si="53"/>
        <v>2.5644486435416614E-3</v>
      </c>
      <c r="J128" s="181">
        <f t="shared" si="50"/>
        <v>1.0195758564437196</v>
      </c>
      <c r="K128" s="166">
        <f t="shared" si="51"/>
        <v>19</v>
      </c>
      <c r="L128" s="166">
        <f t="shared" si="52"/>
        <v>3750</v>
      </c>
      <c r="M128" s="167">
        <f t="shared" si="54"/>
        <v>2.0584296963677639E-4</v>
      </c>
      <c r="N128" s="81"/>
    </row>
    <row r="129" spans="1:14" x14ac:dyDescent="0.25">
      <c r="A129" s="1"/>
      <c r="B129" s="165" t="s">
        <v>122</v>
      </c>
      <c r="C129" s="166">
        <v>3923</v>
      </c>
      <c r="D129" s="166">
        <v>1919</v>
      </c>
      <c r="E129" s="166">
        <v>3450</v>
      </c>
      <c r="F129" s="166">
        <v>4851</v>
      </c>
      <c r="G129" s="166">
        <v>6010</v>
      </c>
      <c r="H129" s="166">
        <v>5932</v>
      </c>
      <c r="I129" s="167">
        <f t="shared" si="53"/>
        <v>-1.2978369384359367E-2</v>
      </c>
      <c r="J129" s="181">
        <f t="shared" si="50"/>
        <v>0.71942028985507256</v>
      </c>
      <c r="K129" s="166">
        <f t="shared" si="51"/>
        <v>-78</v>
      </c>
      <c r="L129" s="166">
        <f t="shared" si="52"/>
        <v>2482</v>
      </c>
      <c r="M129" s="167">
        <f t="shared" si="54"/>
        <v>1.6438617338251986E-4</v>
      </c>
      <c r="N129" s="81"/>
    </row>
    <row r="130" spans="1:14" x14ac:dyDescent="0.25">
      <c r="A130" s="1"/>
      <c r="B130" s="165" t="s">
        <v>131</v>
      </c>
      <c r="C130" s="166">
        <v>4303</v>
      </c>
      <c r="D130" s="166">
        <v>1701</v>
      </c>
      <c r="E130" s="166">
        <v>1442</v>
      </c>
      <c r="F130" s="166">
        <v>2747</v>
      </c>
      <c r="G130" s="166">
        <v>3507</v>
      </c>
      <c r="H130" s="166">
        <v>3870</v>
      </c>
      <c r="I130" s="167">
        <f t="shared" si="53"/>
        <v>0.10350727117194181</v>
      </c>
      <c r="J130" s="181">
        <f t="shared" si="50"/>
        <v>1.6837725381414703</v>
      </c>
      <c r="K130" s="166">
        <f t="shared" si="51"/>
        <v>363</v>
      </c>
      <c r="L130" s="166">
        <f t="shared" si="52"/>
        <v>2428</v>
      </c>
      <c r="M130" s="167">
        <f t="shared" si="54"/>
        <v>1.0724451972190693E-4</v>
      </c>
      <c r="N130" s="81"/>
    </row>
    <row r="131" spans="1:14" x14ac:dyDescent="0.25">
      <c r="A131" s="164" t="s">
        <v>147</v>
      </c>
      <c r="B131" s="165" t="s">
        <v>134</v>
      </c>
      <c r="C131" s="166">
        <v>5879</v>
      </c>
      <c r="D131" s="166">
        <v>2155</v>
      </c>
      <c r="E131" s="166">
        <v>2010</v>
      </c>
      <c r="F131" s="166">
        <v>4022</v>
      </c>
      <c r="G131" s="166">
        <v>4912</v>
      </c>
      <c r="H131" s="166">
        <v>5426</v>
      </c>
      <c r="I131" s="167">
        <f t="shared" si="53"/>
        <v>0.10464169381107502</v>
      </c>
      <c r="J131" s="181">
        <f t="shared" si="50"/>
        <v>1.6995024875621891</v>
      </c>
      <c r="K131" s="166">
        <f t="shared" si="51"/>
        <v>514</v>
      </c>
      <c r="L131" s="166">
        <f t="shared" si="52"/>
        <v>3416</v>
      </c>
      <c r="M131" s="167">
        <f t="shared" si="54"/>
        <v>1.5036402170828605E-4</v>
      </c>
      <c r="N131" s="81"/>
    </row>
    <row r="132" spans="1:14" x14ac:dyDescent="0.25">
      <c r="A132" s="169" t="s">
        <v>148</v>
      </c>
      <c r="B132" s="170" t="s">
        <v>148</v>
      </c>
      <c r="C132" s="171">
        <f t="shared" ref="C132:H132" si="55">C124-SUM(C125:C131)</f>
        <v>164819</v>
      </c>
      <c r="D132" s="171">
        <f t="shared" si="55"/>
        <v>62461</v>
      </c>
      <c r="E132" s="171">
        <f t="shared" si="55"/>
        <v>89163</v>
      </c>
      <c r="F132" s="171">
        <f t="shared" si="55"/>
        <v>161456</v>
      </c>
      <c r="G132" s="171">
        <f t="shared" si="55"/>
        <v>142198</v>
      </c>
      <c r="H132" s="171">
        <f t="shared" si="55"/>
        <v>148247</v>
      </c>
      <c r="I132" s="172">
        <f t="shared" si="53"/>
        <v>4.2539276220481259E-2</v>
      </c>
      <c r="J132" s="182">
        <f t="shared" si="50"/>
        <v>0.66265154828796691</v>
      </c>
      <c r="K132" s="171">
        <f>H132-G132</f>
        <v>6049</v>
      </c>
      <c r="L132" s="171">
        <f t="shared" si="52"/>
        <v>59084</v>
      </c>
      <c r="M132" s="172">
        <f t="shared" si="54"/>
        <v>4.108185611166288E-3</v>
      </c>
      <c r="N132" s="81"/>
    </row>
    <row r="133" spans="1:14" s="148" customFormat="1" x14ac:dyDescent="0.25"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</row>
    <row r="134" spans="1:14" x14ac:dyDescent="0.25">
      <c r="A134" s="1">
        <v>3</v>
      </c>
      <c r="B134" s="158" t="s">
        <v>71</v>
      </c>
      <c r="C134" s="178">
        <v>1856756</v>
      </c>
      <c r="D134" s="178">
        <v>610766</v>
      </c>
      <c r="E134" s="178">
        <v>774989</v>
      </c>
      <c r="F134" s="178">
        <v>1753117</v>
      </c>
      <c r="G134" s="178">
        <v>1897228</v>
      </c>
      <c r="H134" s="178">
        <v>1991159</v>
      </c>
      <c r="I134" s="179">
        <f>IFERROR(H134/G134-1,"-")</f>
        <v>4.9509600322154235E-2</v>
      </c>
      <c r="J134" s="179">
        <f>IFERROR(H134/E134-1,"-")</f>
        <v>1.569273886468066</v>
      </c>
      <c r="K134" s="178">
        <f>H134-G134</f>
        <v>93931</v>
      </c>
      <c r="L134" s="178">
        <f>H134-E134</f>
        <v>1216170</v>
      </c>
      <c r="M134" s="179">
        <f>H134/H$8</f>
        <v>5.5178524714457999E-2</v>
      </c>
      <c r="N134" s="81"/>
    </row>
    <row r="135" spans="1:14" x14ac:dyDescent="0.25">
      <c r="A135" s="1" t="s">
        <v>99</v>
      </c>
      <c r="B135" s="161" t="s">
        <v>100</v>
      </c>
      <c r="C135" s="162">
        <v>192906</v>
      </c>
      <c r="D135" s="162">
        <v>77176</v>
      </c>
      <c r="E135" s="162">
        <v>141993</v>
      </c>
      <c r="F135" s="162">
        <v>105219</v>
      </c>
      <c r="G135" s="162">
        <v>121724</v>
      </c>
      <c r="H135" s="162">
        <v>103793</v>
      </c>
      <c r="I135" s="163">
        <f>IFERROR(H135/G135-1,"-")</f>
        <v>-0.14730866550556998</v>
      </c>
      <c r="J135" s="180">
        <f t="shared" ref="J135:J146" si="56">IFERROR(H135/E135-1,"-")</f>
        <v>-0.26902734641848547</v>
      </c>
      <c r="K135" s="162">
        <f t="shared" ref="K135:K145" si="57">H135-G135</f>
        <v>-17931</v>
      </c>
      <c r="L135" s="162">
        <f t="shared" ref="L135:L146" si="58">H135-E135</f>
        <v>-38200</v>
      </c>
      <c r="M135" s="163">
        <f>H135/H$8</f>
        <v>2.8762869342366629E-3</v>
      </c>
      <c r="N135" s="81"/>
    </row>
    <row r="136" spans="1:14" x14ac:dyDescent="0.25">
      <c r="A136" s="164" t="s">
        <v>106</v>
      </c>
      <c r="B136" s="165" t="s">
        <v>106</v>
      </c>
      <c r="C136" s="166">
        <v>94828</v>
      </c>
      <c r="D136" s="166">
        <v>51058</v>
      </c>
      <c r="E136" s="166">
        <v>86437</v>
      </c>
      <c r="F136" s="166">
        <v>57546</v>
      </c>
      <c r="G136" s="166">
        <v>67596</v>
      </c>
      <c r="H136" s="166">
        <v>47888</v>
      </c>
      <c r="I136" s="167">
        <f>IFERROR(H136/G136-1,"-")</f>
        <v>-0.29155571335581987</v>
      </c>
      <c r="J136" s="181">
        <f t="shared" si="56"/>
        <v>-0.44597799553431983</v>
      </c>
      <c r="K136" s="166">
        <f t="shared" si="57"/>
        <v>-19708</v>
      </c>
      <c r="L136" s="166">
        <f t="shared" si="58"/>
        <v>-38549</v>
      </c>
      <c r="M136" s="167">
        <f>H136/H$8</f>
        <v>1.3270608683314416E-3</v>
      </c>
      <c r="N136" s="81"/>
    </row>
    <row r="137" spans="1:14" x14ac:dyDescent="0.25">
      <c r="A137" s="164" t="s">
        <v>103</v>
      </c>
      <c r="B137" s="165" t="s">
        <v>103</v>
      </c>
      <c r="C137" s="166">
        <v>98078</v>
      </c>
      <c r="D137" s="166">
        <v>26118</v>
      </c>
      <c r="E137" s="166">
        <v>55556</v>
      </c>
      <c r="F137" s="166">
        <v>47673</v>
      </c>
      <c r="G137" s="166">
        <v>54128</v>
      </c>
      <c r="H137" s="166">
        <v>55905</v>
      </c>
      <c r="I137" s="167">
        <f>IFERROR(H137/G137-1,"-")</f>
        <v>3.2829589122080893E-2</v>
      </c>
      <c r="J137" s="181">
        <f t="shared" si="56"/>
        <v>6.2819497444019934E-3</v>
      </c>
      <c r="K137" s="166">
        <f t="shared" si="57"/>
        <v>1777</v>
      </c>
      <c r="L137" s="166">
        <f t="shared" si="58"/>
        <v>349</v>
      </c>
      <c r="M137" s="167">
        <f>H137/H$8</f>
        <v>1.5492260659052213E-3</v>
      </c>
      <c r="N137" s="81"/>
    </row>
    <row r="138" spans="1:14" x14ac:dyDescent="0.25">
      <c r="A138" s="1"/>
      <c r="B138" s="161" t="s">
        <v>110</v>
      </c>
      <c r="C138" s="162">
        <v>1663850</v>
      </c>
      <c r="D138" s="162">
        <v>533590</v>
      </c>
      <c r="E138" s="162">
        <v>632996</v>
      </c>
      <c r="F138" s="162">
        <v>1647898</v>
      </c>
      <c r="G138" s="162">
        <v>1775504</v>
      </c>
      <c r="H138" s="162">
        <v>1887366</v>
      </c>
      <c r="I138" s="163">
        <f>IFERROR(H138/G138-1,"-")</f>
        <v>6.3002955780443237E-2</v>
      </c>
      <c r="J138" s="180">
        <f t="shared" si="56"/>
        <v>1.981639694405652</v>
      </c>
      <c r="K138" s="162">
        <f t="shared" si="57"/>
        <v>111862</v>
      </c>
      <c r="L138" s="162">
        <f t="shared" si="58"/>
        <v>1254370</v>
      </c>
      <c r="M138" s="163">
        <f>H138/H$8</f>
        <v>5.230223778022134E-2</v>
      </c>
      <c r="N138" s="81"/>
    </row>
    <row r="139" spans="1:14" s="58" customFormat="1" x14ac:dyDescent="0.25">
      <c r="B139" s="165" t="s">
        <v>113</v>
      </c>
      <c r="C139" s="166">
        <v>847716</v>
      </c>
      <c r="D139" s="166">
        <v>226701</v>
      </c>
      <c r="E139" s="166">
        <v>182984</v>
      </c>
      <c r="F139" s="166">
        <v>740061</v>
      </c>
      <c r="G139" s="166">
        <v>747598</v>
      </c>
      <c r="H139" s="166">
        <v>859363</v>
      </c>
      <c r="I139" s="167">
        <f t="shared" ref="I139:I146" si="59">IFERROR(H139/G139-1,"-")</f>
        <v>0.1494987948068347</v>
      </c>
      <c r="J139" s="181">
        <f t="shared" si="56"/>
        <v>3.6963832903423253</v>
      </c>
      <c r="K139" s="166">
        <f t="shared" si="57"/>
        <v>111765</v>
      </c>
      <c r="L139" s="166">
        <f t="shared" si="58"/>
        <v>676379</v>
      </c>
      <c r="M139" s="167">
        <f t="shared" ref="M139:M146" si="60">H139/H$8</f>
        <v>2.3814463101234393E-2</v>
      </c>
      <c r="N139" s="168"/>
    </row>
    <row r="140" spans="1:14" s="58" customFormat="1" x14ac:dyDescent="0.25">
      <c r="B140" s="165" t="s">
        <v>116</v>
      </c>
      <c r="C140" s="166">
        <v>113771</v>
      </c>
      <c r="D140" s="166">
        <v>45672</v>
      </c>
      <c r="E140" s="166">
        <v>69325</v>
      </c>
      <c r="F140" s="166">
        <v>132461</v>
      </c>
      <c r="G140" s="166">
        <v>181835</v>
      </c>
      <c r="H140" s="166">
        <v>190230</v>
      </c>
      <c r="I140" s="167">
        <f t="shared" si="59"/>
        <v>4.6168229438776853E-2</v>
      </c>
      <c r="J140" s="181">
        <f t="shared" si="56"/>
        <v>1.7440317345834835</v>
      </c>
      <c r="K140" s="166">
        <f t="shared" si="57"/>
        <v>8395</v>
      </c>
      <c r="L140" s="166">
        <f t="shared" si="58"/>
        <v>120905</v>
      </c>
      <c r="M140" s="167">
        <f t="shared" si="60"/>
        <v>5.2716085236946654E-3</v>
      </c>
      <c r="N140" s="168"/>
    </row>
    <row r="141" spans="1:14" x14ac:dyDescent="0.25">
      <c r="A141" s="1"/>
      <c r="B141" s="165" t="s">
        <v>119</v>
      </c>
      <c r="C141" s="166">
        <v>132722</v>
      </c>
      <c r="D141" s="166">
        <v>42455</v>
      </c>
      <c r="E141" s="166">
        <v>94016</v>
      </c>
      <c r="F141" s="166">
        <v>171222</v>
      </c>
      <c r="G141" s="166">
        <v>162480</v>
      </c>
      <c r="H141" s="166">
        <v>166493</v>
      </c>
      <c r="I141" s="167">
        <f t="shared" si="59"/>
        <v>2.4698424421467191E-2</v>
      </c>
      <c r="J141" s="181">
        <f t="shared" si="56"/>
        <v>0.77090069775357395</v>
      </c>
      <c r="K141" s="166">
        <f t="shared" si="57"/>
        <v>4013</v>
      </c>
      <c r="L141" s="166">
        <f t="shared" si="58"/>
        <v>72477</v>
      </c>
      <c r="M141" s="167">
        <f t="shared" si="60"/>
        <v>4.6138144243047675E-3</v>
      </c>
      <c r="N141" s="81"/>
    </row>
    <row r="142" spans="1:14" x14ac:dyDescent="0.25">
      <c r="A142" s="1"/>
      <c r="B142" s="165" t="s">
        <v>126</v>
      </c>
      <c r="C142" s="166">
        <v>38846</v>
      </c>
      <c r="D142" s="166">
        <v>8958</v>
      </c>
      <c r="E142" s="166">
        <v>22357</v>
      </c>
      <c r="F142" s="166">
        <v>60881</v>
      </c>
      <c r="G142" s="166">
        <v>79292</v>
      </c>
      <c r="H142" s="166">
        <v>59046</v>
      </c>
      <c r="I142" s="167">
        <f t="shared" si="59"/>
        <v>-0.25533471220299653</v>
      </c>
      <c r="J142" s="181">
        <f t="shared" si="56"/>
        <v>1.6410520195017222</v>
      </c>
      <c r="K142" s="166">
        <f t="shared" si="57"/>
        <v>-20246</v>
      </c>
      <c r="L142" s="166">
        <f t="shared" si="58"/>
        <v>36689</v>
      </c>
      <c r="M142" s="167">
        <f t="shared" si="60"/>
        <v>1.6362687109818389E-3</v>
      </c>
      <c r="N142" s="81"/>
    </row>
    <row r="143" spans="1:14" x14ac:dyDescent="0.25">
      <c r="A143" s="1"/>
      <c r="B143" s="165" t="s">
        <v>122</v>
      </c>
      <c r="C143" s="166">
        <v>39195</v>
      </c>
      <c r="D143" s="166">
        <v>12571</v>
      </c>
      <c r="E143" s="166">
        <v>20808</v>
      </c>
      <c r="F143" s="166">
        <v>32138</v>
      </c>
      <c r="G143" s="166">
        <v>41049</v>
      </c>
      <c r="H143" s="166">
        <v>42057</v>
      </c>
      <c r="I143" s="167">
        <f t="shared" si="59"/>
        <v>2.4556018417013714E-2</v>
      </c>
      <c r="J143" s="181">
        <f t="shared" si="56"/>
        <v>1.0211937716262978</v>
      </c>
      <c r="K143" s="166">
        <f t="shared" si="57"/>
        <v>1008</v>
      </c>
      <c r="L143" s="166">
        <f t="shared" si="58"/>
        <v>21249</v>
      </c>
      <c r="M143" s="167">
        <f t="shared" si="60"/>
        <v>1.165473582931328E-3</v>
      </c>
      <c r="N143" s="81"/>
    </row>
    <row r="144" spans="1:14" x14ac:dyDescent="0.25">
      <c r="A144" s="1"/>
      <c r="B144" s="165" t="s">
        <v>131</v>
      </c>
      <c r="C144" s="166">
        <v>18681</v>
      </c>
      <c r="D144" s="166">
        <v>15372</v>
      </c>
      <c r="E144" s="166">
        <v>9958</v>
      </c>
      <c r="F144" s="166">
        <v>24691</v>
      </c>
      <c r="G144" s="166">
        <v>28175</v>
      </c>
      <c r="H144" s="166">
        <v>26046</v>
      </c>
      <c r="I144" s="167">
        <f t="shared" si="59"/>
        <v>-7.5563442768411759E-2</v>
      </c>
      <c r="J144" s="181">
        <f t="shared" si="56"/>
        <v>1.6155854589274954</v>
      </c>
      <c r="K144" s="166">
        <f t="shared" si="57"/>
        <v>-2129</v>
      </c>
      <c r="L144" s="166">
        <f t="shared" si="58"/>
        <v>16088</v>
      </c>
      <c r="M144" s="167">
        <f t="shared" si="60"/>
        <v>7.2178055831441542E-4</v>
      </c>
      <c r="N144" s="81"/>
    </row>
    <row r="145" spans="1:14" x14ac:dyDescent="0.25">
      <c r="A145" s="164" t="s">
        <v>147</v>
      </c>
      <c r="B145" s="165" t="s">
        <v>134</v>
      </c>
      <c r="C145" s="166">
        <v>47882</v>
      </c>
      <c r="D145" s="166">
        <v>29519</v>
      </c>
      <c r="E145" s="166">
        <v>6358</v>
      </c>
      <c r="F145" s="166">
        <v>14264</v>
      </c>
      <c r="G145" s="166">
        <v>21389</v>
      </c>
      <c r="H145" s="166">
        <v>19939</v>
      </c>
      <c r="I145" s="167">
        <f t="shared" si="59"/>
        <v>-6.7791855626723962E-2</v>
      </c>
      <c r="J145" s="181">
        <f t="shared" si="56"/>
        <v>2.1360490720352314</v>
      </c>
      <c r="K145" s="166">
        <f t="shared" si="57"/>
        <v>-1450</v>
      </c>
      <c r="L145" s="166">
        <f t="shared" si="58"/>
        <v>13581</v>
      </c>
      <c r="M145" s="167">
        <f t="shared" si="60"/>
        <v>5.52544826546538E-4</v>
      </c>
      <c r="N145" s="81"/>
    </row>
    <row r="146" spans="1:14" x14ac:dyDescent="0.25">
      <c r="A146" s="169" t="s">
        <v>148</v>
      </c>
      <c r="B146" s="170" t="s">
        <v>148</v>
      </c>
      <c r="C146" s="171">
        <f t="shared" ref="C146:H146" si="61">C138-SUM(C139:C145)</f>
        <v>425037</v>
      </c>
      <c r="D146" s="171">
        <f t="shared" si="61"/>
        <v>152342</v>
      </c>
      <c r="E146" s="171">
        <f t="shared" si="61"/>
        <v>227190</v>
      </c>
      <c r="F146" s="171">
        <f t="shared" si="61"/>
        <v>472180</v>
      </c>
      <c r="G146" s="171">
        <f t="shared" si="61"/>
        <v>513686</v>
      </c>
      <c r="H146" s="171">
        <f t="shared" si="61"/>
        <v>524192</v>
      </c>
      <c r="I146" s="172">
        <f t="shared" si="59"/>
        <v>2.0452182851002254E-2</v>
      </c>
      <c r="J146" s="182">
        <f t="shared" si="56"/>
        <v>1.3072846516131871</v>
      </c>
      <c r="K146" s="171">
        <f>H146-G146</f>
        <v>10506</v>
      </c>
      <c r="L146" s="171">
        <f t="shared" si="58"/>
        <v>297002</v>
      </c>
      <c r="M146" s="172">
        <f t="shared" si="60"/>
        <v>1.4526284052213394E-2</v>
      </c>
      <c r="N146" s="81"/>
    </row>
    <row r="147" spans="1:14" s="148" customFormat="1" x14ac:dyDescent="0.25"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</row>
    <row r="148" spans="1:14" x14ac:dyDescent="0.25">
      <c r="A148" s="1">
        <v>3</v>
      </c>
      <c r="B148" s="158" t="s">
        <v>71</v>
      </c>
      <c r="C148" s="178">
        <v>721244</v>
      </c>
      <c r="D148" s="178">
        <v>235241</v>
      </c>
      <c r="E148" s="178">
        <v>320278</v>
      </c>
      <c r="F148" s="178">
        <v>622441</v>
      </c>
      <c r="G148" s="178">
        <v>781228</v>
      </c>
      <c r="H148" s="178">
        <v>735699</v>
      </c>
      <c r="I148" s="179">
        <f>IFERROR(H148/G148-1,"-")</f>
        <v>-5.827876112991337E-2</v>
      </c>
      <c r="J148" s="179">
        <f>IFERROR(H148/E148-1,"-")</f>
        <v>1.2970638008230351</v>
      </c>
      <c r="K148" s="178">
        <f>H148-G148</f>
        <v>-45529</v>
      </c>
      <c r="L148" s="178">
        <f>H148-E148</f>
        <v>415421</v>
      </c>
      <c r="M148" s="179">
        <f>H148/H$8</f>
        <v>2.0387515740280932E-2</v>
      </c>
      <c r="N148" s="81"/>
    </row>
    <row r="149" spans="1:14" x14ac:dyDescent="0.25">
      <c r="A149" s="1" t="s">
        <v>99</v>
      </c>
      <c r="B149" s="161" t="s">
        <v>100</v>
      </c>
      <c r="C149" s="162">
        <v>261107</v>
      </c>
      <c r="D149" s="162">
        <v>90513</v>
      </c>
      <c r="E149" s="162">
        <v>118326</v>
      </c>
      <c r="F149" s="162">
        <v>251371</v>
      </c>
      <c r="G149" s="162">
        <v>299463</v>
      </c>
      <c r="H149" s="162">
        <v>274583</v>
      </c>
      <c r="I149" s="163">
        <f>IFERROR(H149/G149-1,"-")</f>
        <v>-8.3082050203197033E-2</v>
      </c>
      <c r="J149" s="180">
        <f t="shared" ref="J149:J160" si="62">IFERROR(H149/E149-1,"-")</f>
        <v>1.3205635278806009</v>
      </c>
      <c r="K149" s="162">
        <f t="shared" ref="K149:K159" si="63">H149-G149</f>
        <v>-24880</v>
      </c>
      <c r="L149" s="162">
        <f t="shared" ref="L149:L160" si="64">H149-E149</f>
        <v>156257</v>
      </c>
      <c r="M149" s="163">
        <f>H149/H$8</f>
        <v>7.6091788007236092E-3</v>
      </c>
      <c r="N149" s="81"/>
    </row>
    <row r="150" spans="1:14" x14ac:dyDescent="0.25">
      <c r="A150" s="164" t="s">
        <v>106</v>
      </c>
      <c r="B150" s="165" t="s">
        <v>106</v>
      </c>
      <c r="C150" s="166">
        <v>111386</v>
      </c>
      <c r="D150" s="166">
        <v>46140</v>
      </c>
      <c r="E150" s="166">
        <v>86621</v>
      </c>
      <c r="F150" s="166">
        <v>153781</v>
      </c>
      <c r="G150" s="166">
        <v>212644</v>
      </c>
      <c r="H150" s="166">
        <v>179573</v>
      </c>
      <c r="I150" s="167">
        <f>IFERROR(H150/G150-1,"-")</f>
        <v>-0.15552284569515251</v>
      </c>
      <c r="J150" s="181">
        <f t="shared" si="62"/>
        <v>1.0730885120236433</v>
      </c>
      <c r="K150" s="166">
        <f t="shared" si="63"/>
        <v>-33071</v>
      </c>
      <c r="L150" s="166">
        <f t="shared" si="64"/>
        <v>92952</v>
      </c>
      <c r="M150" s="167">
        <f>H150/H$8</f>
        <v>4.9762842739074914E-3</v>
      </c>
      <c r="N150" s="81"/>
    </row>
    <row r="151" spans="1:14" x14ac:dyDescent="0.25">
      <c r="A151" s="164" t="s">
        <v>103</v>
      </c>
      <c r="B151" s="165" t="s">
        <v>103</v>
      </c>
      <c r="C151" s="166">
        <v>149721</v>
      </c>
      <c r="D151" s="166">
        <v>44373</v>
      </c>
      <c r="E151" s="166">
        <v>31705</v>
      </c>
      <c r="F151" s="166">
        <v>97590</v>
      </c>
      <c r="G151" s="166">
        <v>86819</v>
      </c>
      <c r="H151" s="166">
        <v>95010</v>
      </c>
      <c r="I151" s="167">
        <f>IFERROR(H151/G151-1,"-")</f>
        <v>9.4345707736785744E-2</v>
      </c>
      <c r="J151" s="181">
        <f t="shared" si="62"/>
        <v>1.9966882195237345</v>
      </c>
      <c r="K151" s="166">
        <f t="shared" si="63"/>
        <v>8191</v>
      </c>
      <c r="L151" s="166">
        <f t="shared" si="64"/>
        <v>63305</v>
      </c>
      <c r="M151" s="167">
        <f>H151/H$8</f>
        <v>2.6328945268161178E-3</v>
      </c>
      <c r="N151" s="81"/>
    </row>
    <row r="152" spans="1:14" x14ac:dyDescent="0.25">
      <c r="A152" s="1"/>
      <c r="B152" s="161" t="s">
        <v>110</v>
      </c>
      <c r="C152" s="162">
        <v>460137</v>
      </c>
      <c r="D152" s="162">
        <v>144728</v>
      </c>
      <c r="E152" s="162">
        <v>201952</v>
      </c>
      <c r="F152" s="162">
        <v>371070</v>
      </c>
      <c r="G152" s="162">
        <v>481765</v>
      </c>
      <c r="H152" s="162">
        <v>461116</v>
      </c>
      <c r="I152" s="163">
        <f>IFERROR(H152/G152-1,"-")</f>
        <v>-4.2861145994416372E-2</v>
      </c>
      <c r="J152" s="180">
        <f t="shared" si="62"/>
        <v>1.2832950404056409</v>
      </c>
      <c r="K152" s="162">
        <f t="shared" si="63"/>
        <v>-20649</v>
      </c>
      <c r="L152" s="162">
        <f t="shared" si="64"/>
        <v>259164</v>
      </c>
      <c r="M152" s="163">
        <f>H152/H$8</f>
        <v>1.2778336939557322E-2</v>
      </c>
      <c r="N152" s="81"/>
    </row>
    <row r="153" spans="1:14" s="58" customFormat="1" x14ac:dyDescent="0.25">
      <c r="B153" s="165" t="s">
        <v>113</v>
      </c>
      <c r="C153" s="166">
        <v>120718</v>
      </c>
      <c r="D153" s="166">
        <v>31890</v>
      </c>
      <c r="E153" s="166">
        <v>39412</v>
      </c>
      <c r="F153" s="166">
        <v>136400</v>
      </c>
      <c r="G153" s="166">
        <v>179243</v>
      </c>
      <c r="H153" s="166">
        <v>146131</v>
      </c>
      <c r="I153" s="167">
        <f t="shared" ref="I153:I160" si="65">IFERROR(H153/G153-1,"-")</f>
        <v>-0.18473245817130934</v>
      </c>
      <c r="J153" s="181">
        <f t="shared" si="62"/>
        <v>2.7077793565411548</v>
      </c>
      <c r="K153" s="166">
        <f t="shared" si="63"/>
        <v>-33112</v>
      </c>
      <c r="L153" s="166">
        <f t="shared" si="64"/>
        <v>106719</v>
      </c>
      <c r="M153" s="167">
        <f t="shared" ref="M153:M160" si="66">H153/H$8</f>
        <v>4.0495475223467654E-3</v>
      </c>
      <c r="N153" s="168"/>
    </row>
    <row r="154" spans="1:14" s="58" customFormat="1" x14ac:dyDescent="0.25">
      <c r="B154" s="165" t="s">
        <v>116</v>
      </c>
      <c r="C154" s="166">
        <v>154372</v>
      </c>
      <c r="D154" s="166">
        <v>49978</v>
      </c>
      <c r="E154" s="166">
        <v>69931</v>
      </c>
      <c r="F154" s="166">
        <v>98479</v>
      </c>
      <c r="G154" s="166">
        <v>105256</v>
      </c>
      <c r="H154" s="166">
        <v>104855</v>
      </c>
      <c r="I154" s="167">
        <f t="shared" si="65"/>
        <v>-3.8097590636163581E-3</v>
      </c>
      <c r="J154" s="181">
        <f t="shared" si="62"/>
        <v>0.49940655789277999</v>
      </c>
      <c r="K154" s="166">
        <f t="shared" si="63"/>
        <v>-401</v>
      </c>
      <c r="L154" s="166">
        <f t="shared" si="64"/>
        <v>34924</v>
      </c>
      <c r="M154" s="167">
        <f t="shared" si="66"/>
        <v>2.9057168256952327E-3</v>
      </c>
      <c r="N154" s="168"/>
    </row>
    <row r="155" spans="1:14" x14ac:dyDescent="0.25">
      <c r="A155" s="1"/>
      <c r="B155" s="165" t="s">
        <v>119</v>
      </c>
      <c r="C155" s="166">
        <v>63972</v>
      </c>
      <c r="D155" s="166">
        <v>14033</v>
      </c>
      <c r="E155" s="166">
        <v>26362</v>
      </c>
      <c r="F155" s="166">
        <v>41410</v>
      </c>
      <c r="G155" s="166">
        <v>72199</v>
      </c>
      <c r="H155" s="166">
        <v>71765</v>
      </c>
      <c r="I155" s="167">
        <f t="shared" si="65"/>
        <v>-6.0111635895233606E-3</v>
      </c>
      <c r="J155" s="181">
        <f t="shared" si="62"/>
        <v>1.7222896593581671</v>
      </c>
      <c r="K155" s="166">
        <f t="shared" si="63"/>
        <v>-434</v>
      </c>
      <c r="L155" s="166">
        <f t="shared" si="64"/>
        <v>45403</v>
      </c>
      <c r="M155" s="167">
        <f t="shared" si="66"/>
        <v>1.9887346144296255E-3</v>
      </c>
      <c r="N155" s="81"/>
    </row>
    <row r="156" spans="1:14" x14ac:dyDescent="0.25">
      <c r="A156" s="1"/>
      <c r="B156" s="165" t="s">
        <v>126</v>
      </c>
      <c r="C156" s="166">
        <v>7808</v>
      </c>
      <c r="D156" s="166">
        <v>2588</v>
      </c>
      <c r="E156" s="166">
        <v>4562</v>
      </c>
      <c r="F156" s="166">
        <v>9484</v>
      </c>
      <c r="G156" s="166">
        <v>12559</v>
      </c>
      <c r="H156" s="166">
        <v>15268</v>
      </c>
      <c r="I156" s="167">
        <f t="shared" si="65"/>
        <v>0.21570188709292148</v>
      </c>
      <c r="J156" s="181">
        <f t="shared" si="62"/>
        <v>2.3467777290661989</v>
      </c>
      <c r="K156" s="166">
        <f t="shared" si="63"/>
        <v>2709</v>
      </c>
      <c r="L156" s="166">
        <f t="shared" si="64"/>
        <v>10706</v>
      </c>
      <c r="M156" s="167">
        <f t="shared" si="66"/>
        <v>4.2310318530079454E-4</v>
      </c>
      <c r="N156" s="81"/>
    </row>
    <row r="157" spans="1:14" x14ac:dyDescent="0.25">
      <c r="A157" s="1"/>
      <c r="B157" s="165" t="s">
        <v>122</v>
      </c>
      <c r="C157" s="166">
        <v>21924</v>
      </c>
      <c r="D157" s="166">
        <v>10906</v>
      </c>
      <c r="E157" s="166">
        <v>13772</v>
      </c>
      <c r="F157" s="166">
        <v>27289</v>
      </c>
      <c r="G157" s="166">
        <v>21390</v>
      </c>
      <c r="H157" s="166">
        <v>24668</v>
      </c>
      <c r="I157" s="167">
        <f t="shared" si="65"/>
        <v>0.15324918186068248</v>
      </c>
      <c r="J157" s="181">
        <f t="shared" si="62"/>
        <v>0.791170490851002</v>
      </c>
      <c r="K157" s="166">
        <f t="shared" si="63"/>
        <v>3278</v>
      </c>
      <c r="L157" s="166">
        <f t="shared" si="64"/>
        <v>10896</v>
      </c>
      <c r="M157" s="167">
        <f t="shared" si="66"/>
        <v>6.8359374999999996E-4</v>
      </c>
      <c r="N157" s="81"/>
    </row>
    <row r="158" spans="1:14" x14ac:dyDescent="0.25">
      <c r="A158" s="1"/>
      <c r="B158" s="165" t="s">
        <v>131</v>
      </c>
      <c r="C158" s="166">
        <v>2951</v>
      </c>
      <c r="D158" s="166">
        <v>2836</v>
      </c>
      <c r="E158" s="166">
        <v>1823</v>
      </c>
      <c r="F158" s="166">
        <v>2563</v>
      </c>
      <c r="G158" s="166">
        <v>4469</v>
      </c>
      <c r="H158" s="166">
        <v>3399</v>
      </c>
      <c r="I158" s="167">
        <f t="shared" si="65"/>
        <v>-0.23942716491385097</v>
      </c>
      <c r="J158" s="181">
        <f t="shared" si="62"/>
        <v>0.86450905101481079</v>
      </c>
      <c r="K158" s="166">
        <f t="shared" si="63"/>
        <v>-1070</v>
      </c>
      <c r="L158" s="166">
        <f t="shared" si="64"/>
        <v>1576</v>
      </c>
      <c r="M158" s="167">
        <f t="shared" si="66"/>
        <v>9.4192279724744611E-5</v>
      </c>
      <c r="N158" s="81"/>
    </row>
    <row r="159" spans="1:14" x14ac:dyDescent="0.25">
      <c r="A159" s="164" t="s">
        <v>147</v>
      </c>
      <c r="B159" s="165" t="s">
        <v>134</v>
      </c>
      <c r="C159" s="166">
        <v>7381</v>
      </c>
      <c r="D159" s="166">
        <v>3788</v>
      </c>
      <c r="E159" s="166">
        <v>2712</v>
      </c>
      <c r="F159" s="166">
        <v>4129</v>
      </c>
      <c r="G159" s="166">
        <v>6277</v>
      </c>
      <c r="H159" s="166">
        <v>5327</v>
      </c>
      <c r="I159" s="167">
        <f t="shared" si="65"/>
        <v>-0.15134618448303327</v>
      </c>
      <c r="J159" s="181">
        <f t="shared" si="62"/>
        <v>0.96423303834808261</v>
      </c>
      <c r="K159" s="166">
        <f t="shared" si="63"/>
        <v>-950</v>
      </c>
      <c r="L159" s="166">
        <f t="shared" si="64"/>
        <v>2615</v>
      </c>
      <c r="M159" s="167">
        <f t="shared" si="66"/>
        <v>1.4762055725028376E-4</v>
      </c>
      <c r="N159" s="81"/>
    </row>
    <row r="160" spans="1:14" x14ac:dyDescent="0.25">
      <c r="A160" s="169" t="s">
        <v>148</v>
      </c>
      <c r="B160" s="170" t="s">
        <v>148</v>
      </c>
      <c r="C160" s="171">
        <f t="shared" ref="C160:H160" si="67">C152-SUM(C153:C159)</f>
        <v>81011</v>
      </c>
      <c r="D160" s="171">
        <f t="shared" si="67"/>
        <v>28709</v>
      </c>
      <c r="E160" s="171">
        <f t="shared" si="67"/>
        <v>43378</v>
      </c>
      <c r="F160" s="171">
        <f t="shared" si="67"/>
        <v>51316</v>
      </c>
      <c r="G160" s="171">
        <f t="shared" si="67"/>
        <v>80372</v>
      </c>
      <c r="H160" s="171">
        <f t="shared" si="67"/>
        <v>89703</v>
      </c>
      <c r="I160" s="172">
        <f t="shared" si="65"/>
        <v>0.11609764594634941</v>
      </c>
      <c r="J160" s="182">
        <f t="shared" si="62"/>
        <v>1.067937664253769</v>
      </c>
      <c r="K160" s="171">
        <f>H160-G160</f>
        <v>9331</v>
      </c>
      <c r="L160" s="171">
        <f t="shared" si="64"/>
        <v>46325</v>
      </c>
      <c r="M160" s="172">
        <f t="shared" si="66"/>
        <v>2.485828204809875E-3</v>
      </c>
      <c r="N160" s="81"/>
    </row>
    <row r="161" spans="2:16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</row>
    <row r="162" spans="2:16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305E0-AD01-42C9-ABFD-2D9DD507A174}">
  <sheetPr>
    <tabColor theme="3" tint="0.39997558519241921"/>
  </sheetPr>
  <dimension ref="B4:B25"/>
  <sheetViews>
    <sheetView showGridLines="0" workbookViewId="0">
      <selection activeCell="H9" sqref="H9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2B8B0-E81D-4A78-B7ED-B43CF74EA6BF}">
  <sheetPr>
    <tabColor theme="4" tint="0.79998168889431442"/>
  </sheetPr>
  <dimension ref="A1:O290"/>
  <sheetViews>
    <sheetView showGridLines="0" topLeftCell="F1" zoomScaleNormal="100" workbookViewId="0">
      <selection activeCell="H9" sqref="H9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298</v>
      </c>
      <c r="E1" t="s">
        <v>298</v>
      </c>
      <c r="G1" t="s">
        <v>298</v>
      </c>
    </row>
    <row r="4" spans="1:15" ht="48.75" customHeight="1" thickBot="1" x14ac:dyDescent="0.3">
      <c r="B4" s="283" t="s">
        <v>299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CONCATENATE("dif ",RIGHT(M7,2),"/",RIGHT(K7,2))</f>
        <v>dif 25/24</v>
      </c>
    </row>
    <row r="9" spans="1:15" x14ac:dyDescent="0.25">
      <c r="A9" s="1" t="s">
        <v>73</v>
      </c>
      <c r="B9" s="119" t="s">
        <v>74</v>
      </c>
      <c r="C9" s="189">
        <v>8.3584141926140472</v>
      </c>
      <c r="D9" s="190">
        <v>-8.0711709978267265E-2</v>
      </c>
      <c r="E9" s="189">
        <v>6.4821499143722834</v>
      </c>
      <c r="F9" s="190">
        <f t="shared" ref="F9:J21" si="0">IFERROR(E9-C9,"-")</f>
        <v>-1.8762642782417638</v>
      </c>
      <c r="G9" s="189">
        <v>7.8675924721608022</v>
      </c>
      <c r="H9" s="190">
        <f t="shared" si="0"/>
        <v>1.3854425577885188</v>
      </c>
      <c r="I9" s="189">
        <v>7.9193492929900717</v>
      </c>
      <c r="J9" s="190">
        <f t="shared" si="0"/>
        <v>5.1756820829269579E-2</v>
      </c>
      <c r="K9" s="189">
        <v>7.7213558917830358</v>
      </c>
      <c r="L9" s="190">
        <f t="shared" ref="L9:L21" si="1">IFERROR(K9-I9,"-")</f>
        <v>-0.1979934012070359</v>
      </c>
      <c r="M9" s="189">
        <v>7.6668218635955929</v>
      </c>
      <c r="N9" s="190">
        <f t="shared" ref="N9:N20" si="2">IFERROR(M9-K9,"-")</f>
        <v>-5.4534028187442907E-2</v>
      </c>
    </row>
    <row r="10" spans="1:15" x14ac:dyDescent="0.25">
      <c r="A10" s="1" t="s">
        <v>75</v>
      </c>
      <c r="B10" s="119" t="s">
        <v>76</v>
      </c>
      <c r="C10" s="189">
        <v>7.5206875631951462</v>
      </c>
      <c r="D10" s="190">
        <v>-0.30331625745020396</v>
      </c>
      <c r="E10" s="189">
        <v>5.3613997002119191</v>
      </c>
      <c r="F10" s="190">
        <f t="shared" si="0"/>
        <v>-2.1592878629832271</v>
      </c>
      <c r="G10" s="189">
        <v>6.9710077389092184</v>
      </c>
      <c r="H10" s="190">
        <f t="shared" si="0"/>
        <v>1.6096080386972993</v>
      </c>
      <c r="I10" s="189">
        <v>7.327375365571652</v>
      </c>
      <c r="J10" s="190">
        <f t="shared" si="0"/>
        <v>0.3563676266624336</v>
      </c>
      <c r="K10" s="189">
        <v>7.2083939787951126</v>
      </c>
      <c r="L10" s="190">
        <f t="shared" si="1"/>
        <v>-0.11898138677653947</v>
      </c>
      <c r="M10" s="189">
        <v>7.1697545472986679</v>
      </c>
      <c r="N10" s="190">
        <f t="shared" si="2"/>
        <v>-3.8639431496444665E-2</v>
      </c>
    </row>
    <row r="11" spans="1:15" x14ac:dyDescent="0.25">
      <c r="A11" s="1" t="s">
        <v>77</v>
      </c>
      <c r="B11" s="119" t="s">
        <v>78</v>
      </c>
      <c r="C11" s="189">
        <v>8.5986659736659732</v>
      </c>
      <c r="D11" s="190">
        <v>1.3871514515134828</v>
      </c>
      <c r="E11" s="189">
        <v>4.9198430493273539</v>
      </c>
      <c r="F11" s="190">
        <f t="shared" si="0"/>
        <v>-3.6788229243386192</v>
      </c>
      <c r="G11" s="189">
        <v>7.5340370483881314</v>
      </c>
      <c r="H11" s="190">
        <f t="shared" si="0"/>
        <v>2.6141939990607774</v>
      </c>
      <c r="I11" s="189">
        <v>7.125946545716455</v>
      </c>
      <c r="J11" s="190">
        <f t="shared" si="0"/>
        <v>-0.40809050267167635</v>
      </c>
      <c r="K11" s="189">
        <v>6.8141729239968853</v>
      </c>
      <c r="L11" s="190">
        <f t="shared" si="1"/>
        <v>-0.31177362171956968</v>
      </c>
      <c r="M11" s="189">
        <v>6.8829313403540562</v>
      </c>
      <c r="N11" s="190">
        <f t="shared" si="2"/>
        <v>6.8758416357170837E-2</v>
      </c>
    </row>
    <row r="12" spans="1:15" x14ac:dyDescent="0.25">
      <c r="A12" s="1" t="s">
        <v>79</v>
      </c>
      <c r="B12" s="119" t="s">
        <v>80</v>
      </c>
      <c r="C12" s="189" t="s">
        <v>298</v>
      </c>
      <c r="D12" s="190" t="s">
        <v>298</v>
      </c>
      <c r="E12" s="189">
        <v>4.7232504955023629</v>
      </c>
      <c r="F12" s="190" t="str">
        <f t="shared" si="0"/>
        <v>-</v>
      </c>
      <c r="G12" s="189">
        <v>6.7202182570716973</v>
      </c>
      <c r="H12" s="190">
        <f t="shared" si="0"/>
        <v>1.9969677615693344</v>
      </c>
      <c r="I12" s="189">
        <v>6.6100999254287842</v>
      </c>
      <c r="J12" s="190">
        <f t="shared" si="0"/>
        <v>-0.11011833164291307</v>
      </c>
      <c r="K12" s="189">
        <v>6.8861707753128698</v>
      </c>
      <c r="L12" s="190">
        <f t="shared" si="1"/>
        <v>0.27607084988408559</v>
      </c>
      <c r="M12" s="189">
        <v>6.6861570485474493</v>
      </c>
      <c r="N12" s="190">
        <f t="shared" si="2"/>
        <v>-0.20001372676542051</v>
      </c>
    </row>
    <row r="13" spans="1:15" x14ac:dyDescent="0.25">
      <c r="A13" s="1" t="s">
        <v>81</v>
      </c>
      <c r="B13" s="119" t="s">
        <v>82</v>
      </c>
      <c r="C13" s="189" t="s">
        <v>298</v>
      </c>
      <c r="D13" s="190" t="s">
        <v>298</v>
      </c>
      <c r="E13" s="189">
        <v>4.458180606464512</v>
      </c>
      <c r="F13" s="190" t="str">
        <f t="shared" si="0"/>
        <v>-</v>
      </c>
      <c r="G13" s="189">
        <v>6.827112159401012</v>
      </c>
      <c r="H13" s="190">
        <f t="shared" si="0"/>
        <v>2.3689315529365</v>
      </c>
      <c r="I13" s="189">
        <v>6.9096158323632126</v>
      </c>
      <c r="J13" s="190">
        <f t="shared" si="0"/>
        <v>8.2503672962200625E-2</v>
      </c>
      <c r="K13" s="189">
        <v>6.7384641095313844</v>
      </c>
      <c r="L13" s="190">
        <f t="shared" si="1"/>
        <v>-0.17115172283182822</v>
      </c>
      <c r="M13" s="189">
        <v>6.465479205284181</v>
      </c>
      <c r="N13" s="190">
        <f t="shared" si="2"/>
        <v>-0.27298490424720345</v>
      </c>
    </row>
    <row r="14" spans="1:15" x14ac:dyDescent="0.25">
      <c r="A14" s="1" t="s">
        <v>83</v>
      </c>
      <c r="B14" s="119" t="s">
        <v>84</v>
      </c>
      <c r="C14" s="189" t="s">
        <v>298</v>
      </c>
      <c r="D14" s="190" t="s">
        <v>298</v>
      </c>
      <c r="E14" s="189">
        <v>5.1354900166233959</v>
      </c>
      <c r="F14" s="190" t="str">
        <f t="shared" si="0"/>
        <v>-</v>
      </c>
      <c r="G14" s="189">
        <v>7.103049196835622</v>
      </c>
      <c r="H14" s="190">
        <f t="shared" si="0"/>
        <v>1.9675591802122261</v>
      </c>
      <c r="I14" s="189">
        <v>6.7967333968859229</v>
      </c>
      <c r="J14" s="190">
        <f t="shared" si="0"/>
        <v>-0.30631579994969904</v>
      </c>
      <c r="K14" s="189">
        <v>6.746200617578709</v>
      </c>
      <c r="L14" s="190">
        <f t="shared" si="1"/>
        <v>-5.0532779307213893E-2</v>
      </c>
      <c r="M14" s="189">
        <v>6.8746857726055355</v>
      </c>
      <c r="N14" s="190">
        <f t="shared" si="2"/>
        <v>0.12848515502682645</v>
      </c>
    </row>
    <row r="15" spans="1:15" x14ac:dyDescent="0.25">
      <c r="A15" s="1" t="s">
        <v>85</v>
      </c>
      <c r="B15" s="119" t="s">
        <v>86</v>
      </c>
      <c r="C15" s="189" t="s">
        <v>298</v>
      </c>
      <c r="D15" s="190" t="s">
        <v>298</v>
      </c>
      <c r="E15" s="189">
        <v>5.8762640210740988</v>
      </c>
      <c r="F15" s="190" t="str">
        <f t="shared" si="0"/>
        <v>-</v>
      </c>
      <c r="G15" s="189">
        <v>7.1580594869057226</v>
      </c>
      <c r="H15" s="190">
        <f t="shared" si="0"/>
        <v>1.2817954658316237</v>
      </c>
      <c r="I15" s="189">
        <v>7.3496867206034429</v>
      </c>
      <c r="J15" s="190">
        <f t="shared" si="0"/>
        <v>0.19162723369772028</v>
      </c>
      <c r="K15" s="189">
        <v>7.3441230252705418</v>
      </c>
      <c r="L15" s="190">
        <f t="shared" si="1"/>
        <v>-5.5636953329010197E-3</v>
      </c>
      <c r="M15" s="189">
        <v>7.4259582216636959</v>
      </c>
      <c r="N15" s="190">
        <f t="shared" si="2"/>
        <v>8.1835196393154064E-2</v>
      </c>
    </row>
    <row r="16" spans="1:15" x14ac:dyDescent="0.25">
      <c r="A16" s="1" t="s">
        <v>87</v>
      </c>
      <c r="B16" s="119" t="s">
        <v>88</v>
      </c>
      <c r="C16" s="189">
        <v>5.4009281181930104</v>
      </c>
      <c r="D16" s="190">
        <v>-2.315952729307809</v>
      </c>
      <c r="E16" s="189">
        <v>6.7355987274081093</v>
      </c>
      <c r="F16" s="190">
        <f t="shared" si="0"/>
        <v>1.3346706092150988</v>
      </c>
      <c r="G16" s="189">
        <v>7.5394597811433499</v>
      </c>
      <c r="H16" s="190">
        <f t="shared" si="0"/>
        <v>0.80386105373524064</v>
      </c>
      <c r="I16" s="189">
        <v>7.6174015116125862</v>
      </c>
      <c r="J16" s="190">
        <f t="shared" si="0"/>
        <v>7.7941730469236248E-2</v>
      </c>
      <c r="K16" s="189">
        <v>7.4361541399893953</v>
      </c>
      <c r="L16" s="190">
        <f t="shared" si="1"/>
        <v>-0.18124737162319082</v>
      </c>
      <c r="M16" s="189">
        <v>7.4029519665557544</v>
      </c>
      <c r="N16" s="190">
        <f t="shared" si="2"/>
        <v>-3.3202173433640958E-2</v>
      </c>
    </row>
    <row r="17" spans="1:15" x14ac:dyDescent="0.25">
      <c r="A17" s="1" t="s">
        <v>89</v>
      </c>
      <c r="B17" s="119" t="s">
        <v>90</v>
      </c>
      <c r="C17" s="189">
        <v>4.7376679810090927</v>
      </c>
      <c r="D17" s="190">
        <v>-3.0180388467112476</v>
      </c>
      <c r="E17" s="189">
        <v>7.2308130266454107</v>
      </c>
      <c r="F17" s="190">
        <f t="shared" si="0"/>
        <v>2.493145045636318</v>
      </c>
      <c r="G17" s="189">
        <v>7.2205562876170806</v>
      </c>
      <c r="H17" s="190">
        <f t="shared" si="0"/>
        <v>-1.0256739028330131E-2</v>
      </c>
      <c r="I17" s="189">
        <v>7.2048057386634614</v>
      </c>
      <c r="J17" s="190">
        <f t="shared" si="0"/>
        <v>-1.5750548953619159E-2</v>
      </c>
      <c r="K17" s="189">
        <v>7.4121032226799128</v>
      </c>
      <c r="L17" s="190">
        <f t="shared" si="1"/>
        <v>0.20729748401645143</v>
      </c>
      <c r="M17" s="189">
        <v>7.1874099763666113</v>
      </c>
      <c r="N17" s="190">
        <f t="shared" si="2"/>
        <v>-0.22469324631330156</v>
      </c>
    </row>
    <row r="18" spans="1:15" x14ac:dyDescent="0.25">
      <c r="A18" s="1" t="s">
        <v>91</v>
      </c>
      <c r="B18" s="119" t="s">
        <v>92</v>
      </c>
      <c r="C18" s="189">
        <v>4.6237507545777721</v>
      </c>
      <c r="D18" s="190">
        <v>-2.6818359643593395</v>
      </c>
      <c r="E18" s="189">
        <v>6.852862524082008</v>
      </c>
      <c r="F18" s="190">
        <f t="shared" si="0"/>
        <v>2.229111769504236</v>
      </c>
      <c r="G18" s="189">
        <v>7.0641728353204876</v>
      </c>
      <c r="H18" s="190">
        <f t="shared" si="0"/>
        <v>0.21131031123847954</v>
      </c>
      <c r="I18" s="189">
        <v>7.0118722097404369</v>
      </c>
      <c r="J18" s="190">
        <f t="shared" si="0"/>
        <v>-5.2300625580050664E-2</v>
      </c>
      <c r="K18" s="189">
        <v>7.0798877672037257</v>
      </c>
      <c r="L18" s="190">
        <f t="shared" si="1"/>
        <v>6.80155574632888E-2</v>
      </c>
      <c r="M18" s="189">
        <v>6.9187534976878444</v>
      </c>
      <c r="N18" s="190">
        <f t="shared" si="2"/>
        <v>-0.16113426951588128</v>
      </c>
    </row>
    <row r="19" spans="1:15" x14ac:dyDescent="0.25">
      <c r="A19" s="1" t="s">
        <v>93</v>
      </c>
      <c r="B19" s="119" t="s">
        <v>94</v>
      </c>
      <c r="C19" s="189">
        <v>7.0349666024117994</v>
      </c>
      <c r="D19" s="190">
        <v>-0.49654896791195746</v>
      </c>
      <c r="E19" s="189">
        <v>7.5835991820040896</v>
      </c>
      <c r="F19" s="190">
        <f t="shared" si="0"/>
        <v>0.54863257959229017</v>
      </c>
      <c r="G19" s="189">
        <v>7.3048140088825431</v>
      </c>
      <c r="H19" s="190">
        <f t="shared" si="0"/>
        <v>-0.27878517312154649</v>
      </c>
      <c r="I19" s="189">
        <v>7.4515604133442244</v>
      </c>
      <c r="J19" s="190">
        <f t="shared" si="0"/>
        <v>0.1467464044616813</v>
      </c>
      <c r="K19" s="189">
        <v>7.1652454335716929</v>
      </c>
      <c r="L19" s="190">
        <f t="shared" si="1"/>
        <v>-0.28631497977253151</v>
      </c>
      <c r="M19" s="189">
        <v>6.9375204491617479</v>
      </c>
      <c r="N19" s="190">
        <f t="shared" si="2"/>
        <v>-0.22772498440994493</v>
      </c>
    </row>
    <row r="20" spans="1:15" x14ac:dyDescent="0.25">
      <c r="A20" s="1" t="s">
        <v>95</v>
      </c>
      <c r="B20" s="119" t="s">
        <v>96</v>
      </c>
      <c r="C20" s="189">
        <v>7.0923387678545664</v>
      </c>
      <c r="D20" s="190">
        <v>-0.51817151933690653</v>
      </c>
      <c r="E20" s="189">
        <v>7.2716303604914039</v>
      </c>
      <c r="F20" s="190">
        <f t="shared" si="0"/>
        <v>0.17929159263683747</v>
      </c>
      <c r="G20" s="189">
        <v>7.2045591816853385</v>
      </c>
      <c r="H20" s="190">
        <f t="shared" si="0"/>
        <v>-6.707117880606539E-2</v>
      </c>
      <c r="I20" s="189">
        <v>7.1449588922544356</v>
      </c>
      <c r="J20" s="190">
        <f t="shared" si="0"/>
        <v>-5.9600289430902897E-2</v>
      </c>
      <c r="K20" s="189">
        <v>7.1532354158566109</v>
      </c>
      <c r="L20" s="190">
        <f t="shared" si="1"/>
        <v>8.2765236021753452E-3</v>
      </c>
      <c r="M20" s="189">
        <v>7.1174067941837764</v>
      </c>
      <c r="N20" s="190">
        <f t="shared" si="2"/>
        <v>-3.5828621672834515E-2</v>
      </c>
    </row>
    <row r="21" spans="1:15" ht="15.75" x14ac:dyDescent="0.25">
      <c r="A21" s="1" t="s">
        <v>0</v>
      </c>
      <c r="B21" s="122" t="s">
        <v>33</v>
      </c>
      <c r="C21" s="191">
        <v>7.1048165891222386</v>
      </c>
      <c r="D21" s="192">
        <v>-0.33027359845771631</v>
      </c>
      <c r="E21" s="191">
        <v>6.5418610854156141</v>
      </c>
      <c r="F21" s="192">
        <f t="shared" si="0"/>
        <v>-0.5629555037066245</v>
      </c>
      <c r="G21" s="191">
        <v>7.1895473603752658</v>
      </c>
      <c r="H21" s="192">
        <f t="shared" si="0"/>
        <v>0.6476862749596517</v>
      </c>
      <c r="I21" s="191">
        <v>7.1969730260897284</v>
      </c>
      <c r="J21" s="192">
        <f t="shared" si="0"/>
        <v>7.4256657144626814E-3</v>
      </c>
      <c r="K21" s="191">
        <v>7.1379699823974985</v>
      </c>
      <c r="L21" s="192">
        <f t="shared" si="1"/>
        <v>-5.9003043692229973E-2</v>
      </c>
      <c r="M21" s="191">
        <v>7.0570831384801833</v>
      </c>
      <c r="N21" s="192">
        <v>-8.0886843917315154E-2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5" spans="1:15" x14ac:dyDescent="0.25">
      <c r="B25" t="s">
        <v>12</v>
      </c>
    </row>
    <row r="26" spans="1:15" ht="59.25" customHeight="1" thickBot="1" x14ac:dyDescent="0.3">
      <c r="B26" s="283" t="s">
        <v>300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CONCATENATE("dif ",RIGHT(M29,2),"/",RIGHT(K29,2))</f>
        <v>dif 25/24</v>
      </c>
    </row>
    <row r="31" spans="1:15" x14ac:dyDescent="0.25">
      <c r="B31" s="119" t="s">
        <v>74</v>
      </c>
      <c r="C31" s="189">
        <v>5.3996354522670309</v>
      </c>
      <c r="D31" s="190">
        <v>-1.0487566639155421</v>
      </c>
      <c r="E31" s="189">
        <v>3.2507989907485282</v>
      </c>
      <c r="F31" s="190">
        <f t="shared" ref="F31:J43" si="3">IFERROR(E31-C31,"-")</f>
        <v>-2.1488364615185027</v>
      </c>
      <c r="G31" s="189">
        <v>4.966194354568783</v>
      </c>
      <c r="H31" s="190">
        <f t="shared" si="3"/>
        <v>1.7153953638202548</v>
      </c>
      <c r="I31" s="189">
        <v>5.6963794683776348</v>
      </c>
      <c r="J31" s="190">
        <f t="shared" si="3"/>
        <v>0.73018511380885176</v>
      </c>
      <c r="K31" s="189">
        <v>5.79029316874737</v>
      </c>
      <c r="L31" s="190">
        <f t="shared" ref="L31:N43" si="4">IFERROR(K31-I31,"-")</f>
        <v>9.3913700369735231E-2</v>
      </c>
      <c r="M31" s="189">
        <v>4.8628096806530143</v>
      </c>
      <c r="N31" s="190">
        <f t="shared" si="4"/>
        <v>-0.92748348809435566</v>
      </c>
    </row>
    <row r="32" spans="1:15" x14ac:dyDescent="0.25">
      <c r="B32" s="119" t="s">
        <v>76</v>
      </c>
      <c r="C32" s="189">
        <v>4.0778135815729799</v>
      </c>
      <c r="D32" s="190">
        <v>-1.5527726053103628</v>
      </c>
      <c r="E32" s="189">
        <v>2.6325698525002998</v>
      </c>
      <c r="F32" s="190">
        <f t="shared" si="3"/>
        <v>-1.4452437290726801</v>
      </c>
      <c r="G32" s="189">
        <v>3.9576526896264697</v>
      </c>
      <c r="H32" s="190">
        <f t="shared" si="3"/>
        <v>1.3250828371261698</v>
      </c>
      <c r="I32" s="189">
        <v>5.0522075910147173</v>
      </c>
      <c r="J32" s="190">
        <f t="shared" si="3"/>
        <v>1.0945549013882476</v>
      </c>
      <c r="K32" s="189">
        <v>5.333158653216298</v>
      </c>
      <c r="L32" s="190">
        <f t="shared" si="4"/>
        <v>0.28095106220158073</v>
      </c>
      <c r="M32" s="189">
        <v>4.3661538461538463</v>
      </c>
      <c r="N32" s="190">
        <f t="shared" si="4"/>
        <v>-0.96700480706245173</v>
      </c>
    </row>
    <row r="33" spans="2:15" x14ac:dyDescent="0.25">
      <c r="B33" s="119" t="s">
        <v>78</v>
      </c>
      <c r="C33" s="189">
        <v>4.4766025641025644</v>
      </c>
      <c r="D33" s="190">
        <v>-0.81736017850935383</v>
      </c>
      <c r="E33" s="189">
        <v>2.6382978723404253</v>
      </c>
      <c r="F33" s="190">
        <f t="shared" si="3"/>
        <v>-1.8383046917621391</v>
      </c>
      <c r="G33" s="189">
        <v>4.8065188089694892</v>
      </c>
      <c r="H33" s="190">
        <f t="shared" si="3"/>
        <v>2.1682209366290639</v>
      </c>
      <c r="I33" s="189">
        <v>4.6109823911028727</v>
      </c>
      <c r="J33" s="190">
        <f t="shared" si="3"/>
        <v>-0.19553641786661657</v>
      </c>
      <c r="K33" s="189">
        <v>4.5300551470588237</v>
      </c>
      <c r="L33" s="190">
        <f t="shared" si="4"/>
        <v>-8.092724404404894E-2</v>
      </c>
      <c r="M33" s="189">
        <v>4.6010896775143575</v>
      </c>
      <c r="N33" s="190">
        <f t="shared" si="4"/>
        <v>7.1034530455533762E-2</v>
      </c>
    </row>
    <row r="34" spans="2:15" x14ac:dyDescent="0.25">
      <c r="B34" s="119" t="s">
        <v>80</v>
      </c>
      <c r="C34" s="189" t="s">
        <v>298</v>
      </c>
      <c r="D34" s="190" t="s">
        <v>298</v>
      </c>
      <c r="E34" s="189">
        <v>2.7222969941677881</v>
      </c>
      <c r="F34" s="190" t="str">
        <f>IFERROR(E34-C34,"-")</f>
        <v>-</v>
      </c>
      <c r="G34" s="189">
        <v>3.9488382484361035</v>
      </c>
      <c r="H34" s="190">
        <f>IFERROR(G34-E34,"-")</f>
        <v>1.2265412542683154</v>
      </c>
      <c r="I34" s="189">
        <v>4.0137828784800398</v>
      </c>
      <c r="J34" s="190">
        <f>IFERROR(I34-G34,"-")</f>
        <v>6.4944630043936247E-2</v>
      </c>
      <c r="K34" s="189">
        <v>4.3234122593494133</v>
      </c>
      <c r="L34" s="190">
        <f>IFERROR(K34-I34,"-")</f>
        <v>0.30962938086937353</v>
      </c>
      <c r="M34" s="189">
        <v>4.1750996626801591</v>
      </c>
      <c r="N34" s="190">
        <f t="shared" si="4"/>
        <v>-0.14831259666925423</v>
      </c>
    </row>
    <row r="35" spans="2:15" x14ac:dyDescent="0.25">
      <c r="B35" s="119" t="s">
        <v>82</v>
      </c>
      <c r="C35" s="189" t="s">
        <v>298</v>
      </c>
      <c r="D35" s="190" t="s">
        <v>298</v>
      </c>
      <c r="E35" s="189">
        <v>2.6605492297387809</v>
      </c>
      <c r="F35" s="190" t="str">
        <f t="shared" si="3"/>
        <v>-</v>
      </c>
      <c r="G35" s="189">
        <v>3.7467770772560458</v>
      </c>
      <c r="H35" s="190">
        <f t="shared" si="3"/>
        <v>1.0862278475172649</v>
      </c>
      <c r="I35" s="189">
        <v>3.7665472874386525</v>
      </c>
      <c r="J35" s="190">
        <f t="shared" si="3"/>
        <v>1.9770210182606718E-2</v>
      </c>
      <c r="K35" s="189">
        <v>3.8825780064648066</v>
      </c>
      <c r="L35" s="190">
        <f t="shared" si="4"/>
        <v>0.11603071902615403</v>
      </c>
      <c r="M35" s="189">
        <v>3.5009732675837011</v>
      </c>
      <c r="N35" s="190">
        <f t="shared" si="4"/>
        <v>-0.38160473888110547</v>
      </c>
    </row>
    <row r="36" spans="2:15" x14ac:dyDescent="0.25">
      <c r="B36" s="119" t="s">
        <v>84</v>
      </c>
      <c r="C36" s="189" t="s">
        <v>298</v>
      </c>
      <c r="D36" s="190" t="s">
        <v>298</v>
      </c>
      <c r="E36" s="189">
        <v>3.1300522211889263</v>
      </c>
      <c r="F36" s="190" t="str">
        <f t="shared" si="3"/>
        <v>-</v>
      </c>
      <c r="G36" s="189">
        <v>3.8604025068408507</v>
      </c>
      <c r="H36" s="190">
        <f t="shared" si="3"/>
        <v>0.73035028565192439</v>
      </c>
      <c r="I36" s="189">
        <v>3.5541641905085322</v>
      </c>
      <c r="J36" s="190">
        <f t="shared" si="3"/>
        <v>-0.30623831633231857</v>
      </c>
      <c r="K36" s="189">
        <v>3.716340206185567</v>
      </c>
      <c r="L36" s="190">
        <f t="shared" si="4"/>
        <v>0.16217601567703488</v>
      </c>
      <c r="M36" s="189">
        <v>4.0448776658380217</v>
      </c>
      <c r="N36" s="190">
        <f t="shared" si="4"/>
        <v>0.32853745965245462</v>
      </c>
    </row>
    <row r="37" spans="2:15" x14ac:dyDescent="0.25">
      <c r="B37" s="119" t="s">
        <v>86</v>
      </c>
      <c r="C37" s="189" t="s">
        <v>298</v>
      </c>
      <c r="D37" s="190" t="s">
        <v>298</v>
      </c>
      <c r="E37" s="189">
        <v>3.9157191278636505</v>
      </c>
      <c r="F37" s="190" t="str">
        <f t="shared" si="3"/>
        <v>-</v>
      </c>
      <c r="G37" s="189">
        <v>4.3538162147898936</v>
      </c>
      <c r="H37" s="190">
        <f t="shared" si="3"/>
        <v>0.43809708692624305</v>
      </c>
      <c r="I37" s="189">
        <v>4.7423821530834651</v>
      </c>
      <c r="J37" s="190">
        <f t="shared" si="3"/>
        <v>0.38856593829357156</v>
      </c>
      <c r="K37" s="189">
        <v>4.7819376528117363</v>
      </c>
      <c r="L37" s="190">
        <f t="shared" si="4"/>
        <v>3.9555499728271215E-2</v>
      </c>
      <c r="M37" s="189">
        <v>4.8371196636103484</v>
      </c>
      <c r="N37" s="190">
        <f t="shared" si="4"/>
        <v>5.5182010798612069E-2</v>
      </c>
    </row>
    <row r="38" spans="2:15" x14ac:dyDescent="0.25">
      <c r="B38" s="119" t="s">
        <v>88</v>
      </c>
      <c r="C38" s="189">
        <v>3.6635724242808263</v>
      </c>
      <c r="D38" s="190">
        <v>-1.0078994844681115</v>
      </c>
      <c r="E38" s="189">
        <v>4.722777006892473</v>
      </c>
      <c r="F38" s="190">
        <f t="shared" si="3"/>
        <v>1.0592045826116467</v>
      </c>
      <c r="G38" s="189">
        <v>4.9381933438985737</v>
      </c>
      <c r="H38" s="190">
        <f t="shared" si="3"/>
        <v>0.21541633700610063</v>
      </c>
      <c r="I38" s="189">
        <v>4.8646268822375971</v>
      </c>
      <c r="J38" s="190">
        <f t="shared" si="3"/>
        <v>-7.3566461660976579E-2</v>
      </c>
      <c r="K38" s="189">
        <v>4.8464105008432936</v>
      </c>
      <c r="L38" s="190">
        <f t="shared" si="4"/>
        <v>-1.8216381394303482E-2</v>
      </c>
      <c r="M38" s="189">
        <v>4.6704998826566531</v>
      </c>
      <c r="N38" s="190">
        <f t="shared" si="4"/>
        <v>-0.17591061818664055</v>
      </c>
    </row>
    <row r="39" spans="2:15" x14ac:dyDescent="0.25">
      <c r="B39" s="119" t="s">
        <v>90</v>
      </c>
      <c r="C39" s="189">
        <v>3.0958340061359602</v>
      </c>
      <c r="D39" s="190">
        <v>-1.7125413501455569</v>
      </c>
      <c r="E39" s="189">
        <v>4.2850326846494857</v>
      </c>
      <c r="F39" s="190">
        <f t="shared" si="3"/>
        <v>1.1891986785135256</v>
      </c>
      <c r="G39" s="189">
        <v>4.6020143445750037</v>
      </c>
      <c r="H39" s="190">
        <f t="shared" si="3"/>
        <v>0.31698165992551797</v>
      </c>
      <c r="I39" s="189">
        <v>4.5418088259969798</v>
      </c>
      <c r="J39" s="190">
        <f t="shared" si="3"/>
        <v>-6.020551857802392E-2</v>
      </c>
      <c r="K39" s="189">
        <v>4.6623670798464731</v>
      </c>
      <c r="L39" s="190">
        <f t="shared" si="4"/>
        <v>0.12055825384949337</v>
      </c>
      <c r="M39" s="189">
        <v>4.4832460011031436</v>
      </c>
      <c r="N39" s="190">
        <f t="shared" si="4"/>
        <v>-0.1791210787433295</v>
      </c>
    </row>
    <row r="40" spans="2:15" x14ac:dyDescent="0.25">
      <c r="B40" s="119" t="s">
        <v>92</v>
      </c>
      <c r="C40" s="189">
        <v>2.8831619894415117</v>
      </c>
      <c r="D40" s="190">
        <v>-1.5524168965310747</v>
      </c>
      <c r="E40" s="189">
        <v>4.1557573981834164</v>
      </c>
      <c r="F40" s="190">
        <f t="shared" si="3"/>
        <v>1.2725954087419047</v>
      </c>
      <c r="G40" s="189">
        <v>4.7164167004458859</v>
      </c>
      <c r="H40" s="190">
        <f t="shared" si="3"/>
        <v>0.56065930226246952</v>
      </c>
      <c r="I40" s="189">
        <v>4.5896226415094343</v>
      </c>
      <c r="J40" s="190">
        <f t="shared" si="3"/>
        <v>-0.12679405893645157</v>
      </c>
      <c r="K40" s="189">
        <v>4.7061082662765177</v>
      </c>
      <c r="L40" s="190">
        <f t="shared" si="4"/>
        <v>0.11648562476708335</v>
      </c>
      <c r="M40" s="189">
        <v>4.3004438690586273</v>
      </c>
      <c r="N40" s="190">
        <f t="shared" si="4"/>
        <v>-0.40566439721789038</v>
      </c>
    </row>
    <row r="41" spans="2:15" x14ac:dyDescent="0.25">
      <c r="B41" s="119" t="s">
        <v>94</v>
      </c>
      <c r="C41" s="189">
        <v>3.9435465513316639</v>
      </c>
      <c r="D41" s="190">
        <v>-0.51083159667298572</v>
      </c>
      <c r="E41" s="189">
        <v>4.535933081998115</v>
      </c>
      <c r="F41" s="190">
        <f t="shared" si="3"/>
        <v>0.59238653066645108</v>
      </c>
      <c r="G41" s="189">
        <v>4.8944105589441058</v>
      </c>
      <c r="H41" s="190">
        <f t="shared" si="3"/>
        <v>0.35847747694599086</v>
      </c>
      <c r="I41" s="189">
        <v>5.3227344992050876</v>
      </c>
      <c r="J41" s="190">
        <f t="shared" si="3"/>
        <v>0.42832394026098175</v>
      </c>
      <c r="K41" s="189">
        <v>4.7238556010420547</v>
      </c>
      <c r="L41" s="190">
        <f t="shared" si="4"/>
        <v>-0.59887889816303286</v>
      </c>
      <c r="M41" s="189">
        <v>4.4000000000000004</v>
      </c>
      <c r="N41" s="190">
        <f t="shared" si="4"/>
        <v>-0.32385560104205435</v>
      </c>
    </row>
    <row r="42" spans="2:15" x14ac:dyDescent="0.25">
      <c r="B42" s="119" t="s">
        <v>96</v>
      </c>
      <c r="C42" s="189">
        <v>3.5629353636805443</v>
      </c>
      <c r="D42" s="190">
        <v>-0.92472791643556596</v>
      </c>
      <c r="E42" s="189">
        <v>4.2730122542034765</v>
      </c>
      <c r="F42" s="190">
        <f t="shared" si="3"/>
        <v>0.71007689052293221</v>
      </c>
      <c r="G42" s="189">
        <v>5.4105883264863186</v>
      </c>
      <c r="H42" s="190">
        <f t="shared" si="3"/>
        <v>1.1375760722828421</v>
      </c>
      <c r="I42" s="189">
        <v>4.9361162751394287</v>
      </c>
      <c r="J42" s="190">
        <f t="shared" si="3"/>
        <v>-0.47447205134688986</v>
      </c>
      <c r="K42" s="189">
        <v>4.7896975862387867</v>
      </c>
      <c r="L42" s="190">
        <f t="shared" si="4"/>
        <v>-0.14641868890064202</v>
      </c>
      <c r="M42" s="189">
        <v>5.0110413290113449</v>
      </c>
      <c r="N42" s="190">
        <f t="shared" si="4"/>
        <v>0.22134374277255819</v>
      </c>
    </row>
    <row r="43" spans="2:15" ht="15.75" x14ac:dyDescent="0.25">
      <c r="B43" s="122" t="s">
        <v>33</v>
      </c>
      <c r="C43" s="191">
        <v>3.5573192538793359</v>
      </c>
      <c r="D43" s="192">
        <v>-0.98814303764438538</v>
      </c>
      <c r="E43" s="191">
        <v>3.7405244280728964</v>
      </c>
      <c r="F43" s="192">
        <f t="shared" si="3"/>
        <v>0.18320517419356053</v>
      </c>
      <c r="G43" s="191">
        <v>4.4598857186981196</v>
      </c>
      <c r="H43" s="192">
        <f t="shared" si="3"/>
        <v>0.71936129062522314</v>
      </c>
      <c r="I43" s="191">
        <v>4.5114034122179421</v>
      </c>
      <c r="J43" s="192">
        <f t="shared" si="3"/>
        <v>5.1517693519822494E-2</v>
      </c>
      <c r="K43" s="191">
        <v>4.589472838712866</v>
      </c>
      <c r="L43" s="192">
        <f t="shared" si="4"/>
        <v>7.8069426494923988E-2</v>
      </c>
      <c r="M43" s="191">
        <v>4.4186272853232405</v>
      </c>
      <c r="N43" s="192">
        <v>-0.17084555338962559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301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CONCATENATE("dif ",RIGHT(M51,2),"/",RIGHT(K51,2))</f>
        <v>dif 25/24</v>
      </c>
    </row>
    <row r="53" spans="1:15" x14ac:dyDescent="0.25">
      <c r="A53" s="1">
        <v>1</v>
      </c>
      <c r="B53" s="119" t="s">
        <v>74</v>
      </c>
      <c r="C53" s="189">
        <v>6.489559164733179</v>
      </c>
      <c r="D53" s="190">
        <v>-0.61754466040343292</v>
      </c>
      <c r="E53" s="189">
        <v>5.7575210589651027</v>
      </c>
      <c r="F53" s="190">
        <f t="shared" ref="F53:J65" si="5">IFERROR(E53-C53,"-")</f>
        <v>-0.73203810576807626</v>
      </c>
      <c r="G53" s="189">
        <v>6.3740490278951816</v>
      </c>
      <c r="H53" s="190">
        <f t="shared" si="5"/>
        <v>0.61652796893007888</v>
      </c>
      <c r="I53" s="189">
        <v>6.566951566951567</v>
      </c>
      <c r="J53" s="190">
        <f t="shared" si="5"/>
        <v>0.19290253905638544</v>
      </c>
      <c r="K53" s="189">
        <v>6.2379427656593958</v>
      </c>
      <c r="L53" s="190">
        <f t="shared" ref="L53:N65" si="6">IFERROR(K53-I53,"-")</f>
        <v>-0.32900880129217125</v>
      </c>
      <c r="M53" s="189">
        <v>5.7360690137561203</v>
      </c>
      <c r="N53" s="190">
        <f t="shared" si="6"/>
        <v>-0.50187375190327543</v>
      </c>
    </row>
    <row r="54" spans="1:15" x14ac:dyDescent="0.25">
      <c r="A54" s="1">
        <v>2</v>
      </c>
      <c r="B54" s="119" t="s">
        <v>76</v>
      </c>
      <c r="C54" s="189">
        <v>4.5534747292418771</v>
      </c>
      <c r="D54" s="190">
        <v>-2.2804353053601991</v>
      </c>
      <c r="E54" s="189">
        <v>4.5533578656853724</v>
      </c>
      <c r="F54" s="190">
        <f t="shared" si="5"/>
        <v>-1.1686355650475377E-4</v>
      </c>
      <c r="G54" s="189">
        <v>4.9751328777524675</v>
      </c>
      <c r="H54" s="190">
        <f t="shared" si="5"/>
        <v>0.42177501206709511</v>
      </c>
      <c r="I54" s="189">
        <v>5.4543435340572559</v>
      </c>
      <c r="J54" s="190">
        <f t="shared" si="5"/>
        <v>0.47921065630478843</v>
      </c>
      <c r="K54" s="189">
        <v>5.2079124579124576</v>
      </c>
      <c r="L54" s="190">
        <f t="shared" si="6"/>
        <v>-0.24643107614479831</v>
      </c>
      <c r="M54" s="189">
        <v>5.0129468055164645</v>
      </c>
      <c r="N54" s="190">
        <f t="shared" si="6"/>
        <v>-0.19496565239599306</v>
      </c>
    </row>
    <row r="55" spans="1:15" x14ac:dyDescent="0.25">
      <c r="A55" s="1">
        <v>3</v>
      </c>
      <c r="B55" s="119" t="s">
        <v>78</v>
      </c>
      <c r="C55" s="189">
        <v>4.9200463499420621</v>
      </c>
      <c r="D55" s="190">
        <v>-0.21976578878626185</v>
      </c>
      <c r="E55" s="189">
        <v>3.9244038559107053</v>
      </c>
      <c r="F55" s="190">
        <f t="shared" si="5"/>
        <v>-0.99564249403135685</v>
      </c>
      <c r="G55" s="189">
        <v>5.8718330849478386</v>
      </c>
      <c r="H55" s="190">
        <f t="shared" si="5"/>
        <v>1.9474292290371333</v>
      </c>
      <c r="I55" s="189">
        <v>5.0450780196493934</v>
      </c>
      <c r="J55" s="190">
        <f t="shared" si="5"/>
        <v>-0.82675506529844522</v>
      </c>
      <c r="K55" s="189">
        <v>4.8511896178803173</v>
      </c>
      <c r="L55" s="190">
        <f t="shared" si="6"/>
        <v>-0.19388840176907607</v>
      </c>
      <c r="M55" s="189">
        <v>4.9315508021390375</v>
      </c>
      <c r="N55" s="190">
        <f t="shared" si="6"/>
        <v>8.0361184258720186E-2</v>
      </c>
    </row>
    <row r="56" spans="1:15" x14ac:dyDescent="0.25">
      <c r="A56" s="1">
        <v>4</v>
      </c>
      <c r="B56" s="119" t="s">
        <v>80</v>
      </c>
      <c r="C56" s="189" t="s">
        <v>298</v>
      </c>
      <c r="D56" s="190" t="s">
        <v>298</v>
      </c>
      <c r="E56" s="189">
        <v>3.3561384104913889</v>
      </c>
      <c r="F56" s="190" t="str">
        <f>IFERROR(E56-C56,"-")</f>
        <v>-</v>
      </c>
      <c r="G56" s="189">
        <v>4.8981984863020998</v>
      </c>
      <c r="H56" s="190">
        <f>IFERROR(G56-E56,"-")</f>
        <v>1.5420600758107108</v>
      </c>
      <c r="I56" s="189">
        <v>4.6936875122524997</v>
      </c>
      <c r="J56" s="190">
        <f>IFERROR(I56-G56,"-")</f>
        <v>-0.20451097404960006</v>
      </c>
      <c r="K56" s="189">
        <v>4.7204922617937726</v>
      </c>
      <c r="L56" s="190">
        <f>IFERROR(K56-I56,"-")</f>
        <v>2.6804749541272876E-2</v>
      </c>
      <c r="M56" s="189">
        <v>4.9099209593894795</v>
      </c>
      <c r="N56" s="190">
        <f t="shared" si="6"/>
        <v>0.18942869759570691</v>
      </c>
    </row>
    <row r="57" spans="1:15" x14ac:dyDescent="0.25">
      <c r="A57" s="1">
        <v>5</v>
      </c>
      <c r="B57" s="119" t="s">
        <v>82</v>
      </c>
      <c r="C57" s="189" t="s">
        <v>298</v>
      </c>
      <c r="D57" s="190" t="s">
        <v>298</v>
      </c>
      <c r="E57" s="189">
        <v>3.1633121855173925</v>
      </c>
      <c r="F57" s="190" t="str">
        <f t="shared" si="5"/>
        <v>-</v>
      </c>
      <c r="G57" s="189">
        <v>4.7135969141755059</v>
      </c>
      <c r="H57" s="190">
        <f t="shared" si="5"/>
        <v>1.5502847286581134</v>
      </c>
      <c r="I57" s="189">
        <v>4.5477278191873047</v>
      </c>
      <c r="J57" s="190">
        <f t="shared" si="5"/>
        <v>-0.16586909498820113</v>
      </c>
      <c r="K57" s="189">
        <v>4.3936494127881689</v>
      </c>
      <c r="L57" s="190">
        <f t="shared" si="6"/>
        <v>-0.15407840639913584</v>
      </c>
      <c r="M57" s="189">
        <v>4.5354577510774456</v>
      </c>
      <c r="N57" s="190">
        <f t="shared" si="6"/>
        <v>0.14180833828927675</v>
      </c>
    </row>
    <row r="58" spans="1:15" x14ac:dyDescent="0.25">
      <c r="A58" s="1">
        <v>6</v>
      </c>
      <c r="B58" s="119" t="s">
        <v>84</v>
      </c>
      <c r="C58" s="189" t="s">
        <v>298</v>
      </c>
      <c r="D58" s="190" t="s">
        <v>298</v>
      </c>
      <c r="E58" s="189">
        <v>3.8764035667107</v>
      </c>
      <c r="F58" s="190" t="str">
        <f t="shared" si="5"/>
        <v>-</v>
      </c>
      <c r="G58" s="189">
        <v>4.5667229729729728</v>
      </c>
      <c r="H58" s="190">
        <f t="shared" si="5"/>
        <v>0.69031940626227284</v>
      </c>
      <c r="I58" s="189">
        <v>4.2290403667011685</v>
      </c>
      <c r="J58" s="190">
        <f t="shared" si="5"/>
        <v>-0.33768260627180435</v>
      </c>
      <c r="K58" s="189">
        <v>4.3297200409696144</v>
      </c>
      <c r="L58" s="190">
        <f t="shared" si="6"/>
        <v>0.10067967426844593</v>
      </c>
      <c r="M58" s="189">
        <v>5.1005733397037742</v>
      </c>
      <c r="N58" s="190">
        <f t="shared" si="6"/>
        <v>0.77085329873415986</v>
      </c>
    </row>
    <row r="59" spans="1:15" x14ac:dyDescent="0.25">
      <c r="A59" s="1">
        <v>7</v>
      </c>
      <c r="B59" s="119" t="s">
        <v>86</v>
      </c>
      <c r="C59" s="189" t="s">
        <v>298</v>
      </c>
      <c r="D59" s="190" t="s">
        <v>298</v>
      </c>
      <c r="E59" s="189">
        <v>4.8507611003207014</v>
      </c>
      <c r="F59" s="190" t="str">
        <f t="shared" si="5"/>
        <v>-</v>
      </c>
      <c r="G59" s="189">
        <v>5.3125453226976074</v>
      </c>
      <c r="H59" s="190">
        <f t="shared" si="5"/>
        <v>0.46178422237690597</v>
      </c>
      <c r="I59" s="189">
        <v>5.625833883146397</v>
      </c>
      <c r="J59" s="190">
        <f t="shared" si="5"/>
        <v>0.31328856044878961</v>
      </c>
      <c r="K59" s="189">
        <v>5.6020038003109347</v>
      </c>
      <c r="L59" s="190">
        <f t="shared" si="6"/>
        <v>-2.3830082835462285E-2</v>
      </c>
      <c r="M59" s="189">
        <v>6.18493947858473</v>
      </c>
      <c r="N59" s="190">
        <f t="shared" si="6"/>
        <v>0.58293567827379533</v>
      </c>
    </row>
    <row r="60" spans="1:15" x14ac:dyDescent="0.25">
      <c r="A60" s="1">
        <v>8</v>
      </c>
      <c r="B60" s="119" t="s">
        <v>88</v>
      </c>
      <c r="C60" s="189">
        <v>4.4993650556510048</v>
      </c>
      <c r="D60" s="190">
        <v>-1.7307103789177063</v>
      </c>
      <c r="E60" s="189">
        <v>5.66058465764175</v>
      </c>
      <c r="F60" s="190">
        <f t="shared" si="5"/>
        <v>1.1612196019907453</v>
      </c>
      <c r="G60" s="189">
        <v>5.8033076186154391</v>
      </c>
      <c r="H60" s="190">
        <f t="shared" si="5"/>
        <v>0.14272296097368908</v>
      </c>
      <c r="I60" s="189">
        <v>5.9049734748010607</v>
      </c>
      <c r="J60" s="190">
        <f t="shared" si="5"/>
        <v>0.10166585618562163</v>
      </c>
      <c r="K60" s="189">
        <v>5.660773347765951</v>
      </c>
      <c r="L60" s="190">
        <f t="shared" si="6"/>
        <v>-0.24420012703510974</v>
      </c>
      <c r="M60" s="189">
        <v>5.8837604074044139</v>
      </c>
      <c r="N60" s="190">
        <f t="shared" si="6"/>
        <v>0.22298705963846288</v>
      </c>
    </row>
    <row r="61" spans="1:15" x14ac:dyDescent="0.25">
      <c r="A61" s="1">
        <v>9</v>
      </c>
      <c r="B61" s="119" t="s">
        <v>90</v>
      </c>
      <c r="C61" s="189">
        <v>3.8355297838692675</v>
      </c>
      <c r="D61" s="190">
        <v>-2.087686029111822</v>
      </c>
      <c r="E61" s="189">
        <v>5.2874042209974457</v>
      </c>
      <c r="F61" s="190">
        <f t="shared" si="5"/>
        <v>1.4518744371281782</v>
      </c>
      <c r="G61" s="189">
        <v>5.4376607785971531</v>
      </c>
      <c r="H61" s="190">
        <f t="shared" si="5"/>
        <v>0.15025655759970746</v>
      </c>
      <c r="I61" s="189">
        <v>5.3570825911690259</v>
      </c>
      <c r="J61" s="190">
        <f t="shared" si="5"/>
        <v>-8.0578187428127279E-2</v>
      </c>
      <c r="K61" s="189">
        <v>5.4076610102212959</v>
      </c>
      <c r="L61" s="190">
        <f t="shared" si="6"/>
        <v>5.0578419052270007E-2</v>
      </c>
      <c r="M61" s="189">
        <v>5.6989339019189762</v>
      </c>
      <c r="N61" s="190">
        <f t="shared" si="6"/>
        <v>0.29127289169768034</v>
      </c>
    </row>
    <row r="62" spans="1:15" x14ac:dyDescent="0.25">
      <c r="A62" s="1">
        <v>10</v>
      </c>
      <c r="B62" s="119" t="s">
        <v>92</v>
      </c>
      <c r="C62" s="189">
        <v>3.7902843601895735</v>
      </c>
      <c r="D62" s="190">
        <v>-1.4126548365795535</v>
      </c>
      <c r="E62" s="189">
        <v>5.3159762078680997</v>
      </c>
      <c r="F62" s="190">
        <f t="shared" si="5"/>
        <v>1.5256918476785262</v>
      </c>
      <c r="G62" s="189">
        <v>5.2120803724577307</v>
      </c>
      <c r="H62" s="190">
        <f t="shared" si="5"/>
        <v>-0.10389583541036895</v>
      </c>
      <c r="I62" s="189">
        <v>5.5661025912215756</v>
      </c>
      <c r="J62" s="190">
        <f t="shared" si="5"/>
        <v>0.35402221876384488</v>
      </c>
      <c r="K62" s="189">
        <v>5.3289869608826477</v>
      </c>
      <c r="L62" s="190">
        <f t="shared" si="6"/>
        <v>-0.23711563033892791</v>
      </c>
      <c r="M62" s="189">
        <v>5.2749872296952152</v>
      </c>
      <c r="N62" s="190">
        <f t="shared" si="6"/>
        <v>-5.3999731187432509E-2</v>
      </c>
    </row>
    <row r="63" spans="1:15" x14ac:dyDescent="0.25">
      <c r="A63" s="1">
        <v>11</v>
      </c>
      <c r="B63" s="119" t="s">
        <v>94</v>
      </c>
      <c r="C63" s="189">
        <v>5.4083703233988585</v>
      </c>
      <c r="D63" s="190">
        <v>0.22584437184176487</v>
      </c>
      <c r="E63" s="189">
        <v>5.7964547677261615</v>
      </c>
      <c r="F63" s="190">
        <f t="shared" si="5"/>
        <v>0.38808444432730305</v>
      </c>
      <c r="G63" s="189">
        <v>5.5494057724957555</v>
      </c>
      <c r="H63" s="190">
        <f t="shared" si="5"/>
        <v>-0.24704899523040602</v>
      </c>
      <c r="I63" s="189">
        <v>5.9795880497309337</v>
      </c>
      <c r="J63" s="190">
        <f t="shared" si="5"/>
        <v>0.43018227723517821</v>
      </c>
      <c r="K63" s="189">
        <v>5.1001681928611475</v>
      </c>
      <c r="L63" s="190">
        <f t="shared" si="6"/>
        <v>-0.87941985686978619</v>
      </c>
      <c r="M63" s="189">
        <v>4.9809590973201692</v>
      </c>
      <c r="N63" s="190">
        <f t="shared" si="6"/>
        <v>-0.11920909554097836</v>
      </c>
    </row>
    <row r="64" spans="1:15" x14ac:dyDescent="0.25">
      <c r="A64" s="1">
        <v>12</v>
      </c>
      <c r="B64" s="119" t="s">
        <v>96</v>
      </c>
      <c r="C64" s="189">
        <v>4.9156308851224102</v>
      </c>
      <c r="D64" s="190">
        <v>0.11303121374842551</v>
      </c>
      <c r="E64" s="189">
        <v>4.9558617468472672</v>
      </c>
      <c r="F64" s="190">
        <f t="shared" si="5"/>
        <v>4.0230861724857014E-2</v>
      </c>
      <c r="G64" s="189">
        <v>5.3994532921321605</v>
      </c>
      <c r="H64" s="190">
        <f t="shared" si="5"/>
        <v>0.44359154528489331</v>
      </c>
      <c r="I64" s="189">
        <v>5.2259140474663246</v>
      </c>
      <c r="J64" s="190">
        <f t="shared" si="5"/>
        <v>-0.17353924466583592</v>
      </c>
      <c r="K64" s="189">
        <v>5.1982622432859396</v>
      </c>
      <c r="L64" s="190">
        <f t="shared" si="6"/>
        <v>-2.7651804180385042E-2</v>
      </c>
      <c r="M64" s="189">
        <v>5.7738624176497622</v>
      </c>
      <c r="N64" s="190">
        <f t="shared" si="6"/>
        <v>0.5756001743638226</v>
      </c>
    </row>
    <row r="65" spans="1:15" ht="15.75" x14ac:dyDescent="0.25">
      <c r="B65" s="122" t="s">
        <v>33</v>
      </c>
      <c r="C65" s="191">
        <v>4.4893277599402275</v>
      </c>
      <c r="D65" s="192">
        <v>-1.0076427640772394</v>
      </c>
      <c r="E65" s="191">
        <v>4.831373327378885</v>
      </c>
      <c r="F65" s="192">
        <f t="shared" si="5"/>
        <v>0.34204556743865755</v>
      </c>
      <c r="G65" s="191">
        <v>5.2954226434213476</v>
      </c>
      <c r="H65" s="192">
        <f t="shared" si="5"/>
        <v>0.46404931604246258</v>
      </c>
      <c r="I65" s="191">
        <v>5.2800007523110057</v>
      </c>
      <c r="J65" s="192">
        <f t="shared" si="5"/>
        <v>-1.5421891110341868E-2</v>
      </c>
      <c r="K65" s="191">
        <v>5.1741442536745446</v>
      </c>
      <c r="L65" s="192">
        <f t="shared" si="6"/>
        <v>-0.10585649863646118</v>
      </c>
      <c r="M65" s="191">
        <v>5.3988651038045097</v>
      </c>
      <c r="N65" s="192">
        <v>0.22472085012996512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302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CONCATENATE("dif ",RIGHT(M73,2),"/",RIGHT(K73,2))</f>
        <v>dif 25/24</v>
      </c>
    </row>
    <row r="75" spans="1:15" x14ac:dyDescent="0.25">
      <c r="A75" s="1">
        <v>1</v>
      </c>
      <c r="B75" s="119" t="s">
        <v>74</v>
      </c>
      <c r="C75" s="189">
        <v>4.1196432994798116</v>
      </c>
      <c r="D75" s="190">
        <v>-1.3680838283493246</v>
      </c>
      <c r="E75" s="189">
        <v>2.2780761148727526</v>
      </c>
      <c r="F75" s="190">
        <f t="shared" ref="F75:J77" si="7">IFERROR(E75-C75,"-")</f>
        <v>-1.8415671846070589</v>
      </c>
      <c r="G75" s="189">
        <v>3.3916331836445286</v>
      </c>
      <c r="H75" s="190">
        <f t="shared" si="7"/>
        <v>1.113557068771776</v>
      </c>
      <c r="I75" s="189">
        <v>4.5747246984792866</v>
      </c>
      <c r="J75" s="190">
        <f t="shared" si="7"/>
        <v>1.1830915148347581</v>
      </c>
      <c r="K75" s="189">
        <v>4.7410881801125706</v>
      </c>
      <c r="L75" s="190">
        <f t="shared" ref="L75:L77" si="8">IFERROR(K75-I75,"-")</f>
        <v>0.16636348163328396</v>
      </c>
      <c r="M75" s="189">
        <v>3.4725315515961395</v>
      </c>
      <c r="N75" s="190">
        <f t="shared" ref="N75:N86" si="9">IFERROR(M75-K75,"-")</f>
        <v>-1.2685566285164311</v>
      </c>
    </row>
    <row r="76" spans="1:15" x14ac:dyDescent="0.25">
      <c r="A76" s="1">
        <v>2</v>
      </c>
      <c r="B76" s="119" t="s">
        <v>76</v>
      </c>
      <c r="C76" s="189">
        <v>3.5437040790473779</v>
      </c>
      <c r="D76" s="190">
        <v>-0.6448126673641057</v>
      </c>
      <c r="E76" s="189">
        <v>1.9552311435523115</v>
      </c>
      <c r="F76" s="190">
        <f t="shared" si="7"/>
        <v>-1.5884729354950664</v>
      </c>
      <c r="G76" s="189">
        <v>2.7234630439788163</v>
      </c>
      <c r="H76" s="190">
        <f t="shared" si="7"/>
        <v>0.7682319004265048</v>
      </c>
      <c r="I76" s="189">
        <v>4.37411568872243</v>
      </c>
      <c r="J76" s="190">
        <f t="shared" si="7"/>
        <v>1.6506526447436136</v>
      </c>
      <c r="K76" s="189">
        <v>5.5397431447414096</v>
      </c>
      <c r="L76" s="190">
        <f t="shared" si="8"/>
        <v>1.1656274560189797</v>
      </c>
      <c r="M76" s="189">
        <v>3.2008113590263694</v>
      </c>
      <c r="N76" s="190">
        <f t="shared" si="9"/>
        <v>-2.3389317857150402</v>
      </c>
    </row>
    <row r="77" spans="1:15" x14ac:dyDescent="0.25">
      <c r="A77" s="1">
        <v>3</v>
      </c>
      <c r="B77" s="119" t="s">
        <v>78</v>
      </c>
      <c r="C77" s="189">
        <v>3.9275466284074607</v>
      </c>
      <c r="D77" s="190">
        <v>-1.5473314720801374</v>
      </c>
      <c r="E77" s="189">
        <v>2.0992983202211355</v>
      </c>
      <c r="F77" s="190">
        <f t="shared" si="7"/>
        <v>-1.8282483081863252</v>
      </c>
      <c r="G77" s="189">
        <v>3.3620092378752888</v>
      </c>
      <c r="H77" s="190">
        <f t="shared" si="7"/>
        <v>1.2627109176541533</v>
      </c>
      <c r="I77" s="189">
        <v>3.9561174077303112</v>
      </c>
      <c r="J77" s="190">
        <f t="shared" si="7"/>
        <v>0.59410816985502235</v>
      </c>
      <c r="K77" s="189">
        <v>3.9655259822560205</v>
      </c>
      <c r="L77" s="190">
        <f t="shared" si="8"/>
        <v>9.4085745257093123E-3</v>
      </c>
      <c r="M77" s="189">
        <v>3.8709829867674856</v>
      </c>
      <c r="N77" s="190">
        <f t="shared" si="9"/>
        <v>-9.4542995488534842E-2</v>
      </c>
    </row>
    <row r="78" spans="1:15" x14ac:dyDescent="0.25">
      <c r="A78" s="1">
        <v>4</v>
      </c>
      <c r="B78" s="119" t="s">
        <v>80</v>
      </c>
      <c r="C78" s="189" t="s">
        <v>298</v>
      </c>
      <c r="D78" s="190" t="s">
        <v>298</v>
      </c>
      <c r="E78" s="189">
        <v>2.3735547248543858</v>
      </c>
      <c r="F78" s="190" t="str">
        <f>IFERROR(E78-C78,"-")</f>
        <v>-</v>
      </c>
      <c r="G78" s="189">
        <v>2.9039070749736009</v>
      </c>
      <c r="H78" s="190">
        <f>IFERROR(G78-E78,"-")</f>
        <v>0.53035235011921511</v>
      </c>
      <c r="I78" s="189">
        <v>3.1477088275689851</v>
      </c>
      <c r="J78" s="190">
        <f>IFERROR(I78-G78,"-")</f>
        <v>0.24380175259538417</v>
      </c>
      <c r="K78" s="189">
        <v>3.7439455782312927</v>
      </c>
      <c r="L78" s="190">
        <f>IFERROR(K78-I78,"-")</f>
        <v>0.59623675066230764</v>
      </c>
      <c r="M78" s="189">
        <v>3.2301086575534526</v>
      </c>
      <c r="N78" s="190">
        <f t="shared" si="9"/>
        <v>-0.51383692067784015</v>
      </c>
    </row>
    <row r="79" spans="1:15" x14ac:dyDescent="0.25">
      <c r="A79" s="1">
        <v>5</v>
      </c>
      <c r="B79" s="119" t="s">
        <v>82</v>
      </c>
      <c r="C79" s="189" t="s">
        <v>298</v>
      </c>
      <c r="D79" s="190" t="s">
        <v>298</v>
      </c>
      <c r="E79" s="189">
        <v>2.313740285218441</v>
      </c>
      <c r="F79" s="190" t="str">
        <f t="shared" ref="F79:J87" si="10">IFERROR(E79-C79,"-")</f>
        <v>-</v>
      </c>
      <c r="G79" s="189">
        <v>2.6267898852442366</v>
      </c>
      <c r="H79" s="190">
        <f t="shared" si="10"/>
        <v>0.31304960002579563</v>
      </c>
      <c r="I79" s="189">
        <v>2.8053254437869821</v>
      </c>
      <c r="J79" s="190">
        <f t="shared" si="10"/>
        <v>0.1785355585427455</v>
      </c>
      <c r="K79" s="189">
        <v>3.0944155626362568</v>
      </c>
      <c r="L79" s="190">
        <f t="shared" ref="L79:L87" si="11">IFERROR(K79-I79,"-")</f>
        <v>0.28909011884927471</v>
      </c>
      <c r="M79" s="189">
        <v>2.4795615731785943</v>
      </c>
      <c r="N79" s="190">
        <f t="shared" si="9"/>
        <v>-0.61485398945766256</v>
      </c>
    </row>
    <row r="80" spans="1:15" x14ac:dyDescent="0.25">
      <c r="A80" s="1">
        <v>6</v>
      </c>
      <c r="B80" s="119" t="s">
        <v>84</v>
      </c>
      <c r="C80" s="189" t="s">
        <v>298</v>
      </c>
      <c r="D80" s="190" t="s">
        <v>298</v>
      </c>
      <c r="E80" s="189">
        <v>2.559573393916446</v>
      </c>
      <c r="F80" s="190" t="str">
        <f t="shared" si="10"/>
        <v>-</v>
      </c>
      <c r="G80" s="189">
        <v>2.9055428690056053</v>
      </c>
      <c r="H80" s="190">
        <f t="shared" si="10"/>
        <v>0.34596947508915932</v>
      </c>
      <c r="I80" s="189">
        <v>2.644238437001595</v>
      </c>
      <c r="J80" s="190">
        <f t="shared" si="10"/>
        <v>-0.26130443200401032</v>
      </c>
      <c r="K80" s="189">
        <v>2.7811035918792295</v>
      </c>
      <c r="L80" s="190">
        <f t="shared" si="11"/>
        <v>0.13686515487763451</v>
      </c>
      <c r="M80" s="189">
        <v>2.7665606016777553</v>
      </c>
      <c r="N80" s="190">
        <f t="shared" si="9"/>
        <v>-1.4542990201474204E-2</v>
      </c>
    </row>
    <row r="81" spans="1:15" x14ac:dyDescent="0.25">
      <c r="A81" s="1">
        <v>7</v>
      </c>
      <c r="B81" s="119" t="s">
        <v>86</v>
      </c>
      <c r="C81" s="189" t="s">
        <v>298</v>
      </c>
      <c r="D81" s="190" t="s">
        <v>298</v>
      </c>
      <c r="E81" s="189">
        <v>2.8519527235354571</v>
      </c>
      <c r="F81" s="190" t="str">
        <f t="shared" si="10"/>
        <v>-</v>
      </c>
      <c r="G81" s="189">
        <v>2.9667500605278025</v>
      </c>
      <c r="H81" s="190">
        <f t="shared" si="10"/>
        <v>0.1147973369923454</v>
      </c>
      <c r="I81" s="189">
        <v>3.5073785611805697</v>
      </c>
      <c r="J81" s="190">
        <f t="shared" si="10"/>
        <v>0.54062850065276713</v>
      </c>
      <c r="K81" s="189">
        <v>3.6030543829153214</v>
      </c>
      <c r="L81" s="190">
        <f t="shared" si="11"/>
        <v>9.5675821734751754E-2</v>
      </c>
      <c r="M81" s="189">
        <v>3.4796624076896028</v>
      </c>
      <c r="N81" s="190">
        <f t="shared" si="9"/>
        <v>-0.12339197522571865</v>
      </c>
    </row>
    <row r="82" spans="1:15" x14ac:dyDescent="0.25">
      <c r="A82" s="1">
        <v>8</v>
      </c>
      <c r="B82" s="119" t="s">
        <v>88</v>
      </c>
      <c r="C82" s="189">
        <v>3.0480277273477472</v>
      </c>
      <c r="D82" s="190">
        <v>-0.37892875643733426</v>
      </c>
      <c r="E82" s="189">
        <v>3.4292054557263478</v>
      </c>
      <c r="F82" s="190">
        <f t="shared" si="10"/>
        <v>0.38117772837860064</v>
      </c>
      <c r="G82" s="189">
        <v>3.6775165319617926</v>
      </c>
      <c r="H82" s="190">
        <f t="shared" si="10"/>
        <v>0.24831107623544479</v>
      </c>
      <c r="I82" s="189">
        <v>3.551677964683237</v>
      </c>
      <c r="J82" s="190">
        <f t="shared" si="10"/>
        <v>-0.12583856727855558</v>
      </c>
      <c r="K82" s="189">
        <v>3.5742602160638799</v>
      </c>
      <c r="L82" s="190">
        <f t="shared" si="11"/>
        <v>2.2582251380642848E-2</v>
      </c>
      <c r="M82" s="189">
        <v>3.5330049261083745</v>
      </c>
      <c r="N82" s="190">
        <f t="shared" si="9"/>
        <v>-4.1255289955505425E-2</v>
      </c>
    </row>
    <row r="83" spans="1:15" x14ac:dyDescent="0.25">
      <c r="A83" s="1">
        <v>9</v>
      </c>
      <c r="B83" s="119" t="s">
        <v>90</v>
      </c>
      <c r="C83" s="189">
        <v>2.6368810100085041</v>
      </c>
      <c r="D83" s="190">
        <v>-1.2163187945835818</v>
      </c>
      <c r="E83" s="189">
        <v>3.0147359454855196</v>
      </c>
      <c r="F83" s="190">
        <f t="shared" si="10"/>
        <v>0.37785493547701554</v>
      </c>
      <c r="G83" s="189">
        <v>3.3833937726647494</v>
      </c>
      <c r="H83" s="190">
        <f t="shared" si="10"/>
        <v>0.36865782717922979</v>
      </c>
      <c r="I83" s="189">
        <v>3.3359678313921242</v>
      </c>
      <c r="J83" s="190">
        <f t="shared" si="10"/>
        <v>-4.7425941272625227E-2</v>
      </c>
      <c r="K83" s="189">
        <v>3.3710453920220083</v>
      </c>
      <c r="L83" s="190">
        <f t="shared" si="11"/>
        <v>3.5077560629884097E-2</v>
      </c>
      <c r="M83" s="189">
        <v>3.3381978845896372</v>
      </c>
      <c r="N83" s="190">
        <f t="shared" si="9"/>
        <v>-3.2847507432371081E-2</v>
      </c>
    </row>
    <row r="84" spans="1:15" x14ac:dyDescent="0.25">
      <c r="A84" s="1">
        <v>10</v>
      </c>
      <c r="B84" s="119" t="s">
        <v>92</v>
      </c>
      <c r="C84" s="189">
        <v>2.3909129875696529</v>
      </c>
      <c r="D84" s="190">
        <v>-1.2136308102677908</v>
      </c>
      <c r="E84" s="189">
        <v>2.6697407110398288</v>
      </c>
      <c r="F84" s="190">
        <f t="shared" si="10"/>
        <v>0.27882772347017593</v>
      </c>
      <c r="G84" s="189">
        <v>3.746944644140906</v>
      </c>
      <c r="H84" s="190">
        <f t="shared" si="10"/>
        <v>1.0772039331010772</v>
      </c>
      <c r="I84" s="189">
        <v>3.1570985259891389</v>
      </c>
      <c r="J84" s="190">
        <f t="shared" si="10"/>
        <v>-0.58984611815176713</v>
      </c>
      <c r="K84" s="189">
        <v>3.6075309577963104</v>
      </c>
      <c r="L84" s="190">
        <f t="shared" si="11"/>
        <v>0.45043243180717152</v>
      </c>
      <c r="M84" s="189">
        <v>3.1420765027322406</v>
      </c>
      <c r="N84" s="190">
        <f t="shared" si="9"/>
        <v>-0.46545445506406979</v>
      </c>
    </row>
    <row r="85" spans="1:15" x14ac:dyDescent="0.25">
      <c r="A85" s="1">
        <v>11</v>
      </c>
      <c r="B85" s="119" t="s">
        <v>94</v>
      </c>
      <c r="C85" s="189">
        <v>3.1232244318181817</v>
      </c>
      <c r="D85" s="190">
        <v>-0.40494458226632535</v>
      </c>
      <c r="E85" s="189">
        <v>2.8078212290502793</v>
      </c>
      <c r="F85" s="190">
        <f t="shared" si="10"/>
        <v>-0.31540320276790235</v>
      </c>
      <c r="G85" s="189">
        <v>3.9559717830211629</v>
      </c>
      <c r="H85" s="190">
        <f t="shared" si="10"/>
        <v>1.1481505539708836</v>
      </c>
      <c r="I85" s="189">
        <v>4.0530846484935434</v>
      </c>
      <c r="J85" s="190">
        <f t="shared" si="10"/>
        <v>9.7112865472380516E-2</v>
      </c>
      <c r="K85" s="189">
        <v>3.980811808118081</v>
      </c>
      <c r="L85" s="190">
        <f t="shared" si="11"/>
        <v>-7.2272840375462444E-2</v>
      </c>
      <c r="M85" s="189">
        <v>3.5113268608414239</v>
      </c>
      <c r="N85" s="190">
        <f t="shared" si="9"/>
        <v>-0.46948494727665713</v>
      </c>
    </row>
    <row r="86" spans="1:15" x14ac:dyDescent="0.25">
      <c r="A86" s="1">
        <v>12</v>
      </c>
      <c r="B86" s="119" t="s">
        <v>96</v>
      </c>
      <c r="C86" s="189">
        <v>2.5420693575895394</v>
      </c>
      <c r="D86" s="190">
        <v>-0.41724508464993315</v>
      </c>
      <c r="E86" s="189">
        <v>3.2043128654970761</v>
      </c>
      <c r="F86" s="190">
        <f t="shared" si="10"/>
        <v>0.66224350790753661</v>
      </c>
      <c r="G86" s="189">
        <v>5.4314686873189215</v>
      </c>
      <c r="H86" s="190">
        <f t="shared" si="10"/>
        <v>2.2271558218218455</v>
      </c>
      <c r="I86" s="189">
        <v>4.376825947016588</v>
      </c>
      <c r="J86" s="190">
        <f t="shared" si="10"/>
        <v>-1.0546427403023335</v>
      </c>
      <c r="K86" s="189">
        <v>3.8249922287845819</v>
      </c>
      <c r="L86" s="190">
        <f t="shared" si="11"/>
        <v>-0.55183371823200611</v>
      </c>
      <c r="M86" s="189">
        <v>3.5225710014947684</v>
      </c>
      <c r="N86" s="190">
        <f t="shared" si="9"/>
        <v>-0.30242122728981347</v>
      </c>
    </row>
    <row r="87" spans="1:15" ht="15.75" x14ac:dyDescent="0.25">
      <c r="B87" s="122" t="s">
        <v>33</v>
      </c>
      <c r="C87" s="191">
        <v>2.8833021788655882</v>
      </c>
      <c r="D87" s="192">
        <v>-0.73713526088252568</v>
      </c>
      <c r="E87" s="191">
        <v>2.6991773640913901</v>
      </c>
      <c r="F87" s="192">
        <f t="shared" si="10"/>
        <v>-0.18412481477419806</v>
      </c>
      <c r="G87" s="191">
        <v>3.3010908755802837</v>
      </c>
      <c r="H87" s="192">
        <f t="shared" si="10"/>
        <v>0.6019135114888936</v>
      </c>
      <c r="I87" s="191">
        <v>3.426865354759093</v>
      </c>
      <c r="J87" s="192">
        <f t="shared" si="10"/>
        <v>0.12577447917880935</v>
      </c>
      <c r="K87" s="191">
        <v>3.6146607557804185</v>
      </c>
      <c r="L87" s="192">
        <f t="shared" si="11"/>
        <v>0.18779540102132541</v>
      </c>
      <c r="M87" s="191">
        <v>3.2476749877630935</v>
      </c>
      <c r="N87" s="192">
        <v>-0.36698576801732496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303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CONCATENATE("dif ",RIGHT(M95,2),"/",RIGHT(K95,2))</f>
        <v>dif 25/24</v>
      </c>
    </row>
    <row r="97" spans="2:14" x14ac:dyDescent="0.25">
      <c r="B97" s="119" t="s">
        <v>74</v>
      </c>
      <c r="C97" s="189">
        <v>8.5592474598289545</v>
      </c>
      <c r="D97" s="190">
        <v>-3.9744615225387747E-3</v>
      </c>
      <c r="E97" s="189">
        <v>8.5618707372523541</v>
      </c>
      <c r="F97" s="190">
        <f t="shared" ref="F97:J99" si="12">IFERROR(E97-C97,"-")</f>
        <v>2.6232774233996281E-3</v>
      </c>
      <c r="G97" s="189">
        <v>8.1534082166487156</v>
      </c>
      <c r="H97" s="190">
        <f t="shared" si="12"/>
        <v>-0.40846252060363852</v>
      </c>
      <c r="I97" s="189">
        <v>8.0675993703867839</v>
      </c>
      <c r="J97" s="190">
        <f t="shared" si="12"/>
        <v>-8.5808846261931748E-2</v>
      </c>
      <c r="K97" s="189">
        <v>7.8170718988785142</v>
      </c>
      <c r="L97" s="190">
        <f t="shared" ref="L97:L99" si="13">IFERROR(K97-I97,"-")</f>
        <v>-0.25052747150826971</v>
      </c>
      <c r="M97" s="189">
        <v>7.8076192941582532</v>
      </c>
      <c r="N97" s="190">
        <f t="shared" ref="N97:N108" si="14">IFERROR(M97-K97,"-")</f>
        <v>-9.4526047202609931E-3</v>
      </c>
    </row>
    <row r="98" spans="2:14" x14ac:dyDescent="0.25">
      <c r="B98" s="119" t="s">
        <v>76</v>
      </c>
      <c r="C98" s="189">
        <v>7.7267862628687372</v>
      </c>
      <c r="D98" s="190">
        <v>-0.22019126074245321</v>
      </c>
      <c r="E98" s="189">
        <v>7.4285973837209305</v>
      </c>
      <c r="F98" s="190">
        <f t="shared" si="12"/>
        <v>-0.29818887914780667</v>
      </c>
      <c r="G98" s="189">
        <v>7.2097933809343209</v>
      </c>
      <c r="H98" s="190">
        <f t="shared" si="12"/>
        <v>-0.21880400278660961</v>
      </c>
      <c r="I98" s="189">
        <v>7.4318477680953228</v>
      </c>
      <c r="J98" s="190">
        <f t="shared" si="12"/>
        <v>0.2220543871610019</v>
      </c>
      <c r="K98" s="189">
        <v>7.3057963716537149</v>
      </c>
      <c r="L98" s="190">
        <f t="shared" si="13"/>
        <v>-0.1260513964416079</v>
      </c>
      <c r="M98" s="189">
        <v>7.2785586344958384</v>
      </c>
      <c r="N98" s="190">
        <f t="shared" si="14"/>
        <v>-2.7237737157876474E-2</v>
      </c>
    </row>
    <row r="99" spans="2:14" x14ac:dyDescent="0.25">
      <c r="B99" s="119" t="s">
        <v>78</v>
      </c>
      <c r="C99" s="189">
        <v>8.8342124542124534</v>
      </c>
      <c r="D99" s="190">
        <v>1.4869067754866094</v>
      </c>
      <c r="E99" s="189">
        <v>7.5388716890264877</v>
      </c>
      <c r="F99" s="190">
        <f t="shared" si="12"/>
        <v>-1.2953407651859656</v>
      </c>
      <c r="G99" s="189">
        <v>7.7024867188327706</v>
      </c>
      <c r="H99" s="190">
        <f t="shared" si="12"/>
        <v>0.16361502980628284</v>
      </c>
      <c r="I99" s="189">
        <v>7.2751699534647134</v>
      </c>
      <c r="J99" s="190">
        <f t="shared" si="12"/>
        <v>-0.42731676536805718</v>
      </c>
      <c r="K99" s="189">
        <v>6.9647433761292241</v>
      </c>
      <c r="L99" s="190">
        <f t="shared" si="13"/>
        <v>-0.31042657733548928</v>
      </c>
      <c r="M99" s="189">
        <v>6.9847667365460318</v>
      </c>
      <c r="N99" s="190">
        <f t="shared" si="14"/>
        <v>2.0023360416807634E-2</v>
      </c>
    </row>
    <row r="100" spans="2:14" x14ac:dyDescent="0.25">
      <c r="B100" s="119" t="s">
        <v>80</v>
      </c>
      <c r="C100" s="189" t="s">
        <v>298</v>
      </c>
      <c r="D100" s="190" t="s">
        <v>298</v>
      </c>
      <c r="E100" s="189">
        <v>7.1078660696384413</v>
      </c>
      <c r="F100" s="190" t="str">
        <f>IFERROR(E100-C100,"-")</f>
        <v>-</v>
      </c>
      <c r="G100" s="189">
        <v>7.0547524979436629</v>
      </c>
      <c r="H100" s="190">
        <f>IFERROR(G100-E100,"-")</f>
        <v>-5.3113571694778372E-2</v>
      </c>
      <c r="I100" s="189">
        <v>6.9265463745030589</v>
      </c>
      <c r="J100" s="190">
        <f>IFERROR(I100-G100,"-")</f>
        <v>-0.128206123440604</v>
      </c>
      <c r="K100" s="189">
        <v>7.0407772304324032</v>
      </c>
      <c r="L100" s="190">
        <f>IFERROR(K100-I100,"-")</f>
        <v>0.11423085592934434</v>
      </c>
      <c r="M100" s="189">
        <v>6.9013382210922565</v>
      </c>
      <c r="N100" s="190">
        <f t="shared" si="14"/>
        <v>-0.13943900934014675</v>
      </c>
    </row>
    <row r="101" spans="2:14" x14ac:dyDescent="0.25">
      <c r="B101" s="119" t="s">
        <v>82</v>
      </c>
      <c r="C101" s="189" t="s">
        <v>298</v>
      </c>
      <c r="D101" s="190" t="s">
        <v>298</v>
      </c>
      <c r="E101" s="189">
        <v>6.5101687140017326</v>
      </c>
      <c r="F101" s="190" t="str">
        <f t="shared" ref="F101:J109" si="15">IFERROR(E101-C101,"-")</f>
        <v>-</v>
      </c>
      <c r="G101" s="189">
        <v>7.3525828303582896</v>
      </c>
      <c r="H101" s="190">
        <f t="shared" si="15"/>
        <v>0.84241411635655705</v>
      </c>
      <c r="I101" s="189">
        <v>7.2600205549845835</v>
      </c>
      <c r="J101" s="190">
        <f t="shared" si="15"/>
        <v>-9.2562275373706093E-2</v>
      </c>
      <c r="K101" s="189">
        <v>7.0341730304230818</v>
      </c>
      <c r="L101" s="190">
        <f t="shared" ref="L101:L109" si="16">IFERROR(K101-I101,"-")</f>
        <v>-0.2258475245615017</v>
      </c>
      <c r="M101" s="189">
        <v>6.7970391872278668</v>
      </c>
      <c r="N101" s="190">
        <f t="shared" si="14"/>
        <v>-0.23713384319521502</v>
      </c>
    </row>
    <row r="102" spans="2:14" x14ac:dyDescent="0.25">
      <c r="B102" s="119" t="s">
        <v>84</v>
      </c>
      <c r="C102" s="189" t="s">
        <v>298</v>
      </c>
      <c r="D102" s="190" t="s">
        <v>298</v>
      </c>
      <c r="E102" s="189">
        <v>7.3272741487822994</v>
      </c>
      <c r="F102" s="190" t="str">
        <f t="shared" si="15"/>
        <v>-</v>
      </c>
      <c r="G102" s="189">
        <v>7.7036482984689085</v>
      </c>
      <c r="H102" s="190">
        <f t="shared" si="15"/>
        <v>0.37637414968660909</v>
      </c>
      <c r="I102" s="189">
        <v>7.3676826716096624</v>
      </c>
      <c r="J102" s="190">
        <f t="shared" si="15"/>
        <v>-0.33596562685924614</v>
      </c>
      <c r="K102" s="189">
        <v>7.1731740093705731</v>
      </c>
      <c r="L102" s="190">
        <f t="shared" si="16"/>
        <v>-0.19450866223908925</v>
      </c>
      <c r="M102" s="189">
        <v>7.2056278546673092</v>
      </c>
      <c r="N102" s="190">
        <f t="shared" si="14"/>
        <v>3.2453845296736006E-2</v>
      </c>
    </row>
    <row r="103" spans="2:14" x14ac:dyDescent="0.25">
      <c r="B103" s="119" t="s">
        <v>86</v>
      </c>
      <c r="C103" s="189" t="s">
        <v>298</v>
      </c>
      <c r="D103" s="190" t="s">
        <v>298</v>
      </c>
      <c r="E103" s="189">
        <v>7.4283947092967928</v>
      </c>
      <c r="F103" s="190" t="str">
        <f t="shared" si="15"/>
        <v>-</v>
      </c>
      <c r="G103" s="189">
        <v>7.7900538933283778</v>
      </c>
      <c r="H103" s="190">
        <f t="shared" si="15"/>
        <v>0.36165918403158503</v>
      </c>
      <c r="I103" s="189">
        <v>7.7823974579937722</v>
      </c>
      <c r="J103" s="190">
        <f t="shared" si="15"/>
        <v>-7.6564353346055825E-3</v>
      </c>
      <c r="K103" s="189">
        <v>7.6859264896747144</v>
      </c>
      <c r="L103" s="190">
        <f t="shared" si="16"/>
        <v>-9.6470968319057882E-2</v>
      </c>
      <c r="M103" s="189">
        <v>7.7452302240660318</v>
      </c>
      <c r="N103" s="190">
        <f t="shared" si="14"/>
        <v>5.930373439131742E-2</v>
      </c>
    </row>
    <row r="104" spans="2:14" x14ac:dyDescent="0.25">
      <c r="B104" s="119" t="s">
        <v>88</v>
      </c>
      <c r="C104" s="189">
        <v>7.9838443785031323</v>
      </c>
      <c r="D104" s="190">
        <v>-0.74822205678879605</v>
      </c>
      <c r="E104" s="189">
        <v>7.9277582420543498</v>
      </c>
      <c r="F104" s="190">
        <f t="shared" si="15"/>
        <v>-5.6086136448782575E-2</v>
      </c>
      <c r="G104" s="189">
        <v>8.2023683428458209</v>
      </c>
      <c r="H104" s="190">
        <f t="shared" si="15"/>
        <v>0.27461010079147119</v>
      </c>
      <c r="I104" s="189">
        <v>8.149072850048233</v>
      </c>
      <c r="J104" s="190">
        <f t="shared" si="15"/>
        <v>-5.329549279758794E-2</v>
      </c>
      <c r="K104" s="189">
        <v>7.9129991561181434</v>
      </c>
      <c r="L104" s="190">
        <f t="shared" si="16"/>
        <v>-0.23607369393008959</v>
      </c>
      <c r="M104" s="189">
        <v>7.9072389697389696</v>
      </c>
      <c r="N104" s="190">
        <f t="shared" si="14"/>
        <v>-5.7601863791738595E-3</v>
      </c>
    </row>
    <row r="105" spans="2:14" x14ac:dyDescent="0.25">
      <c r="B105" s="119" t="s">
        <v>90</v>
      </c>
      <c r="C105" s="189">
        <v>7.9890478855224236</v>
      </c>
      <c r="D105" s="190">
        <v>-0.35645627818270409</v>
      </c>
      <c r="E105" s="189">
        <v>8.2263032272808072</v>
      </c>
      <c r="F105" s="190">
        <f t="shared" si="15"/>
        <v>0.23725534175838359</v>
      </c>
      <c r="G105" s="189">
        <v>7.6469238669493773</v>
      </c>
      <c r="H105" s="190">
        <f t="shared" si="15"/>
        <v>-0.57937936033142989</v>
      </c>
      <c r="I105" s="189">
        <v>7.5569947036719238</v>
      </c>
      <c r="J105" s="190">
        <f t="shared" si="15"/>
        <v>-8.9929163277453483E-2</v>
      </c>
      <c r="K105" s="189">
        <v>7.7414813195758185</v>
      </c>
      <c r="L105" s="190">
        <f t="shared" si="16"/>
        <v>0.1844866159038947</v>
      </c>
      <c r="M105" s="189">
        <v>7.4926000280125127</v>
      </c>
      <c r="N105" s="190">
        <f t="shared" si="14"/>
        <v>-0.24888129156330585</v>
      </c>
    </row>
    <row r="106" spans="2:14" x14ac:dyDescent="0.25">
      <c r="B106" s="119" t="s">
        <v>92</v>
      </c>
      <c r="C106" s="189">
        <v>6.2485410452600183</v>
      </c>
      <c r="D106" s="190">
        <v>-1.4047514920323207</v>
      </c>
      <c r="E106" s="189">
        <v>7.2299927074883445</v>
      </c>
      <c r="F106" s="190">
        <f t="shared" si="15"/>
        <v>0.98145166222832625</v>
      </c>
      <c r="G106" s="189">
        <v>7.2612598510936586</v>
      </c>
      <c r="H106" s="190">
        <f t="shared" si="15"/>
        <v>3.1267143605314018E-2</v>
      </c>
      <c r="I106" s="189">
        <v>7.2050071772884268</v>
      </c>
      <c r="J106" s="190">
        <f t="shared" si="15"/>
        <v>-5.6252673805231801E-2</v>
      </c>
      <c r="K106" s="189">
        <v>7.2402126989420639</v>
      </c>
      <c r="L106" s="190">
        <f t="shared" si="16"/>
        <v>3.5205521653637106E-2</v>
      </c>
      <c r="M106" s="189">
        <v>7.0968975909299674</v>
      </c>
      <c r="N106" s="190">
        <f t="shared" si="14"/>
        <v>-0.14331510801209646</v>
      </c>
    </row>
    <row r="107" spans="2:14" x14ac:dyDescent="0.25">
      <c r="B107" s="119" t="s">
        <v>94</v>
      </c>
      <c r="C107" s="189">
        <v>7.793066875069778</v>
      </c>
      <c r="D107" s="190">
        <v>8.8277100471856329E-3</v>
      </c>
      <c r="E107" s="189">
        <v>7.8109913679436014</v>
      </c>
      <c r="F107" s="190">
        <f t="shared" si="15"/>
        <v>1.7924492873823361E-2</v>
      </c>
      <c r="G107" s="189">
        <v>7.4824879494096317</v>
      </c>
      <c r="H107" s="190">
        <f t="shared" si="15"/>
        <v>-0.32850341853396969</v>
      </c>
      <c r="I107" s="189">
        <v>7.5707263977217494</v>
      </c>
      <c r="J107" s="190">
        <f t="shared" si="15"/>
        <v>8.823844831211769E-2</v>
      </c>
      <c r="K107" s="189">
        <v>7.2974638046289764</v>
      </c>
      <c r="L107" s="190">
        <f t="shared" si="16"/>
        <v>-0.27326259309277301</v>
      </c>
      <c r="M107" s="189">
        <v>7.0599726991487346</v>
      </c>
      <c r="N107" s="190">
        <f t="shared" si="14"/>
        <v>-0.23749110548024177</v>
      </c>
    </row>
    <row r="108" spans="2:14" x14ac:dyDescent="0.25">
      <c r="B108" s="119" t="s">
        <v>96</v>
      </c>
      <c r="C108" s="189">
        <v>8.1032898705396494</v>
      </c>
      <c r="D108" s="190">
        <v>0.19206798736276909</v>
      </c>
      <c r="E108" s="189">
        <v>7.6921547469176508</v>
      </c>
      <c r="F108" s="190">
        <f t="shared" si="15"/>
        <v>-0.41113512362199867</v>
      </c>
      <c r="G108" s="189">
        <v>7.3686150530927028</v>
      </c>
      <c r="H108" s="190">
        <f t="shared" si="15"/>
        <v>-0.32353969382494796</v>
      </c>
      <c r="I108" s="189">
        <v>7.3192962330594389</v>
      </c>
      <c r="J108" s="190">
        <f t="shared" si="15"/>
        <v>-4.9318820033263933E-2</v>
      </c>
      <c r="K108" s="189">
        <v>7.3251727316150994</v>
      </c>
      <c r="L108" s="190">
        <f t="shared" si="16"/>
        <v>5.8764985556605254E-3</v>
      </c>
      <c r="M108" s="189">
        <v>7.2604696282740164</v>
      </c>
      <c r="N108" s="190">
        <f t="shared" si="14"/>
        <v>-6.4703103341082979E-2</v>
      </c>
    </row>
    <row r="109" spans="2:14" ht="15.75" x14ac:dyDescent="0.25">
      <c r="B109" s="122" t="s">
        <v>33</v>
      </c>
      <c r="C109" s="191">
        <v>8.0718368101277527</v>
      </c>
      <c r="D109" s="192">
        <v>0.21826397128868535</v>
      </c>
      <c r="E109" s="191">
        <v>7.6367448035474954</v>
      </c>
      <c r="F109" s="192">
        <f t="shared" si="15"/>
        <v>-0.43509200658025726</v>
      </c>
      <c r="G109" s="191">
        <v>7.5544930092828881</v>
      </c>
      <c r="H109" s="192">
        <f t="shared" si="15"/>
        <v>-8.225179426460727E-2</v>
      </c>
      <c r="I109" s="191">
        <v>7.4828274023447454</v>
      </c>
      <c r="J109" s="192">
        <f t="shared" si="15"/>
        <v>-7.1665606938142723E-2</v>
      </c>
      <c r="K109" s="191">
        <v>7.3700748587149372</v>
      </c>
      <c r="L109" s="192">
        <f t="shared" si="16"/>
        <v>-0.11275254362980824</v>
      </c>
      <c r="M109" s="191">
        <v>7.2853336467319423</v>
      </c>
      <c r="N109" s="192">
        <v>-8.4741211982994891E-2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:15" ht="48.75" customHeight="1" thickBot="1" x14ac:dyDescent="0.3">
      <c r="B114" s="283" t="s">
        <v>304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v>2020</v>
      </c>
      <c r="D117" s="308"/>
      <c r="E117" s="309">
        <v>2021</v>
      </c>
      <c r="F117" s="308"/>
      <c r="G117" s="309">
        <v>2022</v>
      </c>
      <c r="H117" s="308"/>
      <c r="I117" s="309">
        <v>2023</v>
      </c>
      <c r="J117" s="308"/>
      <c r="K117" s="309">
        <v>2024</v>
      </c>
      <c r="L117" s="308"/>
      <c r="M117" s="309"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CONCATENATE("dif ",RIGHT(C117,2),"/",RIGHT(C117-1,2))</f>
        <v>dif 20/19</v>
      </c>
      <c r="E118" s="118" t="s">
        <v>72</v>
      </c>
      <c r="F118" s="117" t="str">
        <f>CONCATENATE("dif ",RIGHT(E117,2),"/",RIGHT(C117,2))</f>
        <v>dif 21/20</v>
      </c>
      <c r="G118" s="118" t="s">
        <v>72</v>
      </c>
      <c r="H118" s="117" t="str">
        <f>CONCATENATE("dif ",RIGHT(G117,2),"/",RIGHT(E117,2))</f>
        <v>dif 22/21</v>
      </c>
      <c r="I118" s="118" t="s">
        <v>72</v>
      </c>
      <c r="J118" s="117" t="str">
        <f>CONCATENATE("dif ",RIGHT(I117,2),"/",RIGHT(G117,2))</f>
        <v>dif 23/22</v>
      </c>
      <c r="K118" s="118" t="s">
        <v>72</v>
      </c>
      <c r="L118" s="117" t="str">
        <f>CONCATENATE("dif ",RIGHT(K117,2),"/",RIGHT(I117,2))</f>
        <v>dif 24/23</v>
      </c>
      <c r="M118" s="118" t="s">
        <v>72</v>
      </c>
      <c r="N118" s="117" t="str">
        <f>CONCATENATE("dif ",RIGHT(M117,2),"/",RIGHT(K117,2))</f>
        <v>dif 25/24</v>
      </c>
    </row>
    <row r="119" spans="1:15" x14ac:dyDescent="0.25">
      <c r="B119" s="119" t="s">
        <v>74</v>
      </c>
      <c r="C119" s="189">
        <v>8.1094278136971099</v>
      </c>
      <c r="D119" s="190">
        <v>7.3513667632081336E-2</v>
      </c>
      <c r="E119" s="189">
        <v>12.054758800521512</v>
      </c>
      <c r="F119" s="190">
        <f t="shared" ref="F119:J121" si="17">IFERROR(E119-C119,"-")</f>
        <v>3.945330986824402</v>
      </c>
      <c r="G119" s="189">
        <v>8.2030497363545667</v>
      </c>
      <c r="H119" s="190">
        <f t="shared" si="17"/>
        <v>-3.8517090641669451</v>
      </c>
      <c r="I119" s="189">
        <v>8.0062304758288612</v>
      </c>
      <c r="J119" s="190">
        <f t="shared" si="17"/>
        <v>-0.19681926052570553</v>
      </c>
      <c r="K119" s="189">
        <v>7.60976597659766</v>
      </c>
      <c r="L119" s="190">
        <f t="shared" ref="L119:L121" si="18">IFERROR(K119-I119,"-")</f>
        <v>-0.3964644992312012</v>
      </c>
      <c r="M119" s="189">
        <v>7.5667628853707889</v>
      </c>
      <c r="N119" s="190">
        <f t="shared" ref="N119:N130" si="19">IFERROR(M119-K119,"-")</f>
        <v>-4.3003091226871071E-2</v>
      </c>
    </row>
    <row r="120" spans="1:15" x14ac:dyDescent="0.25">
      <c r="B120" s="119" t="s">
        <v>76</v>
      </c>
      <c r="C120" s="189">
        <v>7.3333075375328898</v>
      </c>
      <c r="D120" s="190">
        <v>4.318973988192365E-2</v>
      </c>
      <c r="E120" s="189">
        <v>8.64642082429501</v>
      </c>
      <c r="F120" s="190">
        <f t="shared" si="17"/>
        <v>1.3131132867621202</v>
      </c>
      <c r="G120" s="189">
        <v>6.9861841631241441</v>
      </c>
      <c r="H120" s="190">
        <f t="shared" si="17"/>
        <v>-1.6602366611708659</v>
      </c>
      <c r="I120" s="189">
        <v>7.1194102195259239</v>
      </c>
      <c r="J120" s="190">
        <f t="shared" si="17"/>
        <v>0.13322605640177976</v>
      </c>
      <c r="K120" s="189">
        <v>6.9493537721671172</v>
      </c>
      <c r="L120" s="190">
        <f t="shared" si="18"/>
        <v>-0.17005644735880665</v>
      </c>
      <c r="M120" s="189">
        <v>6.8764886066492341</v>
      </c>
      <c r="N120" s="190">
        <f t="shared" si="19"/>
        <v>-7.2865165517883135E-2</v>
      </c>
    </row>
    <row r="121" spans="1:15" x14ac:dyDescent="0.25">
      <c r="B121" s="119" t="s">
        <v>78</v>
      </c>
      <c r="C121" s="189">
        <v>9.0768788343558278</v>
      </c>
      <c r="D121" s="190">
        <v>2.2462632216799685</v>
      </c>
      <c r="E121" s="189">
        <v>7.5804020100502516</v>
      </c>
      <c r="F121" s="190">
        <f t="shared" si="17"/>
        <v>-1.4964768243055762</v>
      </c>
      <c r="G121" s="189">
        <v>7.3017321517104614</v>
      </c>
      <c r="H121" s="190">
        <f t="shared" si="17"/>
        <v>-0.27866985833979019</v>
      </c>
      <c r="I121" s="189">
        <v>6.7985230374056833</v>
      </c>
      <c r="J121" s="190">
        <f t="shared" si="17"/>
        <v>-0.5032091143047781</v>
      </c>
      <c r="K121" s="189">
        <v>6.6206231286721868</v>
      </c>
      <c r="L121" s="190">
        <f t="shared" si="18"/>
        <v>-0.17789990873349648</v>
      </c>
      <c r="M121" s="189">
        <v>6.6293650167100866</v>
      </c>
      <c r="N121" s="190">
        <f t="shared" si="19"/>
        <v>8.7418880378997699E-3</v>
      </c>
    </row>
    <row r="122" spans="1:15" x14ac:dyDescent="0.25">
      <c r="B122" s="119" t="s">
        <v>80</v>
      </c>
      <c r="C122" s="189" t="s">
        <v>298</v>
      </c>
      <c r="D122" s="190" t="s">
        <v>298</v>
      </c>
      <c r="E122" s="189">
        <v>6.3611556982343496</v>
      </c>
      <c r="F122" s="190" t="str">
        <f>IFERROR(E122-C122,"-")</f>
        <v>-</v>
      </c>
      <c r="G122" s="189">
        <v>7.0961008326938924</v>
      </c>
      <c r="H122" s="190">
        <f>IFERROR(G122-E122,"-")</f>
        <v>0.73494513445954279</v>
      </c>
      <c r="I122" s="189">
        <v>7.0240699001029583</v>
      </c>
      <c r="J122" s="190">
        <f>IFERROR(I122-G122,"-")</f>
        <v>-7.2030932590934071E-2</v>
      </c>
      <c r="K122" s="189">
        <v>6.9147633956066512</v>
      </c>
      <c r="L122" s="190">
        <f>IFERROR(K122-I122,"-")</f>
        <v>-0.10930650449630708</v>
      </c>
      <c r="M122" s="189">
        <v>6.7629466254962507</v>
      </c>
      <c r="N122" s="190">
        <f t="shared" si="19"/>
        <v>-0.15181677011040051</v>
      </c>
    </row>
    <row r="123" spans="1:15" x14ac:dyDescent="0.25">
      <c r="B123" s="119" t="s">
        <v>82</v>
      </c>
      <c r="C123" s="189" t="s">
        <v>298</v>
      </c>
      <c r="D123" s="190" t="s">
        <v>298</v>
      </c>
      <c r="E123" s="189">
        <v>5.8285302593659942</v>
      </c>
      <c r="F123" s="190" t="str">
        <f t="shared" ref="F123:J131" si="20">IFERROR(E123-C123,"-")</f>
        <v>-</v>
      </c>
      <c r="G123" s="189">
        <v>7.1311349023943214</v>
      </c>
      <c r="H123" s="190">
        <f t="shared" si="20"/>
        <v>1.3026046430283271</v>
      </c>
      <c r="I123" s="189">
        <v>7.0512052100360654</v>
      </c>
      <c r="J123" s="190">
        <f t="shared" si="20"/>
        <v>-7.9929692358255977E-2</v>
      </c>
      <c r="K123" s="189">
        <v>6.8214660908135869</v>
      </c>
      <c r="L123" s="190">
        <f t="shared" ref="L123:L131" si="21">IFERROR(K123-I123,"-")</f>
        <v>-0.22973911922247847</v>
      </c>
      <c r="M123" s="189">
        <v>6.6115860033208289</v>
      </c>
      <c r="N123" s="190">
        <f t="shared" si="19"/>
        <v>-0.20988008749275799</v>
      </c>
    </row>
    <row r="124" spans="1:15" x14ac:dyDescent="0.25">
      <c r="B124" s="119" t="s">
        <v>84</v>
      </c>
      <c r="C124" s="189" t="s">
        <v>298</v>
      </c>
      <c r="D124" s="190" t="s">
        <v>298</v>
      </c>
      <c r="E124" s="189">
        <v>7.1674979218620116</v>
      </c>
      <c r="F124" s="190" t="str">
        <f t="shared" si="20"/>
        <v>-</v>
      </c>
      <c r="G124" s="189">
        <v>7.7562293471465571</v>
      </c>
      <c r="H124" s="190">
        <f t="shared" si="20"/>
        <v>0.58873142528454547</v>
      </c>
      <c r="I124" s="189">
        <v>7.2739933668445875</v>
      </c>
      <c r="J124" s="190">
        <f t="shared" si="20"/>
        <v>-0.48223598030196957</v>
      </c>
      <c r="K124" s="189">
        <v>7.0249498911746988</v>
      </c>
      <c r="L124" s="190">
        <f t="shared" si="21"/>
        <v>-0.24904347566988871</v>
      </c>
      <c r="M124" s="189">
        <v>7.0392555520800748</v>
      </c>
      <c r="N124" s="190">
        <f t="shared" si="19"/>
        <v>1.4305660905375994E-2</v>
      </c>
    </row>
    <row r="125" spans="1:15" x14ac:dyDescent="0.25">
      <c r="B125" s="119" t="s">
        <v>86</v>
      </c>
      <c r="C125" s="189" t="s">
        <v>298</v>
      </c>
      <c r="D125" s="190" t="s">
        <v>298</v>
      </c>
      <c r="E125" s="189">
        <v>6.4390243902439028</v>
      </c>
      <c r="F125" s="190" t="str">
        <f t="shared" si="20"/>
        <v>-</v>
      </c>
      <c r="G125" s="189">
        <v>7.6928992706323465</v>
      </c>
      <c r="H125" s="190">
        <f t="shared" si="20"/>
        <v>1.2538748803884436</v>
      </c>
      <c r="I125" s="189">
        <v>7.6976102091232148</v>
      </c>
      <c r="J125" s="190">
        <f t="shared" si="20"/>
        <v>4.7109384908683438E-3</v>
      </c>
      <c r="K125" s="189">
        <v>7.667114060285245</v>
      </c>
      <c r="L125" s="190">
        <f t="shared" si="21"/>
        <v>-3.0496148837969805E-2</v>
      </c>
      <c r="M125" s="189">
        <v>7.5689277608929357</v>
      </c>
      <c r="N125" s="190">
        <f t="shared" si="19"/>
        <v>-9.8186299392309273E-2</v>
      </c>
    </row>
    <row r="126" spans="1:15" x14ac:dyDescent="0.25">
      <c r="B126" s="119" t="s">
        <v>88</v>
      </c>
      <c r="C126" s="189">
        <v>9.3448466427189825</v>
      </c>
      <c r="D126" s="190">
        <v>0.8167238077180965</v>
      </c>
      <c r="E126" s="189">
        <v>7.6581415858253825</v>
      </c>
      <c r="F126" s="190">
        <f t="shared" si="20"/>
        <v>-1.6867050568936</v>
      </c>
      <c r="G126" s="189">
        <v>8.2025186541288733</v>
      </c>
      <c r="H126" s="190">
        <f t="shared" si="20"/>
        <v>0.54437706830349075</v>
      </c>
      <c r="I126" s="189">
        <v>7.9181916454327848</v>
      </c>
      <c r="J126" s="190">
        <f t="shared" si="20"/>
        <v>-0.28432700869608851</v>
      </c>
      <c r="K126" s="189">
        <v>7.9517282982445554</v>
      </c>
      <c r="L126" s="190">
        <f t="shared" si="21"/>
        <v>3.3536652811770651E-2</v>
      </c>
      <c r="M126" s="189">
        <v>7.8270766159987719</v>
      </c>
      <c r="N126" s="190">
        <f t="shared" si="19"/>
        <v>-0.12465168224578349</v>
      </c>
    </row>
    <row r="127" spans="1:15" x14ac:dyDescent="0.25">
      <c r="B127" s="119" t="s">
        <v>90</v>
      </c>
      <c r="C127" s="189">
        <v>8.2342462111140655</v>
      </c>
      <c r="D127" s="190">
        <v>-6.1146423827922902E-2</v>
      </c>
      <c r="E127" s="189">
        <v>8.373772169167804</v>
      </c>
      <c r="F127" s="190">
        <f t="shared" si="20"/>
        <v>0.13952595805373846</v>
      </c>
      <c r="G127" s="189">
        <v>7.5888613861386141</v>
      </c>
      <c r="H127" s="190">
        <f t="shared" si="20"/>
        <v>-0.78491078302918993</v>
      </c>
      <c r="I127" s="189">
        <v>7.4400005001000196</v>
      </c>
      <c r="J127" s="190">
        <f t="shared" si="20"/>
        <v>-0.14886088603859449</v>
      </c>
      <c r="K127" s="189">
        <v>7.6924121541334243</v>
      </c>
      <c r="L127" s="190">
        <f t="shared" si="21"/>
        <v>0.25241165403340471</v>
      </c>
      <c r="M127" s="189">
        <v>7.3462821422005096</v>
      </c>
      <c r="N127" s="190">
        <f t="shared" si="19"/>
        <v>-0.34613001193291471</v>
      </c>
    </row>
    <row r="128" spans="1:15" x14ac:dyDescent="0.25">
      <c r="A128" s="125"/>
      <c r="B128" s="119" t="s">
        <v>92</v>
      </c>
      <c r="C128" s="189">
        <v>5.7621429724060027</v>
      </c>
      <c r="D128" s="190">
        <v>-1.8200034144319721</v>
      </c>
      <c r="E128" s="189">
        <v>7.2825462164617756</v>
      </c>
      <c r="F128" s="190">
        <f t="shared" si="20"/>
        <v>1.5204032440557729</v>
      </c>
      <c r="G128" s="189">
        <v>7.422018229673137</v>
      </c>
      <c r="H128" s="190">
        <f t="shared" si="20"/>
        <v>0.13947201321136138</v>
      </c>
      <c r="I128" s="189">
        <v>7.1552670816273398</v>
      </c>
      <c r="J128" s="190">
        <f t="shared" si="20"/>
        <v>-0.26675114804579714</v>
      </c>
      <c r="K128" s="189">
        <v>7.150697512206464</v>
      </c>
      <c r="L128" s="190">
        <f t="shared" si="21"/>
        <v>-4.5695694208758297E-3</v>
      </c>
      <c r="M128" s="189">
        <v>7.0028709972759433</v>
      </c>
      <c r="N128" s="190">
        <f t="shared" si="19"/>
        <v>-0.14782651493052068</v>
      </c>
    </row>
    <row r="129" spans="2:15" x14ac:dyDescent="0.25">
      <c r="B129" s="119" t="s">
        <v>94</v>
      </c>
      <c r="C129" s="189">
        <v>8.0004764173415914</v>
      </c>
      <c r="D129" s="190">
        <v>0.58319157758645979</v>
      </c>
      <c r="E129" s="189">
        <v>7.3904339068056153</v>
      </c>
      <c r="F129" s="190">
        <f t="shared" si="20"/>
        <v>-0.61004251053597613</v>
      </c>
      <c r="G129" s="189">
        <v>7.0712416123352213</v>
      </c>
      <c r="H129" s="190">
        <f t="shared" si="20"/>
        <v>-0.31919229447039399</v>
      </c>
      <c r="I129" s="189">
        <v>7.1426627194028596</v>
      </c>
      <c r="J129" s="190">
        <f t="shared" si="20"/>
        <v>7.1421107067638268E-2</v>
      </c>
      <c r="K129" s="189">
        <v>6.8911191965441585</v>
      </c>
      <c r="L129" s="190">
        <f t="shared" si="21"/>
        <v>-0.25154352285870107</v>
      </c>
      <c r="M129" s="189">
        <v>6.8235035469308789</v>
      </c>
      <c r="N129" s="190">
        <f t="shared" si="19"/>
        <v>-6.7615649613279594E-2</v>
      </c>
    </row>
    <row r="130" spans="2:15" x14ac:dyDescent="0.25">
      <c r="B130" s="119" t="s">
        <v>96</v>
      </c>
      <c r="C130" s="189">
        <v>8.4893005745987722</v>
      </c>
      <c r="D130" s="190">
        <v>0.84686749471126088</v>
      </c>
      <c r="E130" s="189">
        <v>7.7567766969067655</v>
      </c>
      <c r="F130" s="190">
        <f t="shared" si="20"/>
        <v>-0.73252387769200666</v>
      </c>
      <c r="G130" s="189">
        <v>7.1701048310241182</v>
      </c>
      <c r="H130" s="190">
        <f t="shared" si="20"/>
        <v>-0.5866718658826473</v>
      </c>
      <c r="I130" s="189">
        <v>7.1397235869671114</v>
      </c>
      <c r="J130" s="190">
        <f t="shared" si="20"/>
        <v>-3.0381244057006818E-2</v>
      </c>
      <c r="K130" s="189">
        <v>6.9987129987129988</v>
      </c>
      <c r="L130" s="190">
        <f t="shared" si="21"/>
        <v>-0.14101058825411261</v>
      </c>
      <c r="M130" s="189">
        <v>6.9019536036733946</v>
      </c>
      <c r="N130" s="190">
        <f t="shared" si="19"/>
        <v>-9.6759395039604179E-2</v>
      </c>
    </row>
    <row r="131" spans="2:15" ht="15.75" x14ac:dyDescent="0.25">
      <c r="B131" s="122" t="s">
        <v>33</v>
      </c>
      <c r="C131" s="191">
        <v>7.899505994080446</v>
      </c>
      <c r="D131" s="192">
        <v>0.44159978046207016</v>
      </c>
      <c r="E131" s="191">
        <v>7.5633470151940667</v>
      </c>
      <c r="F131" s="192">
        <f t="shared" si="20"/>
        <v>-0.33615897888637924</v>
      </c>
      <c r="G131" s="191">
        <v>7.4516197361923346</v>
      </c>
      <c r="H131" s="192">
        <f t="shared" si="20"/>
        <v>-0.11172727900173207</v>
      </c>
      <c r="I131" s="191">
        <v>7.3059298215441428</v>
      </c>
      <c r="J131" s="192">
        <f t="shared" si="20"/>
        <v>-0.14568991464819181</v>
      </c>
      <c r="K131" s="191">
        <v>7.1903104070579209</v>
      </c>
      <c r="L131" s="192">
        <f t="shared" si="21"/>
        <v>-0.11561941448622193</v>
      </c>
      <c r="M131" s="191">
        <v>7.0767037479913979</v>
      </c>
      <c r="N131" s="192">
        <v>-0.11360665906652301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305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v>2020</v>
      </c>
      <c r="D139" s="308"/>
      <c r="E139" s="309">
        <v>2021</v>
      </c>
      <c r="F139" s="308"/>
      <c r="G139" s="309">
        <v>2022</v>
      </c>
      <c r="H139" s="308"/>
      <c r="I139" s="309">
        <v>2023</v>
      </c>
      <c r="J139" s="308"/>
      <c r="K139" s="309">
        <v>2024</v>
      </c>
      <c r="L139" s="308"/>
      <c r="M139" s="309"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CONCATENATE("dif ",RIGHT(C139,2),"/",RIGHT(C139-1,2))</f>
        <v>dif 20/19</v>
      </c>
      <c r="E140" s="118" t="s">
        <v>72</v>
      </c>
      <c r="F140" s="117" t="str">
        <f>CONCATENATE("dif ",RIGHT(E139,2),"/",RIGHT(C139,2))</f>
        <v>dif 21/20</v>
      </c>
      <c r="G140" s="118" t="s">
        <v>72</v>
      </c>
      <c r="H140" s="117" t="str">
        <f>CONCATENATE("dif ",RIGHT(G139,2),"/",RIGHT(E139,2))</f>
        <v>dif 22/21</v>
      </c>
      <c r="I140" s="118" t="s">
        <v>72</v>
      </c>
      <c r="J140" s="117" t="str">
        <f>CONCATENATE("dif ",RIGHT(I139,2),"/",RIGHT(G139,2))</f>
        <v>dif 23/22</v>
      </c>
      <c r="K140" s="118" t="s">
        <v>72</v>
      </c>
      <c r="L140" s="117" t="str">
        <f>CONCATENATE("dif ",RIGHT(K139,2),"/",RIGHT(I139,2))</f>
        <v>dif 24/23</v>
      </c>
      <c r="M140" s="118" t="s">
        <v>72</v>
      </c>
      <c r="N140" s="117" t="str">
        <f>CONCATENATE("dif ",RIGHT(M139,2),"/",RIGHT(K139,2))</f>
        <v>dif 25/24</v>
      </c>
    </row>
    <row r="141" spans="2:15" x14ac:dyDescent="0.25">
      <c r="B141" s="119" t="s">
        <v>74</v>
      </c>
      <c r="C141" s="189">
        <v>9.9186997103315093</v>
      </c>
      <c r="D141" s="190">
        <v>0.11946657185643161</v>
      </c>
      <c r="E141" s="189">
        <v>8.7446651949963208</v>
      </c>
      <c r="F141" s="190">
        <f t="shared" ref="F141:J143" si="22">IFERROR(E141-C141,"-")</f>
        <v>-1.1740345153351885</v>
      </c>
      <c r="G141" s="189">
        <v>9.1495250740475953</v>
      </c>
      <c r="H141" s="190">
        <f t="shared" si="22"/>
        <v>0.40485987905127452</v>
      </c>
      <c r="I141" s="189">
        <v>8.8933895716675142</v>
      </c>
      <c r="J141" s="190">
        <f t="shared" si="22"/>
        <v>-0.25613550238008109</v>
      </c>
      <c r="K141" s="189">
        <v>8.500168520390968</v>
      </c>
      <c r="L141" s="190">
        <f t="shared" ref="L141:L143" si="23">IFERROR(K141-I141,"-")</f>
        <v>-0.39322105127654616</v>
      </c>
      <c r="M141" s="189">
        <v>8.7057742596649934</v>
      </c>
      <c r="N141" s="190">
        <f t="shared" ref="N141:N152" si="24">IFERROR(M141-K141,"-")</f>
        <v>0.20560573927402537</v>
      </c>
    </row>
    <row r="142" spans="2:15" x14ac:dyDescent="0.25">
      <c r="B142" s="119" t="s">
        <v>76</v>
      </c>
      <c r="C142" s="189">
        <v>9.1612776541432126</v>
      </c>
      <c r="D142" s="190">
        <v>-0.179405470645424</v>
      </c>
      <c r="E142" s="189">
        <v>7.4429400386847195</v>
      </c>
      <c r="F142" s="190">
        <f t="shared" si="22"/>
        <v>-1.7183376154584931</v>
      </c>
      <c r="G142" s="189">
        <v>8.0757748704890684</v>
      </c>
      <c r="H142" s="190">
        <f t="shared" si="22"/>
        <v>0.63283483180434885</v>
      </c>
      <c r="I142" s="189">
        <v>8.2758501758984622</v>
      </c>
      <c r="J142" s="190">
        <f t="shared" si="22"/>
        <v>0.20007530540939378</v>
      </c>
      <c r="K142" s="189">
        <v>8.0699797821691774</v>
      </c>
      <c r="L142" s="190">
        <f t="shared" si="23"/>
        <v>-0.20587039372928473</v>
      </c>
      <c r="M142" s="189">
        <v>8.5564005069708493</v>
      </c>
      <c r="N142" s="190">
        <f t="shared" si="24"/>
        <v>0.48642072480167187</v>
      </c>
    </row>
    <row r="143" spans="2:15" x14ac:dyDescent="0.25">
      <c r="B143" s="119" t="s">
        <v>78</v>
      </c>
      <c r="C143" s="189">
        <v>7.9034090909090908</v>
      </c>
      <c r="D143" s="190">
        <v>-0.55768040325433343</v>
      </c>
      <c r="E143" s="189">
        <v>6.9755899104963381</v>
      </c>
      <c r="F143" s="190">
        <f t="shared" si="22"/>
        <v>-0.92781918041275269</v>
      </c>
      <c r="G143" s="189">
        <v>8.5303169801394194</v>
      </c>
      <c r="H143" s="190">
        <f t="shared" si="22"/>
        <v>1.5547270696430813</v>
      </c>
      <c r="I143" s="189">
        <v>7.9383984792681481</v>
      </c>
      <c r="J143" s="190">
        <f t="shared" si="22"/>
        <v>-0.59191850087127129</v>
      </c>
      <c r="K143" s="189">
        <v>7.5169631774927597</v>
      </c>
      <c r="L143" s="190">
        <f t="shared" si="23"/>
        <v>-0.42143530177538846</v>
      </c>
      <c r="M143" s="189">
        <v>7.6149170263205885</v>
      </c>
      <c r="N143" s="190">
        <f t="shared" si="24"/>
        <v>9.7953848827828871E-2</v>
      </c>
    </row>
    <row r="144" spans="2:15" x14ac:dyDescent="0.25">
      <c r="B144" s="119" t="s">
        <v>80</v>
      </c>
      <c r="C144" s="189" t="s">
        <v>298</v>
      </c>
      <c r="D144" s="190" t="s">
        <v>298</v>
      </c>
      <c r="E144" s="189">
        <v>9.1342925659472414</v>
      </c>
      <c r="F144" s="190" t="str">
        <f>IFERROR(E144-C144,"-")</f>
        <v>-</v>
      </c>
      <c r="G144" s="189">
        <v>7.6792181316704644</v>
      </c>
      <c r="H144" s="190">
        <f>IFERROR(G144-E144,"-")</f>
        <v>-1.455074434276777</v>
      </c>
      <c r="I144" s="189">
        <v>7.1516565286718246</v>
      </c>
      <c r="J144" s="190">
        <f>IFERROR(I144-G144,"-")</f>
        <v>-0.52756160299863986</v>
      </c>
      <c r="K144" s="189">
        <v>7.532258064516129</v>
      </c>
      <c r="L144" s="190">
        <f>IFERROR(K144-I144,"-")</f>
        <v>0.38060153584430445</v>
      </c>
      <c r="M144" s="189">
        <v>7.1865224946900943</v>
      </c>
      <c r="N144" s="190">
        <f t="shared" si="24"/>
        <v>-0.34573556982603471</v>
      </c>
    </row>
    <row r="145" spans="1:15" x14ac:dyDescent="0.25">
      <c r="B145" s="119" t="s">
        <v>82</v>
      </c>
      <c r="C145" s="189" t="s">
        <v>298</v>
      </c>
      <c r="D145" s="190" t="s">
        <v>298</v>
      </c>
      <c r="E145" s="189">
        <v>6.7332902809170161</v>
      </c>
      <c r="F145" s="190" t="str">
        <f t="shared" ref="F145:J153" si="25">IFERROR(E145-C145,"-")</f>
        <v>-</v>
      </c>
      <c r="G145" s="189">
        <v>8.5769349845201237</v>
      </c>
      <c r="H145" s="190">
        <f t="shared" si="25"/>
        <v>1.8436447036031076</v>
      </c>
      <c r="I145" s="189">
        <v>8.2689469202384327</v>
      </c>
      <c r="J145" s="190">
        <f t="shared" si="25"/>
        <v>-0.30798806428169101</v>
      </c>
      <c r="K145" s="189">
        <v>8.1437805228382647</v>
      </c>
      <c r="L145" s="190">
        <f t="shared" ref="L145:L153" si="26">IFERROR(K145-I145,"-")</f>
        <v>-0.12516639740016799</v>
      </c>
      <c r="M145" s="189">
        <v>7.8212103456934798</v>
      </c>
      <c r="N145" s="190">
        <f t="shared" si="24"/>
        <v>-0.32257017714478486</v>
      </c>
    </row>
    <row r="146" spans="1:15" x14ac:dyDescent="0.25">
      <c r="B146" s="119" t="s">
        <v>84</v>
      </c>
      <c r="C146" s="189" t="s">
        <v>298</v>
      </c>
      <c r="D146" s="190" t="s">
        <v>298</v>
      </c>
      <c r="E146" s="189">
        <v>7.7101420284056807</v>
      </c>
      <c r="F146" s="190" t="str">
        <f t="shared" si="25"/>
        <v>-</v>
      </c>
      <c r="G146" s="189">
        <v>8.1869452410214389</v>
      </c>
      <c r="H146" s="190">
        <f t="shared" si="25"/>
        <v>0.4768032126157582</v>
      </c>
      <c r="I146" s="189">
        <v>8.4836212457888323</v>
      </c>
      <c r="J146" s="190">
        <f t="shared" si="25"/>
        <v>0.29667600476739331</v>
      </c>
      <c r="K146" s="189">
        <v>7.7936310679611651</v>
      </c>
      <c r="L146" s="190">
        <f t="shared" si="26"/>
        <v>-0.68999017782766714</v>
      </c>
      <c r="M146" s="189">
        <v>7.7771314863003216</v>
      </c>
      <c r="N146" s="190">
        <f t="shared" si="24"/>
        <v>-1.6499581660843532E-2</v>
      </c>
    </row>
    <row r="147" spans="1:15" x14ac:dyDescent="0.25">
      <c r="B147" s="119" t="s">
        <v>86</v>
      </c>
      <c r="C147" s="189" t="s">
        <v>298</v>
      </c>
      <c r="D147" s="190" t="s">
        <v>298</v>
      </c>
      <c r="E147" s="189">
        <v>7.9656791907514455</v>
      </c>
      <c r="F147" s="190" t="str">
        <f t="shared" si="25"/>
        <v>-</v>
      </c>
      <c r="G147" s="189">
        <v>8.7215548243936034</v>
      </c>
      <c r="H147" s="190">
        <f t="shared" si="25"/>
        <v>0.75587563364215793</v>
      </c>
      <c r="I147" s="189">
        <v>8.5141317016317011</v>
      </c>
      <c r="J147" s="190">
        <f t="shared" si="25"/>
        <v>-0.20742312276190233</v>
      </c>
      <c r="K147" s="189">
        <v>7.9531952531878822</v>
      </c>
      <c r="L147" s="190">
        <f t="shared" si="26"/>
        <v>-0.56093644844381885</v>
      </c>
      <c r="M147" s="189">
        <v>7.5830200030079711</v>
      </c>
      <c r="N147" s="190">
        <f t="shared" si="24"/>
        <v>-0.37017525017991115</v>
      </c>
    </row>
    <row r="148" spans="1:15" x14ac:dyDescent="0.25">
      <c r="B148" s="119" t="s">
        <v>88</v>
      </c>
      <c r="C148" s="189">
        <v>8.5646190666134814</v>
      </c>
      <c r="D148" s="190">
        <v>-0.64998841731948787</v>
      </c>
      <c r="E148" s="189">
        <v>8.2646411272567146</v>
      </c>
      <c r="F148" s="190">
        <f t="shared" si="25"/>
        <v>-0.29997793935676675</v>
      </c>
      <c r="G148" s="189">
        <v>8.5599384529304796</v>
      </c>
      <c r="H148" s="190">
        <f t="shared" si="25"/>
        <v>0.29529732567376499</v>
      </c>
      <c r="I148" s="189">
        <v>8.2914852615801866</v>
      </c>
      <c r="J148" s="190">
        <f t="shared" si="25"/>
        <v>-0.268453191350293</v>
      </c>
      <c r="K148" s="189">
        <v>7.9603726362625142</v>
      </c>
      <c r="L148" s="190">
        <f t="shared" si="26"/>
        <v>-0.33111262531767238</v>
      </c>
      <c r="M148" s="189">
        <v>7.6740128558310374</v>
      </c>
      <c r="N148" s="190">
        <f t="shared" si="24"/>
        <v>-0.28635978043147681</v>
      </c>
    </row>
    <row r="149" spans="1:15" x14ac:dyDescent="0.25">
      <c r="B149" s="119" t="s">
        <v>90</v>
      </c>
      <c r="C149" s="189">
        <v>16.48526863084922</v>
      </c>
      <c r="D149" s="190">
        <v>7.1574536655133354</v>
      </c>
      <c r="E149" s="189">
        <v>8.7193759750390019</v>
      </c>
      <c r="F149" s="190">
        <f t="shared" si="25"/>
        <v>-7.7658926558102177</v>
      </c>
      <c r="G149" s="189">
        <v>8.7860075927791126</v>
      </c>
      <c r="H149" s="190">
        <f t="shared" si="25"/>
        <v>6.6631617740110727E-2</v>
      </c>
      <c r="I149" s="189">
        <v>8.3840673575129525</v>
      </c>
      <c r="J149" s="190">
        <f t="shared" si="25"/>
        <v>-0.40194023526616007</v>
      </c>
      <c r="K149" s="189">
        <v>8.7306782635233073</v>
      </c>
      <c r="L149" s="190">
        <f t="shared" si="26"/>
        <v>0.34661090601035482</v>
      </c>
      <c r="M149" s="189">
        <v>8.9551799529095195</v>
      </c>
      <c r="N149" s="190">
        <f t="shared" si="24"/>
        <v>0.22450168938621218</v>
      </c>
    </row>
    <row r="150" spans="1:15" x14ac:dyDescent="0.25">
      <c r="A150" s="125"/>
      <c r="B150" s="119" t="s">
        <v>92</v>
      </c>
      <c r="C150" s="189">
        <v>4.7581018518518521</v>
      </c>
      <c r="D150" s="190">
        <v>-4.2110937809467215</v>
      </c>
      <c r="E150" s="189">
        <v>7.7491429504271645</v>
      </c>
      <c r="F150" s="190">
        <f t="shared" si="25"/>
        <v>2.9910410985753124</v>
      </c>
      <c r="G150" s="189">
        <v>7.9050098879367168</v>
      </c>
      <c r="H150" s="190">
        <f t="shared" si="25"/>
        <v>0.15586693750955227</v>
      </c>
      <c r="I150" s="189">
        <v>7.8560346382825186</v>
      </c>
      <c r="J150" s="190">
        <f t="shared" si="25"/>
        <v>-4.8975249654198194E-2</v>
      </c>
      <c r="K150" s="189">
        <v>7.8874788986553348</v>
      </c>
      <c r="L150" s="190">
        <f t="shared" si="26"/>
        <v>3.1444260372816224E-2</v>
      </c>
      <c r="M150" s="189">
        <v>7.8375334096983584</v>
      </c>
      <c r="N150" s="190">
        <f t="shared" si="24"/>
        <v>-4.9945488956976369E-2</v>
      </c>
    </row>
    <row r="151" spans="1:15" x14ac:dyDescent="0.25">
      <c r="B151" s="119" t="s">
        <v>94</v>
      </c>
      <c r="C151" s="189">
        <v>7.6417066968070078</v>
      </c>
      <c r="D151" s="190">
        <v>-1.172056428404689</v>
      </c>
      <c r="E151" s="189">
        <v>8.4391088279635937</v>
      </c>
      <c r="F151" s="190">
        <f t="shared" si="25"/>
        <v>0.79740213115658598</v>
      </c>
      <c r="G151" s="189">
        <v>8.2085274677646556</v>
      </c>
      <c r="H151" s="190">
        <f t="shared" si="25"/>
        <v>-0.23058136019893816</v>
      </c>
      <c r="I151" s="189">
        <v>8.2793894843162565</v>
      </c>
      <c r="J151" s="190">
        <f t="shared" si="25"/>
        <v>7.0862016551600959E-2</v>
      </c>
      <c r="K151" s="189">
        <v>8.2227976420031954</v>
      </c>
      <c r="L151" s="190">
        <f t="shared" si="26"/>
        <v>-5.6591842313061136E-2</v>
      </c>
      <c r="M151" s="189">
        <v>7.7497968250528251</v>
      </c>
      <c r="N151" s="190">
        <f t="shared" si="24"/>
        <v>-0.47300081695037033</v>
      </c>
    </row>
    <row r="152" spans="1:15" x14ac:dyDescent="0.25">
      <c r="B152" s="119" t="s">
        <v>96</v>
      </c>
      <c r="C152" s="189">
        <v>9.4152144772117961</v>
      </c>
      <c r="D152" s="190">
        <v>-0.70220038864757406</v>
      </c>
      <c r="E152" s="189">
        <v>8.6227938549481955</v>
      </c>
      <c r="F152" s="190">
        <f t="shared" si="25"/>
        <v>-0.79242062226360055</v>
      </c>
      <c r="G152" s="189">
        <v>8.7539784654973936</v>
      </c>
      <c r="H152" s="190">
        <f t="shared" si="25"/>
        <v>0.13118461054919806</v>
      </c>
      <c r="I152" s="189">
        <v>8.3164210013399931</v>
      </c>
      <c r="J152" s="190">
        <f t="shared" si="25"/>
        <v>-0.43755746415740049</v>
      </c>
      <c r="K152" s="189">
        <v>8.906091039520021</v>
      </c>
      <c r="L152" s="190">
        <f t="shared" si="26"/>
        <v>0.58967003818002794</v>
      </c>
      <c r="M152" s="189">
        <v>8.7232368835077647</v>
      </c>
      <c r="N152" s="190">
        <f t="shared" si="24"/>
        <v>-0.1828541560122563</v>
      </c>
    </row>
    <row r="153" spans="1:15" ht="15.75" x14ac:dyDescent="0.25">
      <c r="B153" s="122" t="s">
        <v>33</v>
      </c>
      <c r="C153" s="191">
        <v>8.9352478955566053</v>
      </c>
      <c r="D153" s="192">
        <v>-8.8068656359659769E-2</v>
      </c>
      <c r="E153" s="191">
        <v>8.1951860588263603</v>
      </c>
      <c r="F153" s="192">
        <f t="shared" si="25"/>
        <v>-0.74006183673024495</v>
      </c>
      <c r="G153" s="191">
        <v>8.3907111087484267</v>
      </c>
      <c r="H153" s="192">
        <f t="shared" si="25"/>
        <v>0.19552504992206643</v>
      </c>
      <c r="I153" s="191">
        <v>8.1954305684127497</v>
      </c>
      <c r="J153" s="192">
        <f t="shared" si="25"/>
        <v>-0.19528054033567699</v>
      </c>
      <c r="K153" s="191">
        <v>8.0853251064247296</v>
      </c>
      <c r="L153" s="192">
        <f t="shared" si="26"/>
        <v>-0.11010546198802018</v>
      </c>
      <c r="M153" s="191">
        <v>7.9905775270815971</v>
      </c>
      <c r="N153" s="192">
        <v>-9.4747579343132493E-2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306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v>2020</v>
      </c>
      <c r="D161" s="308"/>
      <c r="E161" s="309">
        <v>2021</v>
      </c>
      <c r="F161" s="308"/>
      <c r="G161" s="309">
        <v>2022</v>
      </c>
      <c r="H161" s="308"/>
      <c r="I161" s="309">
        <v>2023</v>
      </c>
      <c r="J161" s="308"/>
      <c r="K161" s="309">
        <v>2024</v>
      </c>
      <c r="L161" s="308"/>
      <c r="M161" s="309"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CONCATENATE("dif ",RIGHT(C161,2),"/",RIGHT(C161-1,2))</f>
        <v>dif 20/19</v>
      </c>
      <c r="E162" s="118" t="s">
        <v>72</v>
      </c>
      <c r="F162" s="117" t="str">
        <f>CONCATENATE("dif ",RIGHT(E161,2),"/",RIGHT(C161,2))</f>
        <v>dif 21/20</v>
      </c>
      <c r="G162" s="118" t="s">
        <v>72</v>
      </c>
      <c r="H162" s="117" t="str">
        <f>CONCATENATE("dif ",RIGHT(G161,2),"/",RIGHT(E161,2))</f>
        <v>dif 22/21</v>
      </c>
      <c r="I162" s="118" t="s">
        <v>72</v>
      </c>
      <c r="J162" s="117" t="str">
        <f>CONCATENATE("dif ",RIGHT(I161,2),"/",RIGHT(G161,2))</f>
        <v>dif 23/22</v>
      </c>
      <c r="K162" s="118" t="s">
        <v>72</v>
      </c>
      <c r="L162" s="117" t="str">
        <f>CONCATENATE("dif ",RIGHT(K161,2),"/",RIGHT(I161,2))</f>
        <v>dif 24/23</v>
      </c>
      <c r="M162" s="118" t="s">
        <v>72</v>
      </c>
      <c r="N162" s="117" t="str">
        <f>CONCATENATE("dif ",RIGHT(M161,2),"/",RIGHT(K161,2))</f>
        <v>dif 25/24</v>
      </c>
    </row>
    <row r="163" spans="2:14" x14ac:dyDescent="0.25">
      <c r="B163" s="119" t="s">
        <v>74</v>
      </c>
      <c r="C163" s="189">
        <v>9.7897689028494508</v>
      </c>
      <c r="D163" s="190">
        <v>-4.3442330361783021E-2</v>
      </c>
      <c r="E163" s="189">
        <v>9.2889710412815774</v>
      </c>
      <c r="F163" s="190">
        <f t="shared" ref="F163:J165" si="27">IFERROR(E163-C163,"-")</f>
        <v>-0.50079786156787343</v>
      </c>
      <c r="G163" s="189">
        <v>8.4905610907184066</v>
      </c>
      <c r="H163" s="190">
        <f t="shared" si="27"/>
        <v>-0.79840995056317077</v>
      </c>
      <c r="I163" s="189">
        <v>9.4714077770846323</v>
      </c>
      <c r="J163" s="190">
        <f t="shared" si="27"/>
        <v>0.98084668636622574</v>
      </c>
      <c r="K163" s="189">
        <v>10.558616758502755</v>
      </c>
      <c r="L163" s="190">
        <f t="shared" ref="L163:L165" si="28">IFERROR(K163-I163,"-")</f>
        <v>1.0872089814181223</v>
      </c>
      <c r="M163" s="189">
        <v>8.731490384615384</v>
      </c>
      <c r="N163" s="190">
        <f t="shared" ref="N163:N174" si="29">IFERROR(M163-K163,"-")</f>
        <v>-1.8271263738873706</v>
      </c>
    </row>
    <row r="164" spans="2:14" x14ac:dyDescent="0.25">
      <c r="B164" s="119" t="s">
        <v>76</v>
      </c>
      <c r="C164" s="189">
        <v>7.7709839673058783</v>
      </c>
      <c r="D164" s="190">
        <v>-1.1488626290507851</v>
      </c>
      <c r="E164" s="189">
        <v>7.4467548834278512</v>
      </c>
      <c r="F164" s="190">
        <f t="shared" si="27"/>
        <v>-0.32422908387802707</v>
      </c>
      <c r="G164" s="189">
        <v>7.6815722469764482</v>
      </c>
      <c r="H164" s="190">
        <f t="shared" si="27"/>
        <v>0.23481736354859706</v>
      </c>
      <c r="I164" s="189">
        <v>8.2667772583320769</v>
      </c>
      <c r="J164" s="190">
        <f t="shared" si="27"/>
        <v>0.58520501135562863</v>
      </c>
      <c r="K164" s="189">
        <v>8.7094584169109712</v>
      </c>
      <c r="L164" s="190">
        <f t="shared" si="28"/>
        <v>0.44268115857889434</v>
      </c>
      <c r="M164" s="189">
        <v>7.9267681289167413</v>
      </c>
      <c r="N164" s="190">
        <f t="shared" si="29"/>
        <v>-0.78269028799422991</v>
      </c>
    </row>
    <row r="165" spans="2:14" x14ac:dyDescent="0.25">
      <c r="B165" s="119" t="s">
        <v>78</v>
      </c>
      <c r="C165" s="189">
        <v>9.1765571358509082</v>
      </c>
      <c r="D165" s="190">
        <v>0.93343256917653861</v>
      </c>
      <c r="E165" s="189">
        <v>8.0158730158730158</v>
      </c>
      <c r="F165" s="190">
        <f t="shared" si="27"/>
        <v>-1.1606841199778923</v>
      </c>
      <c r="G165" s="189">
        <v>7.9774148013712445</v>
      </c>
      <c r="H165" s="190">
        <f t="shared" si="27"/>
        <v>-3.8458214501771337E-2</v>
      </c>
      <c r="I165" s="189">
        <v>8.4301207284632707</v>
      </c>
      <c r="J165" s="190">
        <f t="shared" si="27"/>
        <v>0.45270592709202617</v>
      </c>
      <c r="K165" s="189">
        <v>8.9442278352263092</v>
      </c>
      <c r="L165" s="190">
        <f t="shared" si="28"/>
        <v>0.5141071067630385</v>
      </c>
      <c r="M165" s="189">
        <v>7.5020892896415221</v>
      </c>
      <c r="N165" s="190">
        <f t="shared" si="29"/>
        <v>-1.442138545584787</v>
      </c>
    </row>
    <row r="166" spans="2:14" x14ac:dyDescent="0.25">
      <c r="B166" s="119" t="s">
        <v>80</v>
      </c>
      <c r="C166" s="189" t="s">
        <v>298</v>
      </c>
      <c r="D166" s="190" t="s">
        <v>298</v>
      </c>
      <c r="E166" s="189">
        <v>6.38161411010155</v>
      </c>
      <c r="F166" s="190" t="str">
        <f>IFERROR(E166-C166,"-")</f>
        <v>-</v>
      </c>
      <c r="G166" s="189">
        <v>6.3636101914495464</v>
      </c>
      <c r="H166" s="190">
        <f>IFERROR(G166-E166,"-")</f>
        <v>-1.800391865200357E-2</v>
      </c>
      <c r="I166" s="189">
        <v>6.6114079615281858</v>
      </c>
      <c r="J166" s="190">
        <f>IFERROR(I166-G166,"-")</f>
        <v>0.24779777007863935</v>
      </c>
      <c r="K166" s="189">
        <v>6.7105347422350308</v>
      </c>
      <c r="L166" s="190">
        <f>IFERROR(K166-I166,"-")</f>
        <v>9.9126780706844997E-2</v>
      </c>
      <c r="M166" s="189">
        <v>6.8612430311790211</v>
      </c>
      <c r="N166" s="190">
        <f t="shared" si="29"/>
        <v>0.15070828894399035</v>
      </c>
    </row>
    <row r="167" spans="2:14" x14ac:dyDescent="0.25">
      <c r="B167" s="119" t="s">
        <v>82</v>
      </c>
      <c r="C167" s="189" t="s">
        <v>298</v>
      </c>
      <c r="D167" s="190" t="s">
        <v>298</v>
      </c>
      <c r="E167" s="189">
        <v>5.7004048582995948</v>
      </c>
      <c r="F167" s="190" t="str">
        <f t="shared" ref="F167:J175" si="30">IFERROR(E167-C167,"-")</f>
        <v>-</v>
      </c>
      <c r="G167" s="189">
        <v>7.0117280557082644</v>
      </c>
      <c r="H167" s="190">
        <f t="shared" si="30"/>
        <v>1.3113231974086696</v>
      </c>
      <c r="I167" s="189">
        <v>7.0906549520766777</v>
      </c>
      <c r="J167" s="190">
        <f t="shared" si="30"/>
        <v>7.8926896368413324E-2</v>
      </c>
      <c r="K167" s="189">
        <v>7.2181259600614442</v>
      </c>
      <c r="L167" s="190">
        <f t="shared" ref="L167:L175" si="31">IFERROR(K167-I167,"-")</f>
        <v>0.12747100798476652</v>
      </c>
      <c r="M167" s="189">
        <v>6.3727606798346352</v>
      </c>
      <c r="N167" s="190">
        <f t="shared" si="29"/>
        <v>-0.84536528022680901</v>
      </c>
    </row>
    <row r="168" spans="2:14" x14ac:dyDescent="0.25">
      <c r="B168" s="119" t="s">
        <v>84</v>
      </c>
      <c r="C168" s="189" t="s">
        <v>298</v>
      </c>
      <c r="D168" s="190" t="s">
        <v>298</v>
      </c>
      <c r="E168" s="189">
        <v>6.6358066712049011</v>
      </c>
      <c r="F168" s="190" t="str">
        <f t="shared" si="30"/>
        <v>-</v>
      </c>
      <c r="G168" s="189">
        <v>7.1589290100712359</v>
      </c>
      <c r="H168" s="190">
        <f t="shared" si="30"/>
        <v>0.52312233886633486</v>
      </c>
      <c r="I168" s="189">
        <v>6.7627544609198287</v>
      </c>
      <c r="J168" s="190">
        <f t="shared" si="30"/>
        <v>-0.39617454915140726</v>
      </c>
      <c r="K168" s="189">
        <v>6.9729327781082686</v>
      </c>
      <c r="L168" s="190">
        <f t="shared" si="31"/>
        <v>0.21017831718843993</v>
      </c>
      <c r="M168" s="189">
        <v>7.0377002827521205</v>
      </c>
      <c r="N168" s="190">
        <f t="shared" si="29"/>
        <v>6.4767504643851836E-2</v>
      </c>
    </row>
    <row r="169" spans="2:14" x14ac:dyDescent="0.25">
      <c r="B169" s="119" t="s">
        <v>86</v>
      </c>
      <c r="C169" s="189" t="s">
        <v>298</v>
      </c>
      <c r="D169" s="190" t="s">
        <v>298</v>
      </c>
      <c r="E169" s="189">
        <v>6.950538579907672</v>
      </c>
      <c r="F169" s="190" t="str">
        <f t="shared" si="30"/>
        <v>-</v>
      </c>
      <c r="G169" s="189">
        <v>7.2223531722647811</v>
      </c>
      <c r="H169" s="190">
        <f t="shared" si="30"/>
        <v>0.27181459235710914</v>
      </c>
      <c r="I169" s="189">
        <v>8.1547436878347366</v>
      </c>
      <c r="J169" s="190">
        <f t="shared" si="30"/>
        <v>0.93239051556995545</v>
      </c>
      <c r="K169" s="189">
        <v>7.5435435435435432</v>
      </c>
      <c r="L169" s="190">
        <f t="shared" si="31"/>
        <v>-0.6112001442911934</v>
      </c>
      <c r="M169" s="189">
        <v>8.2450704225352105</v>
      </c>
      <c r="N169" s="190">
        <f t="shared" si="29"/>
        <v>0.70152687899166732</v>
      </c>
    </row>
    <row r="170" spans="2:14" x14ac:dyDescent="0.25">
      <c r="B170" s="119" t="s">
        <v>88</v>
      </c>
      <c r="C170" s="189">
        <v>8.398076923076923</v>
      </c>
      <c r="D170" s="190">
        <v>-1.0380932896890336</v>
      </c>
      <c r="E170" s="189">
        <v>9.0039615166949627</v>
      </c>
      <c r="F170" s="190">
        <f t="shared" si="30"/>
        <v>0.6058845936180397</v>
      </c>
      <c r="G170" s="189">
        <v>8.4010880316518293</v>
      </c>
      <c r="H170" s="190">
        <f t="shared" si="30"/>
        <v>-0.60287348504313343</v>
      </c>
      <c r="I170" s="189">
        <v>10.082657517155333</v>
      </c>
      <c r="J170" s="190">
        <f t="shared" si="30"/>
        <v>1.6815694855035037</v>
      </c>
      <c r="K170" s="189">
        <v>7.8926524231370507</v>
      </c>
      <c r="L170" s="190">
        <f t="shared" si="31"/>
        <v>-2.1900050940182823</v>
      </c>
      <c r="M170" s="189">
        <v>8.3744758432087512</v>
      </c>
      <c r="N170" s="190">
        <f t="shared" si="29"/>
        <v>0.48182342007170043</v>
      </c>
    </row>
    <row r="171" spans="2:14" x14ac:dyDescent="0.25">
      <c r="B171" s="119" t="s">
        <v>90</v>
      </c>
      <c r="C171" s="189">
        <v>8.4134742404227207</v>
      </c>
      <c r="D171" s="190">
        <v>-3.4455114023076661E-2</v>
      </c>
      <c r="E171" s="189">
        <v>8.4665534804753815</v>
      </c>
      <c r="F171" s="190">
        <f t="shared" si="30"/>
        <v>5.3079240052660737E-2</v>
      </c>
      <c r="G171" s="189">
        <v>7.2705110173464602</v>
      </c>
      <c r="H171" s="190">
        <f t="shared" si="30"/>
        <v>-1.1960424631289213</v>
      </c>
      <c r="I171" s="189">
        <v>7.9343756428718368</v>
      </c>
      <c r="J171" s="190">
        <f t="shared" si="30"/>
        <v>0.66386462552537662</v>
      </c>
      <c r="K171" s="189">
        <v>7.5521653543307083</v>
      </c>
      <c r="L171" s="190">
        <f t="shared" si="31"/>
        <v>-0.38221028854112848</v>
      </c>
      <c r="M171" s="189">
        <v>7.5684622329220588</v>
      </c>
      <c r="N171" s="190">
        <f t="shared" si="29"/>
        <v>1.6296878591350428E-2</v>
      </c>
    </row>
    <row r="172" spans="2:14" x14ac:dyDescent="0.25">
      <c r="B172" s="119" t="s">
        <v>92</v>
      </c>
      <c r="C172" s="189">
        <v>7.1910274963820546</v>
      </c>
      <c r="D172" s="190">
        <v>-0.13577250361794579</v>
      </c>
      <c r="E172" s="189">
        <v>7.0161228406909792</v>
      </c>
      <c r="F172" s="190">
        <f t="shared" si="30"/>
        <v>-0.17490465569107538</v>
      </c>
      <c r="G172" s="189">
        <v>6.5124237464662995</v>
      </c>
      <c r="H172" s="190">
        <f t="shared" si="30"/>
        <v>-0.50369909422467973</v>
      </c>
      <c r="I172" s="189">
        <v>7.7937348018881423</v>
      </c>
      <c r="J172" s="190">
        <f t="shared" si="30"/>
        <v>1.2813110554218428</v>
      </c>
      <c r="K172" s="189">
        <v>7.2006835010442378</v>
      </c>
      <c r="L172" s="190">
        <f t="shared" si="31"/>
        <v>-0.59305130084390445</v>
      </c>
      <c r="M172" s="189">
        <v>7.2611306688755439</v>
      </c>
      <c r="N172" s="190">
        <f t="shared" si="29"/>
        <v>6.0447167831306103E-2</v>
      </c>
    </row>
    <row r="173" spans="2:14" x14ac:dyDescent="0.25">
      <c r="B173" s="119" t="s">
        <v>94</v>
      </c>
      <c r="C173" s="189">
        <v>10.832713754646839</v>
      </c>
      <c r="D173" s="190">
        <v>3.0241482231710908</v>
      </c>
      <c r="E173" s="189">
        <v>9.0211907164480323</v>
      </c>
      <c r="F173" s="190">
        <f t="shared" si="30"/>
        <v>-1.811523038198807</v>
      </c>
      <c r="G173" s="189">
        <v>8.0762171807290333</v>
      </c>
      <c r="H173" s="190">
        <f t="shared" si="30"/>
        <v>-0.944973535718999</v>
      </c>
      <c r="I173" s="189">
        <v>10.768174656763447</v>
      </c>
      <c r="J173" s="190">
        <f t="shared" si="30"/>
        <v>2.691957476034414</v>
      </c>
      <c r="K173" s="189">
        <v>7.9238095238095241</v>
      </c>
      <c r="L173" s="190">
        <f t="shared" si="31"/>
        <v>-2.8443651329539232</v>
      </c>
      <c r="M173" s="189">
        <v>7.5335292546086023</v>
      </c>
      <c r="N173" s="190">
        <f t="shared" si="29"/>
        <v>-0.39028026920092174</v>
      </c>
    </row>
    <row r="174" spans="2:14" x14ac:dyDescent="0.25">
      <c r="B174" s="119" t="s">
        <v>96</v>
      </c>
      <c r="C174" s="189">
        <v>7.709090909090909</v>
      </c>
      <c r="D174" s="190">
        <v>-0.35993796230016706</v>
      </c>
      <c r="E174" s="189">
        <v>7.1618352850835096</v>
      </c>
      <c r="F174" s="190">
        <f t="shared" si="30"/>
        <v>-0.54725562400739935</v>
      </c>
      <c r="G174" s="189">
        <v>7.313071543840775</v>
      </c>
      <c r="H174" s="190">
        <f t="shared" si="30"/>
        <v>0.15123625875726532</v>
      </c>
      <c r="I174" s="189">
        <v>7.3263428204579499</v>
      </c>
      <c r="J174" s="190">
        <f t="shared" si="30"/>
        <v>1.3271276617174976E-2</v>
      </c>
      <c r="K174" s="189">
        <v>7.5944272445820431</v>
      </c>
      <c r="L174" s="190">
        <f t="shared" si="31"/>
        <v>0.26808442412409317</v>
      </c>
      <c r="M174" s="189">
        <v>7.8605864811133204</v>
      </c>
      <c r="N174" s="190">
        <f t="shared" si="29"/>
        <v>0.26615923653127727</v>
      </c>
    </row>
    <row r="175" spans="2:14" ht="15.75" x14ac:dyDescent="0.25">
      <c r="B175" s="122" t="s">
        <v>33</v>
      </c>
      <c r="C175" s="191">
        <v>8.4506925477955512</v>
      </c>
      <c r="D175" s="192">
        <v>0.29905000723136155</v>
      </c>
      <c r="E175" s="191">
        <v>7.5726670907249041</v>
      </c>
      <c r="F175" s="192">
        <f t="shared" si="30"/>
        <v>-0.87802545707064716</v>
      </c>
      <c r="G175" s="191">
        <v>7.3890876282132458</v>
      </c>
      <c r="H175" s="192">
        <f t="shared" si="30"/>
        <v>-0.18357946251165824</v>
      </c>
      <c r="I175" s="191">
        <v>8.1930650684931514</v>
      </c>
      <c r="J175" s="192">
        <f t="shared" si="30"/>
        <v>0.80397744027990559</v>
      </c>
      <c r="K175" s="191">
        <v>7.9727482838317982</v>
      </c>
      <c r="L175" s="192">
        <f t="shared" si="31"/>
        <v>-0.22031678466135318</v>
      </c>
      <c r="M175" s="191">
        <v>7.6231122910294147</v>
      </c>
      <c r="N175" s="192">
        <v>-0.34963599280238356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307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v>2020</v>
      </c>
      <c r="D183" s="308"/>
      <c r="E183" s="309">
        <v>2021</v>
      </c>
      <c r="F183" s="308"/>
      <c r="G183" s="309">
        <v>2022</v>
      </c>
      <c r="H183" s="308"/>
      <c r="I183" s="309">
        <v>2023</v>
      </c>
      <c r="J183" s="308"/>
      <c r="K183" s="309">
        <v>2024</v>
      </c>
      <c r="L183" s="308"/>
      <c r="M183" s="309"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CONCATENATE("dif ",RIGHT(C183,2),"/",RIGHT(C183-1,2))</f>
        <v>dif 20/19</v>
      </c>
      <c r="E184" s="118" t="s">
        <v>72</v>
      </c>
      <c r="F184" s="117" t="str">
        <f>CONCATENATE("dif ",RIGHT(E183,2),"/",RIGHT(C183,2))</f>
        <v>dif 21/20</v>
      </c>
      <c r="G184" s="118" t="s">
        <v>72</v>
      </c>
      <c r="H184" s="117" t="str">
        <f>CONCATENATE("dif ",RIGHT(G183,2),"/",RIGHT(E183,2))</f>
        <v>dif 22/21</v>
      </c>
      <c r="I184" s="118" t="s">
        <v>72</v>
      </c>
      <c r="J184" s="117" t="str">
        <f>CONCATENATE("dif ",RIGHT(I183,2),"/",RIGHT(G183,2))</f>
        <v>dif 23/22</v>
      </c>
      <c r="K184" s="118" t="s">
        <v>72</v>
      </c>
      <c r="L184" s="117" t="str">
        <f>CONCATENATE("dif ",RIGHT(K183,2),"/",RIGHT(I183,2))</f>
        <v>dif 24/23</v>
      </c>
      <c r="M184" s="118" t="s">
        <v>72</v>
      </c>
      <c r="N184" s="117" t="str">
        <f>CONCATENATE("dif ",RIGHT(M183,2),"/",RIGHT(K183,2))</f>
        <v>dif 25/24</v>
      </c>
    </row>
    <row r="185" spans="1:15" x14ac:dyDescent="0.25">
      <c r="A185" s="125"/>
      <c r="B185" s="119" t="s">
        <v>74</v>
      </c>
      <c r="C185" s="189">
        <v>8.8133498145859086</v>
      </c>
      <c r="D185" s="190">
        <v>-0.45333856053620103</v>
      </c>
      <c r="E185" s="189">
        <v>12.473309608540925</v>
      </c>
      <c r="F185" s="190">
        <f t="shared" ref="F185:J187" si="32">IFERROR(E185-C185,"-")</f>
        <v>3.6599597939550161</v>
      </c>
      <c r="G185" s="189">
        <v>8.7088772845952995</v>
      </c>
      <c r="H185" s="190">
        <f t="shared" si="32"/>
        <v>-3.7644323239456252</v>
      </c>
      <c r="I185" s="189">
        <v>9.0303465900015976</v>
      </c>
      <c r="J185" s="190">
        <f t="shared" si="32"/>
        <v>0.32146930540629803</v>
      </c>
      <c r="K185" s="189">
        <v>8.5031357792411413</v>
      </c>
      <c r="L185" s="190">
        <f t="shared" ref="L185:L187" si="33">IFERROR(K185-I185,"-")</f>
        <v>-0.52721081076045628</v>
      </c>
      <c r="M185" s="189">
        <v>8.2951160928742986</v>
      </c>
      <c r="N185" s="190">
        <f t="shared" ref="N185:N196" si="34">IFERROR(M185-K185,"-")</f>
        <v>-0.20801968636684265</v>
      </c>
    </row>
    <row r="186" spans="1:15" x14ac:dyDescent="0.25">
      <c r="B186" s="119" t="s">
        <v>76</v>
      </c>
      <c r="C186" s="189">
        <v>8.3433203068461435</v>
      </c>
      <c r="D186" s="190">
        <v>-0.37620787139763046</v>
      </c>
      <c r="E186" s="189">
        <v>14.453815261044177</v>
      </c>
      <c r="F186" s="190">
        <f t="shared" si="32"/>
        <v>6.1104949541980336</v>
      </c>
      <c r="G186" s="189">
        <v>6.9769477317554243</v>
      </c>
      <c r="H186" s="190">
        <f t="shared" si="32"/>
        <v>-7.4768675292887528</v>
      </c>
      <c r="I186" s="189">
        <v>7.7075522955718556</v>
      </c>
      <c r="J186" s="190">
        <f t="shared" si="32"/>
        <v>0.73060456381643135</v>
      </c>
      <c r="K186" s="189">
        <v>7.8615651670765221</v>
      </c>
      <c r="L186" s="190">
        <f t="shared" si="33"/>
        <v>0.15401287150466647</v>
      </c>
      <c r="M186" s="189">
        <v>7.6123822341857332</v>
      </c>
      <c r="N186" s="190">
        <f t="shared" si="34"/>
        <v>-0.24918293289078886</v>
      </c>
    </row>
    <row r="187" spans="1:15" x14ac:dyDescent="0.25">
      <c r="B187" s="119" t="s">
        <v>78</v>
      </c>
      <c r="C187" s="189">
        <v>9.8412825651302605</v>
      </c>
      <c r="D187" s="190">
        <v>2.1089659729661792</v>
      </c>
      <c r="E187" s="189">
        <v>12.250825082508252</v>
      </c>
      <c r="F187" s="190">
        <f t="shared" si="32"/>
        <v>2.4095425173779912</v>
      </c>
      <c r="G187" s="189">
        <v>8.5546218487394956</v>
      </c>
      <c r="H187" s="190">
        <f t="shared" si="32"/>
        <v>-3.696203233768756</v>
      </c>
      <c r="I187" s="189">
        <v>7.6579337617399901</v>
      </c>
      <c r="J187" s="190">
        <f t="shared" si="32"/>
        <v>-0.89668808699950553</v>
      </c>
      <c r="K187" s="189">
        <v>7.2860209283606121</v>
      </c>
      <c r="L187" s="190">
        <f t="shared" si="33"/>
        <v>-0.37191283337937797</v>
      </c>
      <c r="M187" s="189">
        <v>8.0018540590650247</v>
      </c>
      <c r="N187" s="190">
        <f t="shared" si="34"/>
        <v>0.71583313070441257</v>
      </c>
    </row>
    <row r="188" spans="1:15" x14ac:dyDescent="0.25">
      <c r="B188" s="119" t="s">
        <v>80</v>
      </c>
      <c r="C188" s="189" t="s">
        <v>298</v>
      </c>
      <c r="D188" s="190" t="s">
        <v>298</v>
      </c>
      <c r="E188" s="189">
        <v>8.6115288220551385</v>
      </c>
      <c r="F188" s="190" t="str">
        <f>IFERROR(E188-C188,"-")</f>
        <v>-</v>
      </c>
      <c r="G188" s="189">
        <v>7.242046234836347</v>
      </c>
      <c r="H188" s="190">
        <f>IFERROR(G188-E188,"-")</f>
        <v>-1.3694825872187915</v>
      </c>
      <c r="I188" s="189">
        <v>6.7489429946056276</v>
      </c>
      <c r="J188" s="190">
        <f>IFERROR(I188-G188,"-")</f>
        <v>-0.49310324023071939</v>
      </c>
      <c r="K188" s="189">
        <v>7.6862615587846763</v>
      </c>
      <c r="L188" s="190">
        <f>IFERROR(K188-I188,"-")</f>
        <v>0.93731856417904869</v>
      </c>
      <c r="M188" s="189">
        <v>6.9021496370742605</v>
      </c>
      <c r="N188" s="190">
        <f t="shared" si="34"/>
        <v>-0.78411192171041577</v>
      </c>
    </row>
    <row r="189" spans="1:15" x14ac:dyDescent="0.25">
      <c r="B189" s="119" t="s">
        <v>82</v>
      </c>
      <c r="C189" s="189" t="s">
        <v>298</v>
      </c>
      <c r="D189" s="190" t="s">
        <v>298</v>
      </c>
      <c r="E189" s="189">
        <v>6.3733634311512413</v>
      </c>
      <c r="F189" s="190" t="str">
        <f t="shared" ref="F189:J197" si="35">IFERROR(E189-C189,"-")</f>
        <v>-</v>
      </c>
      <c r="G189" s="189">
        <v>7.2300592128178334</v>
      </c>
      <c r="H189" s="190">
        <f t="shared" si="35"/>
        <v>0.8566957816665921</v>
      </c>
      <c r="I189" s="189">
        <v>7.35172631247044</v>
      </c>
      <c r="J189" s="190">
        <f t="shared" si="35"/>
        <v>0.12166709965260658</v>
      </c>
      <c r="K189" s="189">
        <v>7.3568722011712024</v>
      </c>
      <c r="L189" s="190">
        <f t="shared" ref="L189:L197" si="36">IFERROR(K189-I189,"-")</f>
        <v>5.1458887007624909E-3</v>
      </c>
      <c r="M189" s="189">
        <v>7.5337099125364428</v>
      </c>
      <c r="N189" s="190">
        <f t="shared" si="34"/>
        <v>0.1768377113652404</v>
      </c>
    </row>
    <row r="190" spans="1:15" x14ac:dyDescent="0.25">
      <c r="B190" s="119" t="s">
        <v>123</v>
      </c>
      <c r="C190" s="189" t="s">
        <v>298</v>
      </c>
      <c r="D190" s="190" t="s">
        <v>298</v>
      </c>
      <c r="E190" s="189">
        <v>7.7167957117331749</v>
      </c>
      <c r="F190" s="190" t="str">
        <f t="shared" si="35"/>
        <v>-</v>
      </c>
      <c r="G190" s="189">
        <v>7.8921325051759839</v>
      </c>
      <c r="H190" s="190">
        <f t="shared" si="35"/>
        <v>0.17533679344280895</v>
      </c>
      <c r="I190" s="189">
        <v>7.3744283157685429</v>
      </c>
      <c r="J190" s="190">
        <f t="shared" si="35"/>
        <v>-0.51770418940744101</v>
      </c>
      <c r="K190" s="189">
        <v>7.5051059001512863</v>
      </c>
      <c r="L190" s="190">
        <f t="shared" si="36"/>
        <v>0.13067758438274346</v>
      </c>
      <c r="M190" s="189">
        <v>7.7257777777777781</v>
      </c>
      <c r="N190" s="190">
        <f t="shared" si="34"/>
        <v>0.22067187762649176</v>
      </c>
    </row>
    <row r="191" spans="1:15" x14ac:dyDescent="0.25">
      <c r="B191" s="119" t="s">
        <v>86</v>
      </c>
      <c r="C191" s="189" t="s">
        <v>298</v>
      </c>
      <c r="D191" s="190" t="s">
        <v>298</v>
      </c>
      <c r="E191" s="189">
        <v>8.4972983404091078</v>
      </c>
      <c r="F191" s="190" t="str">
        <f t="shared" si="35"/>
        <v>-</v>
      </c>
      <c r="G191" s="189">
        <v>7.8187372708757641</v>
      </c>
      <c r="H191" s="190">
        <f t="shared" si="35"/>
        <v>-0.67856106953334372</v>
      </c>
      <c r="I191" s="189">
        <v>7.6708938685052939</v>
      </c>
      <c r="J191" s="190">
        <f t="shared" si="35"/>
        <v>-0.14784340237047022</v>
      </c>
      <c r="K191" s="189">
        <v>7.6679137049507418</v>
      </c>
      <c r="L191" s="190">
        <f t="shared" si="36"/>
        <v>-2.9801635545521066E-3</v>
      </c>
      <c r="M191" s="189">
        <v>7.925410089755494</v>
      </c>
      <c r="N191" s="190">
        <f t="shared" si="34"/>
        <v>0.25749638480475223</v>
      </c>
    </row>
    <row r="192" spans="1:15" x14ac:dyDescent="0.25">
      <c r="B192" s="119" t="s">
        <v>88</v>
      </c>
      <c r="C192" s="189">
        <v>7.5310063126624582</v>
      </c>
      <c r="D192" s="190">
        <v>-0.90355459385312198</v>
      </c>
      <c r="E192" s="189">
        <v>7.9433344251555846</v>
      </c>
      <c r="F192" s="190">
        <f t="shared" si="35"/>
        <v>0.4123281124931264</v>
      </c>
      <c r="G192" s="189">
        <v>7.9286612758310868</v>
      </c>
      <c r="H192" s="190">
        <f t="shared" si="35"/>
        <v>-1.4673149324497814E-2</v>
      </c>
      <c r="I192" s="189">
        <v>8.1656338971696538</v>
      </c>
      <c r="J192" s="190">
        <f t="shared" si="35"/>
        <v>0.236972621338567</v>
      </c>
      <c r="K192" s="189">
        <v>7.7958266452648477</v>
      </c>
      <c r="L192" s="190">
        <f t="shared" si="36"/>
        <v>-0.36980725190480612</v>
      </c>
      <c r="M192" s="189">
        <v>7.6320681642137878</v>
      </c>
      <c r="N192" s="190">
        <f t="shared" si="34"/>
        <v>-0.16375848105105995</v>
      </c>
    </row>
    <row r="193" spans="2:15" x14ac:dyDescent="0.25">
      <c r="B193" s="119" t="s">
        <v>90</v>
      </c>
      <c r="C193" s="189">
        <v>7.7185580774365823</v>
      </c>
      <c r="D193" s="190">
        <v>-0.8308084581684847</v>
      </c>
      <c r="E193" s="189">
        <v>8.4934531059683316</v>
      </c>
      <c r="F193" s="190">
        <f t="shared" si="35"/>
        <v>0.7748950285317493</v>
      </c>
      <c r="G193" s="189">
        <v>7.9258992805755399</v>
      </c>
      <c r="H193" s="190">
        <f t="shared" si="35"/>
        <v>-0.56755382539279164</v>
      </c>
      <c r="I193" s="189">
        <v>7.8255897069335241</v>
      </c>
      <c r="J193" s="190">
        <f t="shared" si="35"/>
        <v>-0.10030957364201587</v>
      </c>
      <c r="K193" s="189">
        <v>7.7792072322670371</v>
      </c>
      <c r="L193" s="190">
        <f t="shared" si="36"/>
        <v>-4.6382474666486928E-2</v>
      </c>
      <c r="M193" s="189">
        <v>7.911390068303489</v>
      </c>
      <c r="N193" s="190">
        <f t="shared" si="34"/>
        <v>0.13218283603645187</v>
      </c>
    </row>
    <row r="194" spans="2:15" x14ac:dyDescent="0.25">
      <c r="B194" s="119" t="s">
        <v>92</v>
      </c>
      <c r="C194" s="189">
        <v>7.8821989528795813</v>
      </c>
      <c r="D194" s="190">
        <v>0.96170184698921712</v>
      </c>
      <c r="E194" s="189">
        <v>6.4446714334354782</v>
      </c>
      <c r="F194" s="190">
        <f t="shared" si="35"/>
        <v>-1.4375275194441031</v>
      </c>
      <c r="G194" s="189">
        <v>6.3134996801023675</v>
      </c>
      <c r="H194" s="190">
        <f t="shared" si="35"/>
        <v>-0.13117175333311071</v>
      </c>
      <c r="I194" s="189">
        <v>6.8738239463848432</v>
      </c>
      <c r="J194" s="190">
        <f t="shared" si="35"/>
        <v>0.56032426628247567</v>
      </c>
      <c r="K194" s="189">
        <v>7.5672961028525512</v>
      </c>
      <c r="L194" s="190">
        <f t="shared" si="36"/>
        <v>0.69347215646770799</v>
      </c>
      <c r="M194" s="189">
        <v>7.6181086519114691</v>
      </c>
      <c r="N194" s="190">
        <f t="shared" si="34"/>
        <v>5.0812549058917966E-2</v>
      </c>
    </row>
    <row r="195" spans="2:15" x14ac:dyDescent="0.25">
      <c r="B195" s="119" t="s">
        <v>94</v>
      </c>
      <c r="C195" s="189">
        <v>8.5499040307101719</v>
      </c>
      <c r="D195" s="190">
        <v>0.75780319037403743</v>
      </c>
      <c r="E195" s="189">
        <v>9.2018958378731757</v>
      </c>
      <c r="F195" s="190">
        <f t="shared" si="35"/>
        <v>0.65199180716300376</v>
      </c>
      <c r="G195" s="189">
        <v>8.8920780711825493</v>
      </c>
      <c r="H195" s="190">
        <f t="shared" si="35"/>
        <v>-0.30981776669062633</v>
      </c>
      <c r="I195" s="189">
        <v>8.6272536687631032</v>
      </c>
      <c r="J195" s="190">
        <f t="shared" si="35"/>
        <v>-0.26482440241944616</v>
      </c>
      <c r="K195" s="189">
        <v>7.8614325068870521</v>
      </c>
      <c r="L195" s="190">
        <f t="shared" si="36"/>
        <v>-0.76582116187605109</v>
      </c>
      <c r="M195" s="189">
        <v>7.3831143986736389</v>
      </c>
      <c r="N195" s="190">
        <f t="shared" si="34"/>
        <v>-0.47831810821341314</v>
      </c>
    </row>
    <row r="196" spans="2:15" x14ac:dyDescent="0.25">
      <c r="B196" s="119" t="s">
        <v>96</v>
      </c>
      <c r="C196" s="189">
        <v>8.4763610315186249</v>
      </c>
      <c r="D196" s="190">
        <v>3.8493042674497602E-2</v>
      </c>
      <c r="E196" s="189">
        <v>7.4289384561485461</v>
      </c>
      <c r="F196" s="190">
        <f t="shared" si="35"/>
        <v>-1.0474225753700788</v>
      </c>
      <c r="G196" s="189">
        <v>7.6410361281526926</v>
      </c>
      <c r="H196" s="190">
        <f t="shared" si="35"/>
        <v>0.21209767200414653</v>
      </c>
      <c r="I196" s="189">
        <v>7.7963321709931552</v>
      </c>
      <c r="J196" s="190">
        <f t="shared" si="35"/>
        <v>0.15529604284046261</v>
      </c>
      <c r="K196" s="189">
        <v>7.9899736147757254</v>
      </c>
      <c r="L196" s="190">
        <f t="shared" si="36"/>
        <v>0.1936414437825702</v>
      </c>
      <c r="M196" s="189">
        <v>8.3092679226197994</v>
      </c>
      <c r="N196" s="190">
        <f t="shared" si="34"/>
        <v>0.31929430784407398</v>
      </c>
    </row>
    <row r="197" spans="2:15" ht="15.75" x14ac:dyDescent="0.25">
      <c r="B197" s="122" t="s">
        <v>33</v>
      </c>
      <c r="C197" s="191">
        <v>8.3338509316770182</v>
      </c>
      <c r="D197" s="192">
        <v>0.27552044442747281</v>
      </c>
      <c r="E197" s="191">
        <v>7.9855857244715089</v>
      </c>
      <c r="F197" s="192">
        <f t="shared" si="35"/>
        <v>-0.34826520720550924</v>
      </c>
      <c r="G197" s="191">
        <v>7.7256410566110665</v>
      </c>
      <c r="H197" s="192">
        <f t="shared" si="35"/>
        <v>-0.25994466786044246</v>
      </c>
      <c r="I197" s="191">
        <v>7.7246259452590662</v>
      </c>
      <c r="J197" s="192">
        <f t="shared" si="35"/>
        <v>-1.0151113520002752E-3</v>
      </c>
      <c r="K197" s="191">
        <v>7.7391729994982681</v>
      </c>
      <c r="L197" s="192">
        <f t="shared" si="36"/>
        <v>1.4547054239201884E-2</v>
      </c>
      <c r="M197" s="191">
        <v>7.7368745425831058</v>
      </c>
      <c r="N197" s="192">
        <v>-2.2984569151622836E-3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308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v>2020</v>
      </c>
      <c r="D205" s="308"/>
      <c r="E205" s="309">
        <v>2021</v>
      </c>
      <c r="F205" s="308"/>
      <c r="G205" s="309">
        <v>2022</v>
      </c>
      <c r="H205" s="308"/>
      <c r="I205" s="309">
        <v>2023</v>
      </c>
      <c r="J205" s="308"/>
      <c r="K205" s="309">
        <v>2024</v>
      </c>
      <c r="L205" s="308"/>
      <c r="M205" s="309"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CONCATENATE("dif ",RIGHT(C205,2),"/",RIGHT(C205-1,2))</f>
        <v>dif 20/19</v>
      </c>
      <c r="E206" s="118" t="s">
        <v>72</v>
      </c>
      <c r="F206" s="117" t="str">
        <f>CONCATENATE("dif ",RIGHT(E205,2),"/",RIGHT(C205,2))</f>
        <v>dif 21/20</v>
      </c>
      <c r="G206" s="118" t="s">
        <v>72</v>
      </c>
      <c r="H206" s="117" t="str">
        <f>CONCATENATE("dif ",RIGHT(G205,2),"/",RIGHT(E205,2))</f>
        <v>dif 22/21</v>
      </c>
      <c r="I206" s="118" t="s">
        <v>72</v>
      </c>
      <c r="J206" s="117" t="str">
        <f>CONCATENATE("dif ",RIGHT(I205,2),"/",RIGHT(G205,2))</f>
        <v>dif 23/22</v>
      </c>
      <c r="K206" s="118" t="s">
        <v>72</v>
      </c>
      <c r="L206" s="117" t="str">
        <f>CONCATENATE("dif ",RIGHT(K205,2),"/",RIGHT(I205,2))</f>
        <v>dif 24/23</v>
      </c>
      <c r="M206" s="118" t="s">
        <v>72</v>
      </c>
      <c r="N206" s="117" t="str">
        <f>CONCATENATE("dif ",RIGHT(M205,2),"/",RIGHT(K205,2))</f>
        <v>dif 25/24</v>
      </c>
    </row>
    <row r="207" spans="2:15" x14ac:dyDescent="0.25">
      <c r="B207" s="119" t="s">
        <v>74</v>
      </c>
      <c r="C207" s="189">
        <v>8.4330054644808747</v>
      </c>
      <c r="D207" s="190">
        <v>-0.51379785421116964</v>
      </c>
      <c r="E207" s="189">
        <v>11.666666666666666</v>
      </c>
      <c r="F207" s="190">
        <f t="shared" ref="F207:J209" si="37">IFERROR(E207-C207,"-")</f>
        <v>3.2336612021857913</v>
      </c>
      <c r="G207" s="189">
        <v>7.6091895557816205</v>
      </c>
      <c r="H207" s="190">
        <f t="shared" si="37"/>
        <v>-4.0574771108850456</v>
      </c>
      <c r="I207" s="189">
        <v>7.798589196213106</v>
      </c>
      <c r="J207" s="190">
        <f t="shared" si="37"/>
        <v>0.18939964043148549</v>
      </c>
      <c r="K207" s="189">
        <v>7.9869806624545276</v>
      </c>
      <c r="L207" s="190">
        <f t="shared" ref="L207:L209" si="38">IFERROR(K207-I207,"-")</f>
        <v>0.18839146624142167</v>
      </c>
      <c r="M207" s="189">
        <v>8.3929670329670323</v>
      </c>
      <c r="N207" s="190">
        <f t="shared" ref="N207:N218" si="39">IFERROR(M207-K207,"-")</f>
        <v>0.40598637051250464</v>
      </c>
    </row>
    <row r="208" spans="2:15" x14ac:dyDescent="0.25">
      <c r="B208" s="119" t="s">
        <v>76</v>
      </c>
      <c r="C208" s="189">
        <v>7.5485582876348838</v>
      </c>
      <c r="D208" s="190">
        <v>-0.55008405432523499</v>
      </c>
      <c r="E208" s="189">
        <v>6.6411764705882357</v>
      </c>
      <c r="F208" s="190">
        <f t="shared" si="37"/>
        <v>-0.90738181704664811</v>
      </c>
      <c r="G208" s="189">
        <v>6.6759882869692531</v>
      </c>
      <c r="H208" s="190">
        <f t="shared" si="37"/>
        <v>3.481181638101738E-2</v>
      </c>
      <c r="I208" s="189">
        <v>7.4807584006007133</v>
      </c>
      <c r="J208" s="190">
        <f t="shared" si="37"/>
        <v>0.80477011363146023</v>
      </c>
      <c r="K208" s="189">
        <v>7.8487669443083456</v>
      </c>
      <c r="L208" s="190">
        <f t="shared" si="38"/>
        <v>0.36800854370763236</v>
      </c>
      <c r="M208" s="189">
        <v>7.871962777873514</v>
      </c>
      <c r="N208" s="190">
        <f t="shared" si="39"/>
        <v>2.31958335651683E-2</v>
      </c>
    </row>
    <row r="209" spans="2:15" x14ac:dyDescent="0.25">
      <c r="B209" s="119" t="s">
        <v>78</v>
      </c>
      <c r="C209" s="189">
        <v>8.5709890109890114</v>
      </c>
      <c r="D209" s="190">
        <v>0.93794617768658206</v>
      </c>
      <c r="E209" s="189">
        <v>8.4431137724550904</v>
      </c>
      <c r="F209" s="190">
        <f t="shared" si="37"/>
        <v>-0.12787523853392102</v>
      </c>
      <c r="G209" s="189">
        <v>8.0673616680032083</v>
      </c>
      <c r="H209" s="190">
        <f t="shared" si="37"/>
        <v>-0.37575210445188212</v>
      </c>
      <c r="I209" s="189">
        <v>8.337007206443408</v>
      </c>
      <c r="J209" s="190">
        <f t="shared" si="37"/>
        <v>0.26964553844019967</v>
      </c>
      <c r="K209" s="189">
        <v>7.9085292945396573</v>
      </c>
      <c r="L209" s="190">
        <f t="shared" si="38"/>
        <v>-0.42847791190375073</v>
      </c>
      <c r="M209" s="189">
        <v>7.8719555873925504</v>
      </c>
      <c r="N209" s="190">
        <f t="shared" si="39"/>
        <v>-3.6573707147106838E-2</v>
      </c>
    </row>
    <row r="210" spans="2:15" x14ac:dyDescent="0.25">
      <c r="B210" s="119" t="s">
        <v>80</v>
      </c>
      <c r="C210" s="189" t="s">
        <v>298</v>
      </c>
      <c r="D210" s="190" t="s">
        <v>298</v>
      </c>
      <c r="E210" s="189">
        <v>6.942982456140351</v>
      </c>
      <c r="F210" s="190" t="str">
        <f>IFERROR(E210-C210,"-")</f>
        <v>-</v>
      </c>
      <c r="G210" s="189">
        <v>6.0505244163753247</v>
      </c>
      <c r="H210" s="190">
        <f>IFERROR(G210-E210,"-")</f>
        <v>-0.89245803976502636</v>
      </c>
      <c r="I210" s="189">
        <v>6.1622316493122513</v>
      </c>
      <c r="J210" s="190">
        <f>IFERROR(I210-G210,"-")</f>
        <v>0.11170723293692664</v>
      </c>
      <c r="K210" s="189">
        <v>6.5747333425682228</v>
      </c>
      <c r="L210" s="190">
        <f>IFERROR(K210-I210,"-")</f>
        <v>0.41250169325597152</v>
      </c>
      <c r="M210" s="189">
        <v>6.9246402610888591</v>
      </c>
      <c r="N210" s="190">
        <f t="shared" si="39"/>
        <v>0.34990691852063627</v>
      </c>
    </row>
    <row r="211" spans="2:15" x14ac:dyDescent="0.25">
      <c r="B211" s="119" t="s">
        <v>82</v>
      </c>
      <c r="C211" s="189" t="s">
        <v>298</v>
      </c>
      <c r="D211" s="190" t="s">
        <v>298</v>
      </c>
      <c r="E211" s="189">
        <v>5.9918918918918918</v>
      </c>
      <c r="F211" s="190" t="str">
        <f t="shared" ref="F211:J219" si="40">IFERROR(E211-C211,"-")</f>
        <v>-</v>
      </c>
      <c r="G211" s="189">
        <v>9.0643571532106098</v>
      </c>
      <c r="H211" s="190">
        <f t="shared" si="40"/>
        <v>3.072465261318718</v>
      </c>
      <c r="I211" s="189">
        <v>8.7324577186038148</v>
      </c>
      <c r="J211" s="190">
        <f t="shared" si="40"/>
        <v>-0.33189943460679494</v>
      </c>
      <c r="K211" s="189">
        <v>7.8931557757819757</v>
      </c>
      <c r="L211" s="190">
        <f t="shared" ref="L211:L219" si="41">IFERROR(K211-I211,"-")</f>
        <v>-0.83930194282183912</v>
      </c>
      <c r="M211" s="189">
        <v>8.4181498141991007</v>
      </c>
      <c r="N211" s="190">
        <f t="shared" si="39"/>
        <v>0.524994038417125</v>
      </c>
    </row>
    <row r="212" spans="2:15" x14ac:dyDescent="0.25">
      <c r="B212" s="119" t="s">
        <v>84</v>
      </c>
      <c r="C212" s="189" t="s">
        <v>298</v>
      </c>
      <c r="D212" s="190" t="s">
        <v>298</v>
      </c>
      <c r="E212" s="189">
        <v>7.3175675675675675</v>
      </c>
      <c r="F212" s="190" t="str">
        <f t="shared" si="40"/>
        <v>-</v>
      </c>
      <c r="G212" s="189">
        <v>8.0135706732463863</v>
      </c>
      <c r="H212" s="190">
        <f t="shared" si="40"/>
        <v>0.69600310567881873</v>
      </c>
      <c r="I212" s="189">
        <v>7.7536370597243494</v>
      </c>
      <c r="J212" s="190">
        <f t="shared" si="40"/>
        <v>-0.25993361352203692</v>
      </c>
      <c r="K212" s="189">
        <v>8.044391597304795</v>
      </c>
      <c r="L212" s="190">
        <f t="shared" si="41"/>
        <v>0.29075453758044567</v>
      </c>
      <c r="M212" s="189">
        <v>9.1588509698011293</v>
      </c>
      <c r="N212" s="190">
        <f t="shared" si="39"/>
        <v>1.1144593724963343</v>
      </c>
    </row>
    <row r="213" spans="2:15" x14ac:dyDescent="0.25">
      <c r="B213" s="119" t="s">
        <v>86</v>
      </c>
      <c r="C213" s="189" t="s">
        <v>298</v>
      </c>
      <c r="D213" s="190" t="s">
        <v>298</v>
      </c>
      <c r="E213" s="189">
        <v>8.0938786714246493</v>
      </c>
      <c r="F213" s="190" t="str">
        <f t="shared" si="40"/>
        <v>-</v>
      </c>
      <c r="G213" s="189">
        <v>7.5247405624906003</v>
      </c>
      <c r="H213" s="190">
        <f t="shared" si="40"/>
        <v>-0.56913810893404904</v>
      </c>
      <c r="I213" s="189">
        <v>7.5693650315979539</v>
      </c>
      <c r="J213" s="190">
        <f t="shared" si="40"/>
        <v>4.4624469107353626E-2</v>
      </c>
      <c r="K213" s="189">
        <v>7.3956372968349013</v>
      </c>
      <c r="L213" s="190">
        <f t="shared" si="41"/>
        <v>-0.17372773476305259</v>
      </c>
      <c r="M213" s="189">
        <v>8.1549535603715171</v>
      </c>
      <c r="N213" s="190">
        <f t="shared" si="39"/>
        <v>0.75931626353661574</v>
      </c>
    </row>
    <row r="214" spans="2:15" x14ac:dyDescent="0.25">
      <c r="B214" s="119" t="s">
        <v>88</v>
      </c>
      <c r="C214" s="189">
        <v>7.8768551945447252</v>
      </c>
      <c r="D214" s="190">
        <v>-2.1215820341408103</v>
      </c>
      <c r="E214" s="189">
        <v>7.8920375789311565</v>
      </c>
      <c r="F214" s="190">
        <f t="shared" si="40"/>
        <v>1.518238438643138E-2</v>
      </c>
      <c r="G214" s="189">
        <v>8.8722478934493072</v>
      </c>
      <c r="H214" s="190">
        <f t="shared" si="40"/>
        <v>0.98021031451815066</v>
      </c>
      <c r="I214" s="189">
        <v>9.0076436478650503</v>
      </c>
      <c r="J214" s="190">
        <f t="shared" si="40"/>
        <v>0.13539575441574314</v>
      </c>
      <c r="K214" s="189">
        <v>8.6820465966194611</v>
      </c>
      <c r="L214" s="190">
        <f t="shared" si="41"/>
        <v>-0.32559705124558924</v>
      </c>
      <c r="M214" s="189">
        <v>8.875456204379562</v>
      </c>
      <c r="N214" s="190">
        <f t="shared" si="39"/>
        <v>0.19340960776010085</v>
      </c>
    </row>
    <row r="215" spans="2:15" x14ac:dyDescent="0.25">
      <c r="B215" s="119" t="s">
        <v>90</v>
      </c>
      <c r="C215" s="189">
        <v>6.108247422680412</v>
      </c>
      <c r="D215" s="190">
        <v>-2.7809881467423647</v>
      </c>
      <c r="E215" s="189">
        <v>8.3872750236817168</v>
      </c>
      <c r="F215" s="190">
        <f t="shared" si="40"/>
        <v>2.2790276010013049</v>
      </c>
      <c r="G215" s="189">
        <v>8.1407823073114383</v>
      </c>
      <c r="H215" s="190">
        <f t="shared" si="40"/>
        <v>-0.24649271637027859</v>
      </c>
      <c r="I215" s="189">
        <v>8.1342552074216705</v>
      </c>
      <c r="J215" s="190">
        <f t="shared" si="40"/>
        <v>-6.5270998897677401E-3</v>
      </c>
      <c r="K215" s="189">
        <v>8.573217903849697</v>
      </c>
      <c r="L215" s="190">
        <f t="shared" si="41"/>
        <v>0.43896269642802643</v>
      </c>
      <c r="M215" s="189">
        <v>8.6820303383897315</v>
      </c>
      <c r="N215" s="190">
        <f t="shared" si="39"/>
        <v>0.10881243454003453</v>
      </c>
    </row>
    <row r="216" spans="2:15" x14ac:dyDescent="0.25">
      <c r="B216" s="119" t="s">
        <v>92</v>
      </c>
      <c r="C216" s="189">
        <v>5.8590604026845634</v>
      </c>
      <c r="D216" s="190">
        <v>-1.5825301899194901</v>
      </c>
      <c r="E216" s="189">
        <v>7.706890830660325</v>
      </c>
      <c r="F216" s="190">
        <f t="shared" si="40"/>
        <v>1.8478304279757616</v>
      </c>
      <c r="G216" s="189">
        <v>8.0149519401922387</v>
      </c>
      <c r="H216" s="190">
        <f t="shared" si="40"/>
        <v>0.30806110953191368</v>
      </c>
      <c r="I216" s="189">
        <v>7.7264816204051012</v>
      </c>
      <c r="J216" s="190">
        <f t="shared" si="40"/>
        <v>-0.28847031978713744</v>
      </c>
      <c r="K216" s="189">
        <v>7.8618848318660701</v>
      </c>
      <c r="L216" s="190">
        <f t="shared" si="41"/>
        <v>0.1354032114609689</v>
      </c>
      <c r="M216" s="189">
        <v>7.6035922483062865</v>
      </c>
      <c r="N216" s="190">
        <f t="shared" si="39"/>
        <v>-0.25829258355978357</v>
      </c>
    </row>
    <row r="217" spans="2:15" x14ac:dyDescent="0.25">
      <c r="B217" s="119" t="s">
        <v>94</v>
      </c>
      <c r="C217" s="189">
        <v>6.8014888337468982</v>
      </c>
      <c r="D217" s="190">
        <v>-0.63179252067502212</v>
      </c>
      <c r="E217" s="189">
        <v>7.5867244313786166</v>
      </c>
      <c r="F217" s="190">
        <f t="shared" si="40"/>
        <v>0.78523559763171846</v>
      </c>
      <c r="G217" s="189">
        <v>7.0539167806212149</v>
      </c>
      <c r="H217" s="190">
        <f t="shared" si="40"/>
        <v>-0.53280765075740177</v>
      </c>
      <c r="I217" s="189">
        <v>7.5194165188251532</v>
      </c>
      <c r="J217" s="190">
        <f t="shared" si="40"/>
        <v>0.46549973820393831</v>
      </c>
      <c r="K217" s="189">
        <v>7.8219711004075583</v>
      </c>
      <c r="L217" s="190">
        <f t="shared" si="41"/>
        <v>0.30255458158240511</v>
      </c>
      <c r="M217" s="189">
        <v>7.6891334250343881</v>
      </c>
      <c r="N217" s="190">
        <f t="shared" si="39"/>
        <v>-0.13283767537317015</v>
      </c>
    </row>
    <row r="218" spans="2:15" x14ac:dyDescent="0.25">
      <c r="B218" s="119" t="s">
        <v>96</v>
      </c>
      <c r="C218" s="189">
        <v>8.7415458937198061</v>
      </c>
      <c r="D218" s="190">
        <v>0.71626740186033722</v>
      </c>
      <c r="E218" s="189">
        <v>7.2337546733131566</v>
      </c>
      <c r="F218" s="190">
        <f t="shared" si="40"/>
        <v>-1.5077912204066495</v>
      </c>
      <c r="G218" s="189">
        <v>7.6023429179978699</v>
      </c>
      <c r="H218" s="190">
        <f t="shared" si="40"/>
        <v>0.3685882446847133</v>
      </c>
      <c r="I218" s="189">
        <v>7.7343208926510192</v>
      </c>
      <c r="J218" s="190">
        <f t="shared" si="40"/>
        <v>0.13197797465314931</v>
      </c>
      <c r="K218" s="189">
        <v>8.1171240819482033</v>
      </c>
      <c r="L218" s="190">
        <f t="shared" si="41"/>
        <v>0.38280318929718415</v>
      </c>
      <c r="M218" s="189">
        <v>8.0090072824837097</v>
      </c>
      <c r="N218" s="190">
        <f t="shared" si="39"/>
        <v>-0.1081167994644936</v>
      </c>
    </row>
    <row r="219" spans="2:15" ht="15.75" x14ac:dyDescent="0.25">
      <c r="B219" s="122" t="s">
        <v>33</v>
      </c>
      <c r="C219" s="191">
        <v>7.9013936058086429</v>
      </c>
      <c r="D219" s="192">
        <v>-0.2734452299014567</v>
      </c>
      <c r="E219" s="191">
        <v>7.7442599277978337</v>
      </c>
      <c r="F219" s="192">
        <f t="shared" si="40"/>
        <v>-0.15713367801080924</v>
      </c>
      <c r="G219" s="191">
        <v>7.692902596803731</v>
      </c>
      <c r="H219" s="192">
        <f t="shared" si="40"/>
        <v>-5.1357330994102668E-2</v>
      </c>
      <c r="I219" s="191">
        <v>7.8043907669733059</v>
      </c>
      <c r="J219" s="192">
        <f t="shared" si="40"/>
        <v>0.11148817016957491</v>
      </c>
      <c r="K219" s="191">
        <v>7.8579848599122881</v>
      </c>
      <c r="L219" s="192">
        <f t="shared" si="41"/>
        <v>5.3594092938982207E-2</v>
      </c>
      <c r="M219" s="191">
        <v>8.0922544080604535</v>
      </c>
      <c r="N219" s="192">
        <v>0.23426954814816536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307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v>2020</v>
      </c>
      <c r="D227" s="308"/>
      <c r="E227" s="309">
        <v>2021</v>
      </c>
      <c r="F227" s="308"/>
      <c r="G227" s="309">
        <v>2022</v>
      </c>
      <c r="H227" s="308"/>
      <c r="I227" s="309">
        <v>2023</v>
      </c>
      <c r="J227" s="308"/>
      <c r="K227" s="309">
        <v>2024</v>
      </c>
      <c r="L227" s="308"/>
      <c r="M227" s="309"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CONCATENATE("dif ",RIGHT(C227,2),"/",RIGHT(C227-1,2))</f>
        <v>dif 20/19</v>
      </c>
      <c r="E228" s="118" t="s">
        <v>72</v>
      </c>
      <c r="F228" s="117" t="str">
        <f>CONCATENATE("dif ",RIGHT(E227,2),"/",RIGHT(C227,2))</f>
        <v>dif 21/20</v>
      </c>
      <c r="G228" s="118" t="s">
        <v>72</v>
      </c>
      <c r="H228" s="117" t="str">
        <f>CONCATENATE("dif ",RIGHT(G227,2),"/",RIGHT(E227,2))</f>
        <v>dif 22/21</v>
      </c>
      <c r="I228" s="118" t="s">
        <v>72</v>
      </c>
      <c r="J228" s="117" t="str">
        <f>CONCATENATE("dif ",RIGHT(I227,2),"/",RIGHT(G227,2))</f>
        <v>dif 23/22</v>
      </c>
      <c r="K228" s="118" t="s">
        <v>72</v>
      </c>
      <c r="L228" s="117" t="str">
        <f>CONCATENATE("dif ",RIGHT(K227,2),"/",RIGHT(I227,2))</f>
        <v>dif 24/23</v>
      </c>
      <c r="M228" s="118" t="s">
        <v>72</v>
      </c>
      <c r="N228" s="117" t="str">
        <f>CONCATENATE("dif ",RIGHT(M227,2),"/",RIGHT(K227,2))</f>
        <v>dif 25/24</v>
      </c>
    </row>
    <row r="229" spans="2:15" x14ac:dyDescent="0.25">
      <c r="B229" s="119" t="s">
        <v>74</v>
      </c>
      <c r="C229" s="189">
        <v>8.8133498145859086</v>
      </c>
      <c r="D229" s="190">
        <v>-0.45333856053620103</v>
      </c>
      <c r="E229" s="189">
        <v>12.473309608540925</v>
      </c>
      <c r="F229" s="190">
        <f t="shared" ref="F229:J231" si="42">IFERROR(E229-C229,"-")</f>
        <v>3.6599597939550161</v>
      </c>
      <c r="G229" s="189">
        <v>8.7088772845952995</v>
      </c>
      <c r="H229" s="190">
        <f t="shared" si="42"/>
        <v>-3.7644323239456252</v>
      </c>
      <c r="I229" s="189">
        <v>9.0303465900015976</v>
      </c>
      <c r="J229" s="190">
        <f t="shared" si="42"/>
        <v>0.32146930540629803</v>
      </c>
      <c r="K229" s="189">
        <v>8.5031357792411413</v>
      </c>
      <c r="L229" s="190">
        <f t="shared" ref="L229:L231" si="43">IFERROR(K229-I229,"-")</f>
        <v>-0.52721081076045628</v>
      </c>
      <c r="M229" s="189">
        <v>8.2951160928742986</v>
      </c>
      <c r="N229" s="190">
        <f t="shared" ref="N229:N240" si="44">IFERROR(M229-K229,"-")</f>
        <v>-0.20801968636684265</v>
      </c>
    </row>
    <row r="230" spans="2:15" x14ac:dyDescent="0.25">
      <c r="B230" s="119" t="s">
        <v>76</v>
      </c>
      <c r="C230" s="189">
        <v>8.3433203068461435</v>
      </c>
      <c r="D230" s="190">
        <v>-0.37620787139763046</v>
      </c>
      <c r="E230" s="189">
        <v>14.453815261044177</v>
      </c>
      <c r="F230" s="190">
        <f t="shared" si="42"/>
        <v>6.1104949541980336</v>
      </c>
      <c r="G230" s="189">
        <v>6.9769477317554243</v>
      </c>
      <c r="H230" s="190">
        <f t="shared" si="42"/>
        <v>-7.4768675292887528</v>
      </c>
      <c r="I230" s="189">
        <v>7.7075522955718556</v>
      </c>
      <c r="J230" s="190">
        <f t="shared" si="42"/>
        <v>0.73060456381643135</v>
      </c>
      <c r="K230" s="189">
        <v>7.8615651670765221</v>
      </c>
      <c r="L230" s="190">
        <f t="shared" si="43"/>
        <v>0.15401287150466647</v>
      </c>
      <c r="M230" s="189">
        <v>7.6123822341857332</v>
      </c>
      <c r="N230" s="190">
        <f t="shared" si="44"/>
        <v>-0.24918293289078886</v>
      </c>
    </row>
    <row r="231" spans="2:15" x14ac:dyDescent="0.25">
      <c r="B231" s="119" t="s">
        <v>78</v>
      </c>
      <c r="C231" s="189">
        <v>9.8412825651302605</v>
      </c>
      <c r="D231" s="190">
        <v>2.1089659729661792</v>
      </c>
      <c r="E231" s="189">
        <v>12.250825082508252</v>
      </c>
      <c r="F231" s="190">
        <f t="shared" si="42"/>
        <v>2.4095425173779912</v>
      </c>
      <c r="G231" s="189">
        <v>8.5546218487394956</v>
      </c>
      <c r="H231" s="190">
        <f t="shared" si="42"/>
        <v>-3.696203233768756</v>
      </c>
      <c r="I231" s="189">
        <v>7.6579337617399901</v>
      </c>
      <c r="J231" s="190">
        <f t="shared" si="42"/>
        <v>-0.89668808699950553</v>
      </c>
      <c r="K231" s="189">
        <v>7.2860209283606121</v>
      </c>
      <c r="L231" s="190">
        <f t="shared" si="43"/>
        <v>-0.37191283337937797</v>
      </c>
      <c r="M231" s="189">
        <v>8.0018540590650247</v>
      </c>
      <c r="N231" s="190">
        <f t="shared" si="44"/>
        <v>0.71583313070441257</v>
      </c>
    </row>
    <row r="232" spans="2:15" x14ac:dyDescent="0.25">
      <c r="B232" s="119" t="s">
        <v>80</v>
      </c>
      <c r="C232" s="189" t="s">
        <v>298</v>
      </c>
      <c r="D232" s="190" t="s">
        <v>298</v>
      </c>
      <c r="E232" s="189">
        <v>8.6115288220551385</v>
      </c>
      <c r="F232" s="190" t="str">
        <f>IFERROR(E232-C232,"-")</f>
        <v>-</v>
      </c>
      <c r="G232" s="189">
        <v>7.242046234836347</v>
      </c>
      <c r="H232" s="190">
        <f>IFERROR(G232-E232,"-")</f>
        <v>-1.3694825872187915</v>
      </c>
      <c r="I232" s="189">
        <v>6.7489429946056276</v>
      </c>
      <c r="J232" s="190">
        <f>IFERROR(I232-G232,"-")</f>
        <v>-0.49310324023071939</v>
      </c>
      <c r="K232" s="189">
        <v>7.6862615587846763</v>
      </c>
      <c r="L232" s="190">
        <f>IFERROR(K232-I232,"-")</f>
        <v>0.93731856417904869</v>
      </c>
      <c r="M232" s="189">
        <v>6.9021496370742605</v>
      </c>
      <c r="N232" s="190">
        <f t="shared" si="44"/>
        <v>-0.78411192171041577</v>
      </c>
    </row>
    <row r="233" spans="2:15" x14ac:dyDescent="0.25">
      <c r="B233" s="119" t="s">
        <v>82</v>
      </c>
      <c r="C233" s="189" t="s">
        <v>298</v>
      </c>
      <c r="D233" s="190" t="s">
        <v>298</v>
      </c>
      <c r="E233" s="189">
        <v>6.3733634311512413</v>
      </c>
      <c r="F233" s="190" t="str">
        <f t="shared" ref="F233:J241" si="45">IFERROR(E233-C233,"-")</f>
        <v>-</v>
      </c>
      <c r="G233" s="189">
        <v>7.2300592128178334</v>
      </c>
      <c r="H233" s="190">
        <f t="shared" si="45"/>
        <v>0.8566957816665921</v>
      </c>
      <c r="I233" s="189">
        <v>7.35172631247044</v>
      </c>
      <c r="J233" s="190">
        <f t="shared" si="45"/>
        <v>0.12166709965260658</v>
      </c>
      <c r="K233" s="189">
        <v>7.3568722011712024</v>
      </c>
      <c r="L233" s="190">
        <f t="shared" ref="L233:L241" si="46">IFERROR(K233-I233,"-")</f>
        <v>5.1458887007624909E-3</v>
      </c>
      <c r="M233" s="189">
        <v>7.5337099125364428</v>
      </c>
      <c r="N233" s="190">
        <f t="shared" si="44"/>
        <v>0.1768377113652404</v>
      </c>
    </row>
    <row r="234" spans="2:15" x14ac:dyDescent="0.25">
      <c r="B234" s="119" t="s">
        <v>84</v>
      </c>
      <c r="C234" s="189" t="s">
        <v>298</v>
      </c>
      <c r="D234" s="190" t="s">
        <v>298</v>
      </c>
      <c r="E234" s="189">
        <v>7.7167957117331749</v>
      </c>
      <c r="F234" s="190" t="str">
        <f t="shared" si="45"/>
        <v>-</v>
      </c>
      <c r="G234" s="189">
        <v>7.8921325051759839</v>
      </c>
      <c r="H234" s="190">
        <f t="shared" si="45"/>
        <v>0.17533679344280895</v>
      </c>
      <c r="I234" s="189">
        <v>7.3744283157685429</v>
      </c>
      <c r="J234" s="190">
        <f t="shared" si="45"/>
        <v>-0.51770418940744101</v>
      </c>
      <c r="K234" s="189">
        <v>7.5051059001512863</v>
      </c>
      <c r="L234" s="190">
        <f t="shared" si="46"/>
        <v>0.13067758438274346</v>
      </c>
      <c r="M234" s="189">
        <v>7.7257777777777781</v>
      </c>
      <c r="N234" s="190">
        <f t="shared" si="44"/>
        <v>0.22067187762649176</v>
      </c>
    </row>
    <row r="235" spans="2:15" x14ac:dyDescent="0.25">
      <c r="B235" s="119" t="s">
        <v>86</v>
      </c>
      <c r="C235" s="189" t="s">
        <v>298</v>
      </c>
      <c r="D235" s="190" t="s">
        <v>298</v>
      </c>
      <c r="E235" s="189">
        <v>8.4972983404091078</v>
      </c>
      <c r="F235" s="190" t="str">
        <f t="shared" si="45"/>
        <v>-</v>
      </c>
      <c r="G235" s="189">
        <v>7.8187372708757641</v>
      </c>
      <c r="H235" s="190">
        <f t="shared" si="45"/>
        <v>-0.67856106953334372</v>
      </c>
      <c r="I235" s="189">
        <v>7.6708938685052939</v>
      </c>
      <c r="J235" s="190">
        <f t="shared" si="45"/>
        <v>-0.14784340237047022</v>
      </c>
      <c r="K235" s="189">
        <v>7.6679137049507418</v>
      </c>
      <c r="L235" s="190">
        <f t="shared" si="46"/>
        <v>-2.9801635545521066E-3</v>
      </c>
      <c r="M235" s="189">
        <v>7.925410089755494</v>
      </c>
      <c r="N235" s="190">
        <f t="shared" si="44"/>
        <v>0.25749638480475223</v>
      </c>
    </row>
    <row r="236" spans="2:15" x14ac:dyDescent="0.25">
      <c r="B236" s="119" t="s">
        <v>88</v>
      </c>
      <c r="C236" s="189">
        <v>7.5310063126624582</v>
      </c>
      <c r="D236" s="190">
        <v>-0.90355459385312198</v>
      </c>
      <c r="E236" s="189">
        <v>7.9433344251555846</v>
      </c>
      <c r="F236" s="190">
        <f t="shared" si="45"/>
        <v>0.4123281124931264</v>
      </c>
      <c r="G236" s="189">
        <v>7.9286612758310868</v>
      </c>
      <c r="H236" s="190">
        <f t="shared" si="45"/>
        <v>-1.4673149324497814E-2</v>
      </c>
      <c r="I236" s="189">
        <v>8.1656338971696538</v>
      </c>
      <c r="J236" s="190">
        <f t="shared" si="45"/>
        <v>0.236972621338567</v>
      </c>
      <c r="K236" s="189">
        <v>7.7958266452648477</v>
      </c>
      <c r="L236" s="190">
        <f t="shared" si="46"/>
        <v>-0.36980725190480612</v>
      </c>
      <c r="M236" s="189">
        <v>7.6320681642137878</v>
      </c>
      <c r="N236" s="190">
        <f t="shared" si="44"/>
        <v>-0.16375848105105995</v>
      </c>
    </row>
    <row r="237" spans="2:15" x14ac:dyDescent="0.25">
      <c r="B237" s="119" t="s">
        <v>90</v>
      </c>
      <c r="C237" s="189">
        <v>7.7185580774365823</v>
      </c>
      <c r="D237" s="190">
        <v>-0.8308084581684847</v>
      </c>
      <c r="E237" s="189">
        <v>8.4934531059683316</v>
      </c>
      <c r="F237" s="190">
        <f t="shared" si="45"/>
        <v>0.7748950285317493</v>
      </c>
      <c r="G237" s="189">
        <v>7.9258992805755399</v>
      </c>
      <c r="H237" s="190">
        <f t="shared" si="45"/>
        <v>-0.56755382539279164</v>
      </c>
      <c r="I237" s="189">
        <v>7.8255897069335241</v>
      </c>
      <c r="J237" s="190">
        <f t="shared" si="45"/>
        <v>-0.10030957364201587</v>
      </c>
      <c r="K237" s="189">
        <v>7.7792072322670371</v>
      </c>
      <c r="L237" s="190">
        <f t="shared" si="46"/>
        <v>-4.6382474666486928E-2</v>
      </c>
      <c r="M237" s="189">
        <v>7.911390068303489</v>
      </c>
      <c r="N237" s="190">
        <f t="shared" si="44"/>
        <v>0.13218283603645187</v>
      </c>
    </row>
    <row r="238" spans="2:15" x14ac:dyDescent="0.25">
      <c r="B238" s="119" t="s">
        <v>92</v>
      </c>
      <c r="C238" s="189">
        <v>7.8821989528795813</v>
      </c>
      <c r="D238" s="190">
        <v>0.96170184698921712</v>
      </c>
      <c r="E238" s="189">
        <v>6.4446714334354782</v>
      </c>
      <c r="F238" s="190">
        <f t="shared" si="45"/>
        <v>-1.4375275194441031</v>
      </c>
      <c r="G238" s="189">
        <v>6.3134996801023675</v>
      </c>
      <c r="H238" s="190">
        <f t="shared" si="45"/>
        <v>-0.13117175333311071</v>
      </c>
      <c r="I238" s="189">
        <v>6.8738239463848432</v>
      </c>
      <c r="J238" s="190">
        <f t="shared" si="45"/>
        <v>0.56032426628247567</v>
      </c>
      <c r="K238" s="189">
        <v>7.5672961028525512</v>
      </c>
      <c r="L238" s="190">
        <f t="shared" si="46"/>
        <v>0.69347215646770799</v>
      </c>
      <c r="M238" s="189">
        <v>7.6181086519114691</v>
      </c>
      <c r="N238" s="190">
        <f t="shared" si="44"/>
        <v>5.0812549058917966E-2</v>
      </c>
    </row>
    <row r="239" spans="2:15" x14ac:dyDescent="0.25">
      <c r="B239" s="119" t="s">
        <v>94</v>
      </c>
      <c r="C239" s="189">
        <v>8.5499040307101719</v>
      </c>
      <c r="D239" s="190">
        <v>0.75780319037403743</v>
      </c>
      <c r="E239" s="189">
        <v>9.2018958378731757</v>
      </c>
      <c r="F239" s="190">
        <f t="shared" si="45"/>
        <v>0.65199180716300376</v>
      </c>
      <c r="G239" s="189">
        <v>8.8920780711825493</v>
      </c>
      <c r="H239" s="190">
        <f t="shared" si="45"/>
        <v>-0.30981776669062633</v>
      </c>
      <c r="I239" s="189">
        <v>8.6272536687631032</v>
      </c>
      <c r="J239" s="190">
        <f t="shared" si="45"/>
        <v>-0.26482440241944616</v>
      </c>
      <c r="K239" s="189">
        <v>7.8614325068870521</v>
      </c>
      <c r="L239" s="190">
        <f t="shared" si="46"/>
        <v>-0.76582116187605109</v>
      </c>
      <c r="M239" s="189">
        <v>7.3831143986736389</v>
      </c>
      <c r="N239" s="190">
        <f t="shared" si="44"/>
        <v>-0.47831810821341314</v>
      </c>
    </row>
    <row r="240" spans="2:15" x14ac:dyDescent="0.25">
      <c r="B240" s="119" t="s">
        <v>96</v>
      </c>
      <c r="C240" s="189">
        <v>8.4763610315186249</v>
      </c>
      <c r="D240" s="190">
        <v>3.8493042674497602E-2</v>
      </c>
      <c r="E240" s="189">
        <v>7.4289384561485461</v>
      </c>
      <c r="F240" s="190">
        <f t="shared" si="45"/>
        <v>-1.0474225753700788</v>
      </c>
      <c r="G240" s="189">
        <v>7.6410361281526926</v>
      </c>
      <c r="H240" s="190">
        <f t="shared" si="45"/>
        <v>0.21209767200414653</v>
      </c>
      <c r="I240" s="189">
        <v>7.7963321709931552</v>
      </c>
      <c r="J240" s="190">
        <f t="shared" si="45"/>
        <v>0.15529604284046261</v>
      </c>
      <c r="K240" s="189">
        <v>7.9899736147757254</v>
      </c>
      <c r="L240" s="190">
        <f t="shared" si="46"/>
        <v>0.1936414437825702</v>
      </c>
      <c r="M240" s="189">
        <v>8.3092679226197994</v>
      </c>
      <c r="N240" s="190">
        <f t="shared" si="44"/>
        <v>0.31929430784407398</v>
      </c>
    </row>
    <row r="241" spans="2:15" ht="15.75" x14ac:dyDescent="0.25">
      <c r="B241" s="122" t="s">
        <v>33</v>
      </c>
      <c r="C241" s="191">
        <v>8.3338509316770182</v>
      </c>
      <c r="D241" s="192">
        <v>0.27552044442747281</v>
      </c>
      <c r="E241" s="191">
        <v>7.9855857244715089</v>
      </c>
      <c r="F241" s="192">
        <f t="shared" si="45"/>
        <v>-0.34826520720550924</v>
      </c>
      <c r="G241" s="191">
        <v>7.7256410566110665</v>
      </c>
      <c r="H241" s="192">
        <f t="shared" si="45"/>
        <v>-0.25994466786044246</v>
      </c>
      <c r="I241" s="191">
        <v>7.7246259452590662</v>
      </c>
      <c r="J241" s="192">
        <f t="shared" si="45"/>
        <v>-1.0151113520002752E-3</v>
      </c>
      <c r="K241" s="191">
        <v>7.7391729994982681</v>
      </c>
      <c r="L241" s="192">
        <f t="shared" si="46"/>
        <v>1.4547054239201884E-2</v>
      </c>
      <c r="M241" s="191">
        <v>7.7368745425831058</v>
      </c>
      <c r="N241" s="192">
        <v>-2.2984569151622836E-3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309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v>2020</v>
      </c>
      <c r="D249" s="308"/>
      <c r="E249" s="309">
        <v>2021</v>
      </c>
      <c r="F249" s="308"/>
      <c r="G249" s="309">
        <v>2022</v>
      </c>
      <c r="H249" s="308"/>
      <c r="I249" s="309">
        <v>2023</v>
      </c>
      <c r="J249" s="308"/>
      <c r="K249" s="309">
        <v>2024</v>
      </c>
      <c r="L249" s="308"/>
      <c r="M249" s="309">
        <v>2025</v>
      </c>
      <c r="N249" s="310"/>
    </row>
    <row r="250" spans="2:15" ht="16.5" thickTop="1" thickBot="1" x14ac:dyDescent="0.3">
      <c r="B250" s="87"/>
      <c r="C250" s="116" t="s">
        <v>72</v>
      </c>
      <c r="D250" s="117" t="str">
        <f>CONCATENATE("dif ",RIGHT(C249,2),"/",RIGHT(C249-1,2))</f>
        <v>dif 20/19</v>
      </c>
      <c r="E250" s="118" t="s">
        <v>72</v>
      </c>
      <c r="F250" s="117" t="str">
        <f>CONCATENATE("dif ",RIGHT(E249,2),"/",RIGHT(C249,2))</f>
        <v>dif 21/20</v>
      </c>
      <c r="G250" s="118" t="s">
        <v>72</v>
      </c>
      <c r="H250" s="117" t="str">
        <f>CONCATENATE("dif ",RIGHT(G249,2),"/",RIGHT(E249,2))</f>
        <v>dif 22/21</v>
      </c>
      <c r="I250" s="118" t="s">
        <v>72</v>
      </c>
      <c r="J250" s="117" t="str">
        <f>CONCATENATE("dif ",RIGHT(I249,2),"/",RIGHT(G249,2))</f>
        <v>dif 23/22</v>
      </c>
      <c r="K250" s="118" t="s">
        <v>72</v>
      </c>
      <c r="L250" s="117" t="str">
        <f>CONCATENATE("dif ",RIGHT(K249,2),"/",RIGHT(I249,2))</f>
        <v>dif 24/23</v>
      </c>
      <c r="M250" s="118" t="s">
        <v>72</v>
      </c>
      <c r="N250" s="117" t="str">
        <f>CONCATENATE("dif ",RIGHT(M249,2),"/",RIGHT(K249,2))</f>
        <v>dif 25/24</v>
      </c>
    </row>
    <row r="251" spans="2:15" x14ac:dyDescent="0.25">
      <c r="B251" s="119" t="s">
        <v>74</v>
      </c>
      <c r="C251" s="189">
        <v>8.3097094259390509</v>
      </c>
      <c r="D251" s="190">
        <v>0.67217673195474426</v>
      </c>
      <c r="E251" s="189">
        <v>5.2</v>
      </c>
      <c r="F251" s="190">
        <f t="shared" ref="F251:J253" si="47">IFERROR(E251-C251,"-")</f>
        <v>-3.1097094259390508</v>
      </c>
      <c r="G251" s="189">
        <v>7.4816341829085458</v>
      </c>
      <c r="H251" s="190">
        <f t="shared" si="47"/>
        <v>2.2816341829085456</v>
      </c>
      <c r="I251" s="189">
        <v>6.9183377627446241</v>
      </c>
      <c r="J251" s="190">
        <f t="shared" si="47"/>
        <v>-0.56329642016392167</v>
      </c>
      <c r="K251" s="189">
        <v>7.7295487627365356</v>
      </c>
      <c r="L251" s="190">
        <f t="shared" ref="L251:L253" si="48">IFERROR(K251-I251,"-")</f>
        <v>0.81121099999191149</v>
      </c>
      <c r="M251" s="189">
        <v>8.4976798143851511</v>
      </c>
      <c r="N251" s="190">
        <f t="shared" ref="N251:N262" si="49">IFERROR(M251-K251,"-")</f>
        <v>0.7681310516486155</v>
      </c>
    </row>
    <row r="252" spans="2:15" x14ac:dyDescent="0.25">
      <c r="B252" s="119" t="s">
        <v>76</v>
      </c>
      <c r="C252" s="189">
        <v>7.7628614344723994</v>
      </c>
      <c r="D252" s="190">
        <v>-1.856149042878652E-2</v>
      </c>
      <c r="E252" s="189">
        <v>5.8205128205128203</v>
      </c>
      <c r="F252" s="190">
        <f t="shared" si="47"/>
        <v>-1.9423486139595791</v>
      </c>
      <c r="G252" s="189">
        <v>7.9186262376237622</v>
      </c>
      <c r="H252" s="190">
        <f t="shared" si="47"/>
        <v>2.0981134171109419</v>
      </c>
      <c r="I252" s="189">
        <v>7.8601462522851921</v>
      </c>
      <c r="J252" s="190">
        <f t="shared" si="47"/>
        <v>-5.8479985338570017E-2</v>
      </c>
      <c r="K252" s="189">
        <v>8.2838026205742956</v>
      </c>
      <c r="L252" s="190">
        <f t="shared" si="48"/>
        <v>0.42365636828910347</v>
      </c>
      <c r="M252" s="189">
        <v>7.7154336381269051</v>
      </c>
      <c r="N252" s="190">
        <f t="shared" si="49"/>
        <v>-0.56836898244739054</v>
      </c>
    </row>
    <row r="253" spans="2:15" x14ac:dyDescent="0.25">
      <c r="B253" s="119" t="s">
        <v>78</v>
      </c>
      <c r="C253" s="189">
        <v>9.130612244897959</v>
      </c>
      <c r="D253" s="190">
        <v>1.8406525760378445</v>
      </c>
      <c r="E253" s="189">
        <v>6.04</v>
      </c>
      <c r="F253" s="190">
        <f t="shared" si="47"/>
        <v>-3.0906122448979589</v>
      </c>
      <c r="G253" s="189">
        <v>8.1415174765558405</v>
      </c>
      <c r="H253" s="190">
        <f t="shared" si="47"/>
        <v>2.1015174765558404</v>
      </c>
      <c r="I253" s="189">
        <v>8.2257543103448274</v>
      </c>
      <c r="J253" s="190">
        <f t="shared" si="47"/>
        <v>8.4236833788986942E-2</v>
      </c>
      <c r="K253" s="189">
        <v>7.2290683229813668</v>
      </c>
      <c r="L253" s="190">
        <f t="shared" si="48"/>
        <v>-0.99668598736346059</v>
      </c>
      <c r="M253" s="189">
        <v>7.481447963800905</v>
      </c>
      <c r="N253" s="190">
        <f t="shared" si="49"/>
        <v>0.25237964081953823</v>
      </c>
    </row>
    <row r="254" spans="2:15" x14ac:dyDescent="0.25">
      <c r="B254" s="119" t="s">
        <v>80</v>
      </c>
      <c r="C254" s="189" t="s">
        <v>298</v>
      </c>
      <c r="D254" s="190" t="s">
        <v>298</v>
      </c>
      <c r="E254" s="189">
        <v>4.3703703703703702</v>
      </c>
      <c r="F254" s="190" t="str">
        <f>IFERROR(E254-C254,"-")</f>
        <v>-</v>
      </c>
      <c r="G254" s="189">
        <v>7.9946319018404912</v>
      </c>
      <c r="H254" s="190">
        <f>IFERROR(G254-E254,"-")</f>
        <v>3.624261531470121</v>
      </c>
      <c r="I254" s="189">
        <v>7.3605860113421553</v>
      </c>
      <c r="J254" s="190">
        <f>IFERROR(I254-G254,"-")</f>
        <v>-0.63404589049833593</v>
      </c>
      <c r="K254" s="189">
        <v>9.0169704588309241</v>
      </c>
      <c r="L254" s="190">
        <f>IFERROR(K254-I254,"-")</f>
        <v>1.6563844474887688</v>
      </c>
      <c r="M254" s="189">
        <v>8.0045578851412937</v>
      </c>
      <c r="N254" s="190">
        <f t="shared" si="49"/>
        <v>-1.0124125736896303</v>
      </c>
    </row>
    <row r="255" spans="2:15" x14ac:dyDescent="0.25">
      <c r="B255" s="119" t="s">
        <v>82</v>
      </c>
      <c r="C255" s="189" t="s">
        <v>298</v>
      </c>
      <c r="D255" s="190" t="s">
        <v>298</v>
      </c>
      <c r="E255" s="189">
        <v>6.7142857142857144</v>
      </c>
      <c r="F255" s="190" t="str">
        <f t="shared" ref="F255:J263" si="50">IFERROR(E255-C255,"-")</f>
        <v>-</v>
      </c>
      <c r="G255" s="189">
        <v>7.5626204238921</v>
      </c>
      <c r="H255" s="190">
        <f t="shared" si="50"/>
        <v>0.84833470960638557</v>
      </c>
      <c r="I255" s="189">
        <v>6.9700460829493087</v>
      </c>
      <c r="J255" s="190">
        <f t="shared" si="50"/>
        <v>-0.59257434094279127</v>
      </c>
      <c r="K255" s="189">
        <v>8.4228295819935699</v>
      </c>
      <c r="L255" s="190">
        <f t="shared" ref="L255:L263" si="51">IFERROR(K255-I255,"-")</f>
        <v>1.4527834990442612</v>
      </c>
      <c r="M255" s="189">
        <v>7.5561290322580641</v>
      </c>
      <c r="N255" s="190">
        <f t="shared" si="49"/>
        <v>-0.86670054973550581</v>
      </c>
    </row>
    <row r="256" spans="2:15" x14ac:dyDescent="0.25">
      <c r="B256" s="119" t="s">
        <v>84</v>
      </c>
      <c r="C256" s="189" t="s">
        <v>298</v>
      </c>
      <c r="D256" s="190" t="s">
        <v>298</v>
      </c>
      <c r="E256" s="189">
        <v>7.0810810810810807</v>
      </c>
      <c r="F256" s="190" t="str">
        <f t="shared" si="50"/>
        <v>-</v>
      </c>
      <c r="G256" s="189">
        <v>7.5051546391752577</v>
      </c>
      <c r="H256" s="190">
        <f t="shared" si="50"/>
        <v>0.42407355809417702</v>
      </c>
      <c r="I256" s="189">
        <v>6.8466666666666667</v>
      </c>
      <c r="J256" s="190">
        <f t="shared" si="50"/>
        <v>-0.65848797250859104</v>
      </c>
      <c r="K256" s="189">
        <v>7.862222222222222</v>
      </c>
      <c r="L256" s="190">
        <f t="shared" si="51"/>
        <v>1.0155555555555553</v>
      </c>
      <c r="M256" s="189">
        <v>8.5504587155963296</v>
      </c>
      <c r="N256" s="190">
        <f t="shared" si="49"/>
        <v>0.68823649337410764</v>
      </c>
    </row>
    <row r="257" spans="2:15" x14ac:dyDescent="0.25">
      <c r="B257" s="119" t="s">
        <v>86</v>
      </c>
      <c r="C257" s="189" t="s">
        <v>298</v>
      </c>
      <c r="D257" s="190" t="s">
        <v>298</v>
      </c>
      <c r="E257" s="189">
        <v>6.9072164948453612</v>
      </c>
      <c r="F257" s="190" t="str">
        <f t="shared" si="50"/>
        <v>-</v>
      </c>
      <c r="G257" s="189">
        <v>8.0072780203784575</v>
      </c>
      <c r="H257" s="190">
        <f t="shared" si="50"/>
        <v>1.1000615255330963</v>
      </c>
      <c r="I257" s="189">
        <v>8.7054263565891468</v>
      </c>
      <c r="J257" s="190">
        <f t="shared" si="50"/>
        <v>0.69814833621068928</v>
      </c>
      <c r="K257" s="189">
        <v>7.0123558484349262</v>
      </c>
      <c r="L257" s="190">
        <f t="shared" si="51"/>
        <v>-1.6930705081542206</v>
      </c>
      <c r="M257" s="189">
        <v>7.5721271393643033</v>
      </c>
      <c r="N257" s="190">
        <f t="shared" si="49"/>
        <v>0.55977129092937705</v>
      </c>
    </row>
    <row r="258" spans="2:15" x14ac:dyDescent="0.25">
      <c r="B258" s="119" t="s">
        <v>88</v>
      </c>
      <c r="C258" s="189">
        <v>4.666666666666667</v>
      </c>
      <c r="D258" s="190">
        <v>-5.027976190476191</v>
      </c>
      <c r="E258" s="189">
        <v>8.3154362416107386</v>
      </c>
      <c r="F258" s="190">
        <f t="shared" si="50"/>
        <v>3.6487695749440716</v>
      </c>
      <c r="G258" s="189">
        <v>8.034782608695652</v>
      </c>
      <c r="H258" s="190">
        <f t="shared" si="50"/>
        <v>-0.2806536329150866</v>
      </c>
      <c r="I258" s="189">
        <v>7.1090629800307221</v>
      </c>
      <c r="J258" s="190">
        <f t="shared" si="50"/>
        <v>-0.92571962866492985</v>
      </c>
      <c r="K258" s="189">
        <v>8.0183486238532105</v>
      </c>
      <c r="L258" s="190">
        <f t="shared" si="51"/>
        <v>0.90928564382248833</v>
      </c>
      <c r="M258" s="189">
        <v>8.7415143603133156</v>
      </c>
      <c r="N258" s="190">
        <f t="shared" si="49"/>
        <v>0.72316573646010518</v>
      </c>
    </row>
    <row r="259" spans="2:15" x14ac:dyDescent="0.25">
      <c r="B259" s="119" t="s">
        <v>90</v>
      </c>
      <c r="C259" s="189">
        <v>1</v>
      </c>
      <c r="D259" s="190">
        <v>-6.808080808080808</v>
      </c>
      <c r="E259" s="189">
        <v>6.5935828877005349</v>
      </c>
      <c r="F259" s="190">
        <f t="shared" si="50"/>
        <v>5.5935828877005349</v>
      </c>
      <c r="G259" s="189">
        <v>7.1622176591375766</v>
      </c>
      <c r="H259" s="190">
        <f t="shared" si="50"/>
        <v>0.56863477143704166</v>
      </c>
      <c r="I259" s="189">
        <v>8.4351687388987564</v>
      </c>
      <c r="J259" s="190">
        <f t="shared" si="50"/>
        <v>1.2729510797611798</v>
      </c>
      <c r="K259" s="189">
        <v>7.9058524173027989</v>
      </c>
      <c r="L259" s="190">
        <f t="shared" si="51"/>
        <v>-0.52931632159595754</v>
      </c>
      <c r="M259" s="189">
        <v>7.259765625</v>
      </c>
      <c r="N259" s="190">
        <f t="shared" si="49"/>
        <v>-0.64608679230279886</v>
      </c>
    </row>
    <row r="260" spans="2:15" x14ac:dyDescent="0.25">
      <c r="B260" s="119" t="s">
        <v>92</v>
      </c>
      <c r="C260" s="189">
        <v>8.4444444444444446</v>
      </c>
      <c r="D260" s="190">
        <v>0.82627097037376984</v>
      </c>
      <c r="E260" s="189">
        <v>6.4757085020242915</v>
      </c>
      <c r="F260" s="190">
        <f t="shared" si="50"/>
        <v>-1.9687359424201532</v>
      </c>
      <c r="G260" s="189">
        <v>6.6114445778311328</v>
      </c>
      <c r="H260" s="190">
        <f t="shared" si="50"/>
        <v>0.13573607580684133</v>
      </c>
      <c r="I260" s="189">
        <v>6.4231318419800099</v>
      </c>
      <c r="J260" s="190">
        <f t="shared" si="50"/>
        <v>-0.18831273585112296</v>
      </c>
      <c r="K260" s="189">
        <v>6.6109550561797752</v>
      </c>
      <c r="L260" s="190">
        <f t="shared" si="51"/>
        <v>0.18782321419976533</v>
      </c>
      <c r="M260" s="189">
        <v>6.9224770642201836</v>
      </c>
      <c r="N260" s="190">
        <f t="shared" si="49"/>
        <v>0.31152200804040842</v>
      </c>
    </row>
    <row r="261" spans="2:15" x14ac:dyDescent="0.25">
      <c r="B261" s="119" t="s">
        <v>94</v>
      </c>
      <c r="C261" s="189">
        <v>4.7142857142857144</v>
      </c>
      <c r="D261" s="190">
        <v>-3.6793856024886979</v>
      </c>
      <c r="E261" s="189">
        <v>7.4768959435626101</v>
      </c>
      <c r="F261" s="190">
        <f t="shared" si="50"/>
        <v>2.7626102292768957</v>
      </c>
      <c r="G261" s="189">
        <v>7.7335884604062404</v>
      </c>
      <c r="H261" s="190">
        <f t="shared" si="50"/>
        <v>0.25669251684363026</v>
      </c>
      <c r="I261" s="189">
        <v>7.5530525628468821</v>
      </c>
      <c r="J261" s="190">
        <f t="shared" si="50"/>
        <v>-0.18053589755935828</v>
      </c>
      <c r="K261" s="189">
        <v>7.8490687219010917</v>
      </c>
      <c r="L261" s="190">
        <f t="shared" si="51"/>
        <v>0.29601615905420964</v>
      </c>
      <c r="M261" s="189">
        <v>6.960088081475365</v>
      </c>
      <c r="N261" s="190">
        <f t="shared" si="49"/>
        <v>-0.88898064042572678</v>
      </c>
    </row>
    <row r="262" spans="2:15" x14ac:dyDescent="0.25">
      <c r="B262" s="119" t="s">
        <v>96</v>
      </c>
      <c r="C262" s="189">
        <v>7.708333333333333</v>
      </c>
      <c r="D262" s="190">
        <v>0.44850477879594042</v>
      </c>
      <c r="E262" s="189">
        <v>9.2013390722142514</v>
      </c>
      <c r="F262" s="190">
        <f t="shared" si="50"/>
        <v>1.4930057388809184</v>
      </c>
      <c r="G262" s="189">
        <v>8.4737500000000008</v>
      </c>
      <c r="H262" s="190">
        <f t="shared" si="50"/>
        <v>-0.72758907221425062</v>
      </c>
      <c r="I262" s="189">
        <v>7.572878603329273</v>
      </c>
      <c r="J262" s="190">
        <f t="shared" si="50"/>
        <v>-0.9008713966707278</v>
      </c>
      <c r="K262" s="189">
        <v>7.0233521657250471</v>
      </c>
      <c r="L262" s="190">
        <f t="shared" si="51"/>
        <v>-0.54952643760422593</v>
      </c>
      <c r="M262" s="189">
        <v>8.2109464082098054</v>
      </c>
      <c r="N262" s="190">
        <f t="shared" si="49"/>
        <v>1.1875942424847583</v>
      </c>
    </row>
    <row r="263" spans="2:15" ht="15.75" x14ac:dyDescent="0.25">
      <c r="B263" s="122" t="s">
        <v>33</v>
      </c>
      <c r="C263" s="191">
        <v>8.18305376344086</v>
      </c>
      <c r="D263" s="192">
        <v>0.3525409098043788</v>
      </c>
      <c r="E263" s="191">
        <v>7.6376430356438245</v>
      </c>
      <c r="F263" s="192">
        <f t="shared" si="50"/>
        <v>-0.54541072779703548</v>
      </c>
      <c r="G263" s="191">
        <v>7.7723058082575225</v>
      </c>
      <c r="H263" s="192">
        <f t="shared" si="50"/>
        <v>0.13466277261369797</v>
      </c>
      <c r="I263" s="191">
        <v>7.5006915066710054</v>
      </c>
      <c r="J263" s="192">
        <f t="shared" si="50"/>
        <v>-0.27161430158651712</v>
      </c>
      <c r="K263" s="191">
        <v>7.6486754966887416</v>
      </c>
      <c r="L263" s="192">
        <f t="shared" si="51"/>
        <v>0.14798399001773621</v>
      </c>
      <c r="M263" s="191">
        <v>7.6718966712898755</v>
      </c>
      <c r="N263" s="192">
        <v>2.3221174601133932E-2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310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v>2020</v>
      </c>
      <c r="D271" s="308"/>
      <c r="E271" s="309">
        <v>2021</v>
      </c>
      <c r="F271" s="308"/>
      <c r="G271" s="309">
        <v>2022</v>
      </c>
      <c r="H271" s="308"/>
      <c r="I271" s="309">
        <v>2023</v>
      </c>
      <c r="J271" s="308"/>
      <c r="K271" s="309">
        <v>2024</v>
      </c>
      <c r="L271" s="308"/>
      <c r="M271" s="309">
        <v>2025</v>
      </c>
      <c r="N271" s="310"/>
    </row>
    <row r="272" spans="2:15" ht="16.5" thickTop="1" thickBot="1" x14ac:dyDescent="0.3">
      <c r="B272" s="87"/>
      <c r="C272" s="116" t="s">
        <v>72</v>
      </c>
      <c r="D272" s="117" t="str">
        <f>CONCATENATE("dif ",RIGHT(C271,2),"/",RIGHT(C271-1,2))</f>
        <v>dif 20/19</v>
      </c>
      <c r="E272" s="118" t="s">
        <v>72</v>
      </c>
      <c r="F272" s="117" t="str">
        <f>CONCATENATE("dif ",RIGHT(E271,2),"/",RIGHT(C271,2))</f>
        <v>dif 21/20</v>
      </c>
      <c r="G272" s="118" t="s">
        <v>72</v>
      </c>
      <c r="H272" s="117" t="str">
        <f>CONCATENATE("dif ",RIGHT(G271,2),"/",RIGHT(E271,2))</f>
        <v>dif 22/21</v>
      </c>
      <c r="I272" s="118" t="s">
        <v>72</v>
      </c>
      <c r="J272" s="117" t="str">
        <f>CONCATENATE("dif ",RIGHT(I271,2),"/",RIGHT(G271,2))</f>
        <v>dif 23/22</v>
      </c>
      <c r="K272" s="118" t="s">
        <v>72</v>
      </c>
      <c r="L272" s="117" t="str">
        <f>CONCATENATE("dif ",RIGHT(K271,2),"/",RIGHT(I271,2))</f>
        <v>dif 24/23</v>
      </c>
      <c r="M272" s="118" t="s">
        <v>72</v>
      </c>
      <c r="N272" s="117" t="str">
        <f>CONCATENATE("dif ",RIGHT(M271,2),"/",RIGHT(K271,2))</f>
        <v>dif 25/24</v>
      </c>
    </row>
    <row r="273" spans="2:14" x14ac:dyDescent="0.25">
      <c r="B273" s="119" t="s">
        <v>74</v>
      </c>
      <c r="C273" s="189">
        <v>8.4188443135811557</v>
      </c>
      <c r="D273" s="190">
        <v>0.3810128003206259</v>
      </c>
      <c r="E273" s="189">
        <v>8.3571428571428577</v>
      </c>
      <c r="F273" s="190">
        <f t="shared" ref="F273:J275" si="52">IFERROR(E273-C273,"-")</f>
        <v>-6.1701456438298052E-2</v>
      </c>
      <c r="G273" s="189">
        <v>7.7749077490774905</v>
      </c>
      <c r="H273" s="190">
        <f t="shared" si="52"/>
        <v>-0.58223510806536716</v>
      </c>
      <c r="I273" s="189">
        <v>6.765537310330493</v>
      </c>
      <c r="J273" s="190">
        <f t="shared" si="52"/>
        <v>-1.0093704387469975</v>
      </c>
      <c r="K273" s="189">
        <v>7.6107711138310892</v>
      </c>
      <c r="L273" s="190">
        <f t="shared" ref="L273:L275" si="53">IFERROR(K273-I273,"-")</f>
        <v>0.84523380350059618</v>
      </c>
      <c r="M273" s="189">
        <v>8.9780219780219781</v>
      </c>
      <c r="N273" s="190">
        <f t="shared" ref="N273:N284" si="54">IFERROR(M273-K273,"-")</f>
        <v>1.3672508641908889</v>
      </c>
    </row>
    <row r="274" spans="2:14" x14ac:dyDescent="0.25">
      <c r="B274" s="119" t="s">
        <v>76</v>
      </c>
      <c r="C274" s="189">
        <v>7.5026661926768572</v>
      </c>
      <c r="D274" s="190">
        <v>-0.68765638796830331</v>
      </c>
      <c r="E274" s="189">
        <v>8.155555555555555</v>
      </c>
      <c r="F274" s="190">
        <f t="shared" si="52"/>
        <v>0.65288936287869781</v>
      </c>
      <c r="G274" s="189">
        <v>7.2347826086956522</v>
      </c>
      <c r="H274" s="190">
        <f t="shared" si="52"/>
        <v>-0.92077294685990285</v>
      </c>
      <c r="I274" s="189">
        <v>7.538742023701003</v>
      </c>
      <c r="J274" s="190">
        <f t="shared" si="52"/>
        <v>0.30395941500535084</v>
      </c>
      <c r="K274" s="189">
        <v>7.6285875070343279</v>
      </c>
      <c r="L274" s="190">
        <f t="shared" si="53"/>
        <v>8.9845483333324871E-2</v>
      </c>
      <c r="M274" s="189">
        <v>7.2591888466413179</v>
      </c>
      <c r="N274" s="190">
        <f t="shared" si="54"/>
        <v>-0.36939866039300995</v>
      </c>
    </row>
    <row r="275" spans="2:14" x14ac:dyDescent="0.25">
      <c r="B275" s="119" t="s">
        <v>78</v>
      </c>
      <c r="C275" s="189">
        <v>8.5890804597701145</v>
      </c>
      <c r="D275" s="190">
        <v>0.7467308432985762</v>
      </c>
      <c r="E275" s="189">
        <v>9.6</v>
      </c>
      <c r="F275" s="190">
        <f t="shared" si="52"/>
        <v>1.0109195402298852</v>
      </c>
      <c r="G275" s="189">
        <v>8.7922437673130194</v>
      </c>
      <c r="H275" s="190">
        <f t="shared" si="52"/>
        <v>-0.80775623268698027</v>
      </c>
      <c r="I275" s="189">
        <v>8.7350050830227044</v>
      </c>
      <c r="J275" s="190">
        <f t="shared" si="52"/>
        <v>-5.7238684290314978E-2</v>
      </c>
      <c r="K275" s="189">
        <v>6.346367305751766</v>
      </c>
      <c r="L275" s="190">
        <f t="shared" si="53"/>
        <v>-2.3886377772709384</v>
      </c>
      <c r="M275" s="189">
        <v>6.9757812499999998</v>
      </c>
      <c r="N275" s="190">
        <f t="shared" si="54"/>
        <v>0.62941394424823383</v>
      </c>
    </row>
    <row r="276" spans="2:14" x14ac:dyDescent="0.25">
      <c r="B276" s="119" t="s">
        <v>80</v>
      </c>
      <c r="C276" s="189" t="s">
        <v>298</v>
      </c>
      <c r="D276" s="190" t="s">
        <v>298</v>
      </c>
      <c r="E276" s="189">
        <v>6.7874999999999996</v>
      </c>
      <c r="F276" s="190" t="str">
        <f>IFERROR(E276-C276,"-")</f>
        <v>-</v>
      </c>
      <c r="G276" s="189">
        <v>7.5339805825242721</v>
      </c>
      <c r="H276" s="190">
        <f>IFERROR(G276-E276,"-")</f>
        <v>0.74648058252427241</v>
      </c>
      <c r="I276" s="189">
        <v>7.4826315789473687</v>
      </c>
      <c r="J276" s="190">
        <f>IFERROR(I276-G276,"-")</f>
        <v>-5.1349003576903307E-2</v>
      </c>
      <c r="K276" s="189">
        <v>9.0444115470022197</v>
      </c>
      <c r="L276" s="190">
        <f>IFERROR(K276-I276,"-")</f>
        <v>1.561779968054851</v>
      </c>
      <c r="M276" s="189">
        <v>8.2544589774078485</v>
      </c>
      <c r="N276" s="190">
        <f t="shared" si="54"/>
        <v>-0.78995256959437121</v>
      </c>
    </row>
    <row r="277" spans="2:14" x14ac:dyDescent="0.25">
      <c r="B277" s="119" t="s">
        <v>82</v>
      </c>
      <c r="C277" s="189" t="s">
        <v>298</v>
      </c>
      <c r="D277" s="190" t="s">
        <v>298</v>
      </c>
      <c r="E277" s="189">
        <v>3.9473684210526314</v>
      </c>
      <c r="F277" s="190" t="str">
        <f t="shared" ref="F277:J285" si="55">IFERROR(E277-C277,"-")</f>
        <v>-</v>
      </c>
      <c r="G277" s="189">
        <v>8.1943127962085303</v>
      </c>
      <c r="H277" s="190">
        <f t="shared" si="55"/>
        <v>4.2469443751558984</v>
      </c>
      <c r="I277" s="189">
        <v>7.3178571428571431</v>
      </c>
      <c r="J277" s="190">
        <f t="shared" si="55"/>
        <v>-0.8764556533513872</v>
      </c>
      <c r="K277" s="189">
        <v>8.3803680981595097</v>
      </c>
      <c r="L277" s="190">
        <f t="shared" ref="L277:L285" si="56">IFERROR(K277-I277,"-")</f>
        <v>1.0625109553023666</v>
      </c>
      <c r="M277" s="189">
        <v>8.2018348623853203</v>
      </c>
      <c r="N277" s="190">
        <f t="shared" si="54"/>
        <v>-0.17853323577418934</v>
      </c>
    </row>
    <row r="278" spans="2:14" x14ac:dyDescent="0.25">
      <c r="B278" s="119" t="s">
        <v>84</v>
      </c>
      <c r="C278" s="189" t="s">
        <v>298</v>
      </c>
      <c r="D278" s="190" t="s">
        <v>298</v>
      </c>
      <c r="E278" s="189">
        <v>12.76923076923077</v>
      </c>
      <c r="F278" s="190" t="str">
        <f t="shared" si="55"/>
        <v>-</v>
      </c>
      <c r="G278" s="189">
        <v>6.7651006711409396</v>
      </c>
      <c r="H278" s="190">
        <f t="shared" si="55"/>
        <v>-6.0041300980898304</v>
      </c>
      <c r="I278" s="189">
        <v>6.7832167832167833</v>
      </c>
      <c r="J278" s="190">
        <f t="shared" si="55"/>
        <v>1.8116112075843738E-2</v>
      </c>
      <c r="K278" s="189">
        <v>6.9055793991416312</v>
      </c>
      <c r="L278" s="190">
        <f t="shared" si="56"/>
        <v>0.12236261592484787</v>
      </c>
      <c r="M278" s="189">
        <v>7.2901960784313724</v>
      </c>
      <c r="N278" s="190">
        <f t="shared" si="54"/>
        <v>0.38461667928974119</v>
      </c>
    </row>
    <row r="279" spans="2:14" x14ac:dyDescent="0.25">
      <c r="B279" s="119" t="s">
        <v>86</v>
      </c>
      <c r="C279" s="189" t="s">
        <v>298</v>
      </c>
      <c r="D279" s="190" t="s">
        <v>298</v>
      </c>
      <c r="E279" s="189">
        <v>8.6</v>
      </c>
      <c r="F279" s="190" t="str">
        <f t="shared" si="55"/>
        <v>-</v>
      </c>
      <c r="G279" s="189">
        <v>9.1115702479338836</v>
      </c>
      <c r="H279" s="190">
        <f t="shared" si="55"/>
        <v>0.51157024793388395</v>
      </c>
      <c r="I279" s="189">
        <v>7.6237113402061851</v>
      </c>
      <c r="J279" s="190">
        <f t="shared" si="55"/>
        <v>-1.4878589077276985</v>
      </c>
      <c r="K279" s="189">
        <v>6.1578947368421053</v>
      </c>
      <c r="L279" s="190">
        <f t="shared" si="56"/>
        <v>-1.4658166033640798</v>
      </c>
      <c r="M279" s="189">
        <v>7.253521126760563</v>
      </c>
      <c r="N279" s="190">
        <f t="shared" si="54"/>
        <v>1.0956263899184577</v>
      </c>
    </row>
    <row r="280" spans="2:14" x14ac:dyDescent="0.25">
      <c r="B280" s="119" t="s">
        <v>88</v>
      </c>
      <c r="C280" s="189">
        <v>4.2</v>
      </c>
      <c r="D280" s="190">
        <v>-3.7084194977843428</v>
      </c>
      <c r="E280" s="189">
        <v>5.0606060606060606</v>
      </c>
      <c r="F280" s="190">
        <f t="shared" si="55"/>
        <v>0.86060606060606037</v>
      </c>
      <c r="G280" s="189">
        <v>7.5714285714285712</v>
      </c>
      <c r="H280" s="190">
        <f t="shared" si="55"/>
        <v>2.5108225108225106</v>
      </c>
      <c r="I280" s="189">
        <v>6.5065274151436032</v>
      </c>
      <c r="J280" s="190">
        <f t="shared" si="55"/>
        <v>-1.064901156284968</v>
      </c>
      <c r="K280" s="189">
        <v>7.8706467661691546</v>
      </c>
      <c r="L280" s="190">
        <f t="shared" si="56"/>
        <v>1.3641193510255514</v>
      </c>
      <c r="M280" s="189">
        <v>7.692982456140351</v>
      </c>
      <c r="N280" s="190">
        <f t="shared" si="54"/>
        <v>-0.17766431002880356</v>
      </c>
    </row>
    <row r="281" spans="2:14" x14ac:dyDescent="0.25">
      <c r="B281" s="119" t="s">
        <v>90</v>
      </c>
      <c r="C281" s="189">
        <v>6.875</v>
      </c>
      <c r="D281" s="190">
        <v>-0.94411262798634787</v>
      </c>
      <c r="E281" s="189">
        <v>9.0925925925925934</v>
      </c>
      <c r="F281" s="190">
        <f t="shared" si="55"/>
        <v>2.2175925925925934</v>
      </c>
      <c r="G281" s="189">
        <v>7.0497382198952883</v>
      </c>
      <c r="H281" s="190">
        <f t="shared" si="55"/>
        <v>-2.0428543726973052</v>
      </c>
      <c r="I281" s="189">
        <v>7.5864661654135341</v>
      </c>
      <c r="J281" s="190">
        <f t="shared" si="55"/>
        <v>0.53672794551824587</v>
      </c>
      <c r="K281" s="189">
        <v>7.12</v>
      </c>
      <c r="L281" s="190">
        <f t="shared" si="56"/>
        <v>-0.46646616541353403</v>
      </c>
      <c r="M281" s="189">
        <v>8.1875</v>
      </c>
      <c r="N281" s="190">
        <f t="shared" si="54"/>
        <v>1.0674999999999999</v>
      </c>
    </row>
    <row r="282" spans="2:14" x14ac:dyDescent="0.25">
      <c r="B282" s="119" t="s">
        <v>92</v>
      </c>
      <c r="C282" s="189">
        <v>6.7536231884057969</v>
      </c>
      <c r="D282" s="190">
        <v>0.83537223783545489</v>
      </c>
      <c r="E282" s="189">
        <v>3.383111111111111</v>
      </c>
      <c r="F282" s="190">
        <f t="shared" si="55"/>
        <v>-3.3705120772946859</v>
      </c>
      <c r="G282" s="189">
        <v>5.6079854809437384</v>
      </c>
      <c r="H282" s="190">
        <f t="shared" si="55"/>
        <v>2.2248743698326274</v>
      </c>
      <c r="I282" s="189">
        <v>5.0288944723618094</v>
      </c>
      <c r="J282" s="190">
        <f t="shared" si="55"/>
        <v>-0.57909100858192897</v>
      </c>
      <c r="K282" s="189">
        <v>5.8646384479717817</v>
      </c>
      <c r="L282" s="190">
        <f t="shared" si="56"/>
        <v>0.83574397560997227</v>
      </c>
      <c r="M282" s="189">
        <v>6.2498714652956302</v>
      </c>
      <c r="N282" s="190">
        <f t="shared" si="54"/>
        <v>0.38523301732384851</v>
      </c>
    </row>
    <row r="283" spans="2:14" x14ac:dyDescent="0.25">
      <c r="B283" s="119" t="s">
        <v>94</v>
      </c>
      <c r="C283" s="189">
        <v>6.1092715231788075</v>
      </c>
      <c r="D283" s="190">
        <v>-2.3008045224485683</v>
      </c>
      <c r="E283" s="189">
        <v>8.5948434622467769</v>
      </c>
      <c r="F283" s="190">
        <f t="shared" si="55"/>
        <v>2.4855719390679694</v>
      </c>
      <c r="G283" s="189">
        <v>7.3335444374076424</v>
      </c>
      <c r="H283" s="190">
        <f t="shared" si="55"/>
        <v>-1.2612990248391345</v>
      </c>
      <c r="I283" s="189">
        <v>8.0071192473938471</v>
      </c>
      <c r="J283" s="190">
        <f t="shared" si="55"/>
        <v>0.67357480998620467</v>
      </c>
      <c r="K283" s="189">
        <v>7.7106042654028437</v>
      </c>
      <c r="L283" s="190">
        <f t="shared" si="56"/>
        <v>-0.29651498199100335</v>
      </c>
      <c r="M283" s="189">
        <v>7.4522740033688937</v>
      </c>
      <c r="N283" s="190">
        <f t="shared" si="54"/>
        <v>-0.25833026203395004</v>
      </c>
    </row>
    <row r="284" spans="2:14" x14ac:dyDescent="0.25">
      <c r="B284" s="119" t="s">
        <v>96</v>
      </c>
      <c r="C284" s="189">
        <v>10.245901639344263</v>
      </c>
      <c r="D284" s="190">
        <v>2.9565079423357838</v>
      </c>
      <c r="E284" s="189">
        <v>10.549908144519289</v>
      </c>
      <c r="F284" s="190">
        <f t="shared" si="55"/>
        <v>0.30400650517502648</v>
      </c>
      <c r="G284" s="189">
        <v>7.992067553735926</v>
      </c>
      <c r="H284" s="190">
        <f t="shared" si="55"/>
        <v>-2.5578405907833632</v>
      </c>
      <c r="I284" s="189">
        <v>7.3671026379960098</v>
      </c>
      <c r="J284" s="190">
        <f t="shared" si="55"/>
        <v>-0.62496491573991619</v>
      </c>
      <c r="K284" s="189">
        <v>6.7212800875273526</v>
      </c>
      <c r="L284" s="190">
        <f t="shared" si="56"/>
        <v>-0.64582255046865722</v>
      </c>
      <c r="M284" s="189">
        <v>8.0598219254312742</v>
      </c>
      <c r="N284" s="190">
        <f t="shared" si="54"/>
        <v>1.3385418379039216</v>
      </c>
    </row>
    <row r="285" spans="2:14" ht="15.75" x14ac:dyDescent="0.25">
      <c r="B285" s="122" t="s">
        <v>33</v>
      </c>
      <c r="C285" s="191">
        <v>7.9687523360992749</v>
      </c>
      <c r="D285" s="192">
        <v>0.19142155345143852</v>
      </c>
      <c r="E285" s="191">
        <v>8.0300091491308319</v>
      </c>
      <c r="F285" s="192">
        <f t="shared" si="55"/>
        <v>6.1256813031556945E-2</v>
      </c>
      <c r="G285" s="191">
        <v>7.5025120527784823</v>
      </c>
      <c r="H285" s="192">
        <f t="shared" si="55"/>
        <v>-0.52749709635234954</v>
      </c>
      <c r="I285" s="191">
        <v>7.3068500623441395</v>
      </c>
      <c r="J285" s="192">
        <f t="shared" si="55"/>
        <v>-0.19566199043434285</v>
      </c>
      <c r="K285" s="191">
        <v>7.1674042882309976</v>
      </c>
      <c r="L285" s="192">
        <f t="shared" si="56"/>
        <v>-0.13944577411314185</v>
      </c>
      <c r="M285" s="191">
        <v>7.6584536539693486</v>
      </c>
      <c r="N285" s="192">
        <v>0.49104936573835101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FCA8-3114-4D12-A2C5-2448370D6CF6}">
  <sheetPr>
    <tabColor theme="4" tint="0.79998168889431442"/>
  </sheetPr>
  <dimension ref="A4:O111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1" width="15.28515625" customWidth="1"/>
    <col min="3" max="13" width="11.42578125" style="194"/>
    <col min="14" max="14" width="13.5703125" style="194" bestFit="1" customWidth="1"/>
  </cols>
  <sheetData>
    <row r="4" spans="1:15" ht="48.75" customHeight="1" thickBot="1" x14ac:dyDescent="0.3">
      <c r="B4" s="283" t="s">
        <v>299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39"/>
      <c r="N5" s="39"/>
      <c r="O5" s="1" t="s">
        <v>70</v>
      </c>
    </row>
    <row r="6" spans="1:15" ht="22.5" thickTop="1" thickBot="1" x14ac:dyDescent="0.3">
      <c r="B6" s="110" t="s">
        <v>33</v>
      </c>
      <c r="C6" s="315" t="s">
        <v>135</v>
      </c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CONCATENATE("def ",RIGHT(M7,2),"/",RIGHT(K7,2))</f>
        <v>def 25/24</v>
      </c>
    </row>
    <row r="9" spans="1:15" x14ac:dyDescent="0.25">
      <c r="A9" s="1" t="s">
        <v>73</v>
      </c>
      <c r="B9" s="119" t="s">
        <v>74</v>
      </c>
      <c r="C9" s="189">
        <v>8.3584141926140472</v>
      </c>
      <c r="D9" s="190">
        <v>-8.0711709978267265E-2</v>
      </c>
      <c r="E9" s="189">
        <v>6.4821499143722834</v>
      </c>
      <c r="F9" s="190">
        <f t="shared" ref="F9:J21" si="0">IFERROR(E9-C9,"-")</f>
        <v>-1.8762642782417638</v>
      </c>
      <c r="G9" s="189">
        <v>7.8675924721608022</v>
      </c>
      <c r="H9" s="190">
        <f t="shared" si="0"/>
        <v>1.3854425577885188</v>
      </c>
      <c r="I9" s="189">
        <v>7.9193492929900717</v>
      </c>
      <c r="J9" s="190">
        <f t="shared" si="0"/>
        <v>5.1756820829269579E-2</v>
      </c>
      <c r="K9" s="189">
        <v>7.7213558917830358</v>
      </c>
      <c r="L9" s="190">
        <f t="shared" ref="L9:L21" si="1">IFERROR(K9-I9,"-")</f>
        <v>-0.1979934012070359</v>
      </c>
      <c r="M9" s="189">
        <v>7.6668218635955929</v>
      </c>
      <c r="N9" s="190">
        <f t="shared" ref="N9:N20" si="2">IFERROR(M9-K9,"-")</f>
        <v>-5.4534028187442907E-2</v>
      </c>
    </row>
    <row r="10" spans="1:15" x14ac:dyDescent="0.25">
      <c r="A10" s="1" t="s">
        <v>75</v>
      </c>
      <c r="B10" s="119" t="s">
        <v>76</v>
      </c>
      <c r="C10" s="189">
        <v>7.5206875631951462</v>
      </c>
      <c r="D10" s="190">
        <v>-0.30331625745020396</v>
      </c>
      <c r="E10" s="189">
        <v>5.3613997002119191</v>
      </c>
      <c r="F10" s="190">
        <f t="shared" si="0"/>
        <v>-2.1592878629832271</v>
      </c>
      <c r="G10" s="189">
        <v>6.9710077389092184</v>
      </c>
      <c r="H10" s="190">
        <f t="shared" si="0"/>
        <v>1.6096080386972993</v>
      </c>
      <c r="I10" s="189">
        <v>7.327375365571652</v>
      </c>
      <c r="J10" s="190">
        <f t="shared" si="0"/>
        <v>0.3563676266624336</v>
      </c>
      <c r="K10" s="189">
        <v>7.2083939787951126</v>
      </c>
      <c r="L10" s="190">
        <f t="shared" si="1"/>
        <v>-0.11898138677653947</v>
      </c>
      <c r="M10" s="189">
        <v>7.1697545472986679</v>
      </c>
      <c r="N10" s="190">
        <f t="shared" si="2"/>
        <v>-3.8639431496444665E-2</v>
      </c>
    </row>
    <row r="11" spans="1:15" x14ac:dyDescent="0.25">
      <c r="A11" s="1" t="s">
        <v>77</v>
      </c>
      <c r="B11" s="119" t="s">
        <v>78</v>
      </c>
      <c r="C11" s="189">
        <v>8.5986659736659732</v>
      </c>
      <c r="D11" s="190">
        <v>1.3871514515134828</v>
      </c>
      <c r="E11" s="189">
        <v>4.9198430493273539</v>
      </c>
      <c r="F11" s="190">
        <f t="shared" si="0"/>
        <v>-3.6788229243386192</v>
      </c>
      <c r="G11" s="189">
        <v>7.5340370483881314</v>
      </c>
      <c r="H11" s="190">
        <f t="shared" si="0"/>
        <v>2.6141939990607774</v>
      </c>
      <c r="I11" s="189">
        <v>7.125946545716455</v>
      </c>
      <c r="J11" s="190">
        <f t="shared" si="0"/>
        <v>-0.40809050267167635</v>
      </c>
      <c r="K11" s="189">
        <v>6.8141729239968853</v>
      </c>
      <c r="L11" s="190">
        <f t="shared" si="1"/>
        <v>-0.31177362171956968</v>
      </c>
      <c r="M11" s="189">
        <v>6.8829313403540562</v>
      </c>
      <c r="N11" s="190">
        <f t="shared" si="2"/>
        <v>6.8758416357170837E-2</v>
      </c>
    </row>
    <row r="12" spans="1:15" x14ac:dyDescent="0.25">
      <c r="A12" s="1" t="s">
        <v>79</v>
      </c>
      <c r="B12" s="119" t="s">
        <v>80</v>
      </c>
      <c r="C12" s="189" t="s">
        <v>298</v>
      </c>
      <c r="D12" s="190" t="s">
        <v>298</v>
      </c>
      <c r="E12" s="189">
        <v>4.7232504955023629</v>
      </c>
      <c r="F12" s="190" t="str">
        <f t="shared" si="0"/>
        <v>-</v>
      </c>
      <c r="G12" s="189">
        <v>6.7202182570716973</v>
      </c>
      <c r="H12" s="190">
        <f t="shared" si="0"/>
        <v>1.9969677615693344</v>
      </c>
      <c r="I12" s="189">
        <v>6.6100999254287842</v>
      </c>
      <c r="J12" s="190">
        <f t="shared" si="0"/>
        <v>-0.11011833164291307</v>
      </c>
      <c r="K12" s="189">
        <v>6.8861707753128698</v>
      </c>
      <c r="L12" s="190">
        <f t="shared" si="1"/>
        <v>0.27607084988408559</v>
      </c>
      <c r="M12" s="189">
        <v>6.6861570485474493</v>
      </c>
      <c r="N12" s="190">
        <f t="shared" si="2"/>
        <v>-0.20001372676542051</v>
      </c>
    </row>
    <row r="13" spans="1:15" x14ac:dyDescent="0.25">
      <c r="A13" s="1" t="s">
        <v>81</v>
      </c>
      <c r="B13" s="119" t="s">
        <v>82</v>
      </c>
      <c r="C13" s="189" t="s">
        <v>298</v>
      </c>
      <c r="D13" s="190" t="s">
        <v>298</v>
      </c>
      <c r="E13" s="189">
        <v>4.458180606464512</v>
      </c>
      <c r="F13" s="190" t="str">
        <f t="shared" si="0"/>
        <v>-</v>
      </c>
      <c r="G13" s="189">
        <v>6.827112159401012</v>
      </c>
      <c r="H13" s="190">
        <f t="shared" si="0"/>
        <v>2.3689315529365</v>
      </c>
      <c r="I13" s="189">
        <v>6.9096158323632126</v>
      </c>
      <c r="J13" s="190">
        <f t="shared" si="0"/>
        <v>8.2503672962200625E-2</v>
      </c>
      <c r="K13" s="189">
        <v>6.7384641095313844</v>
      </c>
      <c r="L13" s="190">
        <f t="shared" si="1"/>
        <v>-0.17115172283182822</v>
      </c>
      <c r="M13" s="189">
        <v>6.465479205284181</v>
      </c>
      <c r="N13" s="190">
        <f t="shared" si="2"/>
        <v>-0.27298490424720345</v>
      </c>
    </row>
    <row r="14" spans="1:15" x14ac:dyDescent="0.25">
      <c r="A14" s="1" t="s">
        <v>83</v>
      </c>
      <c r="B14" s="119" t="s">
        <v>84</v>
      </c>
      <c r="C14" s="189" t="s">
        <v>298</v>
      </c>
      <c r="D14" s="190" t="s">
        <v>298</v>
      </c>
      <c r="E14" s="189">
        <v>5.1354900166233959</v>
      </c>
      <c r="F14" s="190" t="str">
        <f t="shared" si="0"/>
        <v>-</v>
      </c>
      <c r="G14" s="189">
        <v>7.103049196835622</v>
      </c>
      <c r="H14" s="190">
        <f t="shared" si="0"/>
        <v>1.9675591802122261</v>
      </c>
      <c r="I14" s="189">
        <v>6.7967333968859229</v>
      </c>
      <c r="J14" s="190">
        <f t="shared" si="0"/>
        <v>-0.30631579994969904</v>
      </c>
      <c r="K14" s="189">
        <v>6.746200617578709</v>
      </c>
      <c r="L14" s="190">
        <f t="shared" si="1"/>
        <v>-5.0532779307213893E-2</v>
      </c>
      <c r="M14" s="189">
        <v>6.8746857726055355</v>
      </c>
      <c r="N14" s="190">
        <f t="shared" si="2"/>
        <v>0.12848515502682645</v>
      </c>
    </row>
    <row r="15" spans="1:15" x14ac:dyDescent="0.25">
      <c r="A15" s="1" t="s">
        <v>85</v>
      </c>
      <c r="B15" s="119" t="s">
        <v>86</v>
      </c>
      <c r="C15" s="189" t="s">
        <v>298</v>
      </c>
      <c r="D15" s="190" t="s">
        <v>298</v>
      </c>
      <c r="E15" s="189">
        <v>5.8762640210740988</v>
      </c>
      <c r="F15" s="190" t="str">
        <f t="shared" si="0"/>
        <v>-</v>
      </c>
      <c r="G15" s="189">
        <v>7.1580594869057226</v>
      </c>
      <c r="H15" s="190">
        <f t="shared" si="0"/>
        <v>1.2817954658316237</v>
      </c>
      <c r="I15" s="189">
        <v>7.3496867206034429</v>
      </c>
      <c r="J15" s="190">
        <f t="shared" si="0"/>
        <v>0.19162723369772028</v>
      </c>
      <c r="K15" s="189">
        <v>7.3441230252705418</v>
      </c>
      <c r="L15" s="190">
        <f t="shared" si="1"/>
        <v>-5.5636953329010197E-3</v>
      </c>
      <c r="M15" s="189">
        <v>7.4259582216636959</v>
      </c>
      <c r="N15" s="190">
        <f t="shared" si="2"/>
        <v>8.1835196393154064E-2</v>
      </c>
    </row>
    <row r="16" spans="1:15" x14ac:dyDescent="0.25">
      <c r="A16" s="1" t="s">
        <v>87</v>
      </c>
      <c r="B16" s="119" t="s">
        <v>88</v>
      </c>
      <c r="C16" s="189">
        <v>5.4009281181930104</v>
      </c>
      <c r="D16" s="190">
        <v>-2.315952729307809</v>
      </c>
      <c r="E16" s="189">
        <v>6.7355987274081093</v>
      </c>
      <c r="F16" s="190">
        <f t="shared" si="0"/>
        <v>1.3346706092150988</v>
      </c>
      <c r="G16" s="189">
        <v>7.5394597811433499</v>
      </c>
      <c r="H16" s="190">
        <f t="shared" si="0"/>
        <v>0.80386105373524064</v>
      </c>
      <c r="I16" s="189">
        <v>7.6174015116125862</v>
      </c>
      <c r="J16" s="190">
        <f t="shared" si="0"/>
        <v>7.7941730469236248E-2</v>
      </c>
      <c r="K16" s="189">
        <v>7.4361541399893953</v>
      </c>
      <c r="L16" s="190">
        <f t="shared" si="1"/>
        <v>-0.18124737162319082</v>
      </c>
      <c r="M16" s="189">
        <v>7.4029519665557544</v>
      </c>
      <c r="N16" s="190">
        <f t="shared" si="2"/>
        <v>-3.3202173433640958E-2</v>
      </c>
    </row>
    <row r="17" spans="1:15" x14ac:dyDescent="0.25">
      <c r="A17" s="1" t="s">
        <v>89</v>
      </c>
      <c r="B17" s="119" t="s">
        <v>90</v>
      </c>
      <c r="C17" s="189">
        <v>4.7376679810090927</v>
      </c>
      <c r="D17" s="190">
        <v>-3.0180388467112476</v>
      </c>
      <c r="E17" s="189">
        <v>7.2308130266454107</v>
      </c>
      <c r="F17" s="190">
        <f t="shared" si="0"/>
        <v>2.493145045636318</v>
      </c>
      <c r="G17" s="189">
        <v>7.2205562876170806</v>
      </c>
      <c r="H17" s="190">
        <f t="shared" si="0"/>
        <v>-1.0256739028330131E-2</v>
      </c>
      <c r="I17" s="189">
        <v>7.2048057386634614</v>
      </c>
      <c r="J17" s="190">
        <f t="shared" si="0"/>
        <v>-1.5750548953619159E-2</v>
      </c>
      <c r="K17" s="189">
        <v>7.4121032226799128</v>
      </c>
      <c r="L17" s="190">
        <f t="shared" si="1"/>
        <v>0.20729748401645143</v>
      </c>
      <c r="M17" s="189">
        <v>7.1874099763666113</v>
      </c>
      <c r="N17" s="190">
        <f t="shared" si="2"/>
        <v>-0.22469324631330156</v>
      </c>
    </row>
    <row r="18" spans="1:15" x14ac:dyDescent="0.25">
      <c r="A18" s="1" t="s">
        <v>91</v>
      </c>
      <c r="B18" s="119" t="s">
        <v>92</v>
      </c>
      <c r="C18" s="189">
        <v>4.6237507545777721</v>
      </c>
      <c r="D18" s="190">
        <v>-2.6818359643593395</v>
      </c>
      <c r="E18" s="189">
        <v>6.852862524082008</v>
      </c>
      <c r="F18" s="190">
        <f t="shared" si="0"/>
        <v>2.229111769504236</v>
      </c>
      <c r="G18" s="189">
        <v>7.0641728353204876</v>
      </c>
      <c r="H18" s="190">
        <f t="shared" si="0"/>
        <v>0.21131031123847954</v>
      </c>
      <c r="I18" s="189">
        <v>7.0118722097404369</v>
      </c>
      <c r="J18" s="190">
        <f t="shared" si="0"/>
        <v>-5.2300625580050664E-2</v>
      </c>
      <c r="K18" s="189">
        <v>7.0798877672037257</v>
      </c>
      <c r="L18" s="190">
        <f t="shared" si="1"/>
        <v>6.80155574632888E-2</v>
      </c>
      <c r="M18" s="189">
        <v>6.9187534976878444</v>
      </c>
      <c r="N18" s="190">
        <f t="shared" si="2"/>
        <v>-0.16113426951588128</v>
      </c>
    </row>
    <row r="19" spans="1:15" x14ac:dyDescent="0.25">
      <c r="A19" s="1" t="s">
        <v>93</v>
      </c>
      <c r="B19" s="119" t="s">
        <v>94</v>
      </c>
      <c r="C19" s="189">
        <v>7.0349666024117994</v>
      </c>
      <c r="D19" s="190">
        <v>-0.49654896791195746</v>
      </c>
      <c r="E19" s="189">
        <v>7.5835991820040896</v>
      </c>
      <c r="F19" s="190">
        <f t="shared" si="0"/>
        <v>0.54863257959229017</v>
      </c>
      <c r="G19" s="189">
        <v>7.3048140088825431</v>
      </c>
      <c r="H19" s="190">
        <f t="shared" si="0"/>
        <v>-0.27878517312154649</v>
      </c>
      <c r="I19" s="189">
        <v>7.4515604133442244</v>
      </c>
      <c r="J19" s="190">
        <f t="shared" si="0"/>
        <v>0.1467464044616813</v>
      </c>
      <c r="K19" s="189">
        <v>7.1652454335716929</v>
      </c>
      <c r="L19" s="190">
        <f t="shared" si="1"/>
        <v>-0.28631497977253151</v>
      </c>
      <c r="M19" s="189">
        <v>6.9375204491617479</v>
      </c>
      <c r="N19" s="190">
        <f t="shared" si="2"/>
        <v>-0.22772498440994493</v>
      </c>
    </row>
    <row r="20" spans="1:15" x14ac:dyDescent="0.25">
      <c r="A20" s="1" t="s">
        <v>95</v>
      </c>
      <c r="B20" s="119" t="s">
        <v>96</v>
      </c>
      <c r="C20" s="189">
        <v>7.0923387678545664</v>
      </c>
      <c r="D20" s="190">
        <v>-0.51817151933690653</v>
      </c>
      <c r="E20" s="189">
        <v>7.2716303604914039</v>
      </c>
      <c r="F20" s="190">
        <f t="shared" si="0"/>
        <v>0.17929159263683747</v>
      </c>
      <c r="G20" s="189">
        <v>7.2045591816853385</v>
      </c>
      <c r="H20" s="190">
        <f t="shared" si="0"/>
        <v>-6.707117880606539E-2</v>
      </c>
      <c r="I20" s="189">
        <v>7.1449588922544356</v>
      </c>
      <c r="J20" s="190">
        <f t="shared" si="0"/>
        <v>-5.9600289430902897E-2</v>
      </c>
      <c r="K20" s="189">
        <v>7.1532354158566109</v>
      </c>
      <c r="L20" s="190">
        <f t="shared" si="1"/>
        <v>8.2765236021753452E-3</v>
      </c>
      <c r="M20" s="189">
        <v>7.1174067941837764</v>
      </c>
      <c r="N20" s="190">
        <f t="shared" si="2"/>
        <v>-3.5828621672834515E-2</v>
      </c>
    </row>
    <row r="21" spans="1:15" ht="15.75" x14ac:dyDescent="0.25">
      <c r="A21" s="1" t="s">
        <v>0</v>
      </c>
      <c r="B21" s="122" t="s">
        <v>33</v>
      </c>
      <c r="C21" s="191">
        <v>7.1048165891222386</v>
      </c>
      <c r="D21" s="192">
        <v>-0.33027359845771631</v>
      </c>
      <c r="E21" s="191">
        <v>6.5418610854156141</v>
      </c>
      <c r="F21" s="192">
        <f t="shared" si="0"/>
        <v>-0.5629555037066245</v>
      </c>
      <c r="G21" s="191">
        <v>7.1895473603752658</v>
      </c>
      <c r="H21" s="192">
        <f t="shared" si="0"/>
        <v>0.6476862749596517</v>
      </c>
      <c r="I21" s="191">
        <v>7.1969730260897284</v>
      </c>
      <c r="J21" s="192">
        <f t="shared" si="0"/>
        <v>7.4256657144626814E-3</v>
      </c>
      <c r="K21" s="191">
        <v>7.1379699823974985</v>
      </c>
      <c r="L21" s="192">
        <f t="shared" si="1"/>
        <v>-5.9003043692229973E-2</v>
      </c>
      <c r="M21" s="191">
        <v>7.0570831384801833</v>
      </c>
      <c r="N21" s="192">
        <v>-8.0886843917315154E-2</v>
      </c>
    </row>
    <row r="22" spans="1:15" ht="6" customHeight="1" x14ac:dyDescent="0.25"/>
    <row r="23" spans="1:15" x14ac:dyDescent="0.25">
      <c r="B23" s="107" t="s">
        <v>58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</row>
    <row r="24" spans="1:15" x14ac:dyDescent="0.25">
      <c r="N24" s="196"/>
    </row>
    <row r="25" spans="1:15" x14ac:dyDescent="0.25">
      <c r="B25" t="s">
        <v>12</v>
      </c>
    </row>
    <row r="26" spans="1:15" ht="48.75" customHeight="1" thickBot="1" x14ac:dyDescent="0.3">
      <c r="B26" s="283" t="s">
        <v>311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39"/>
      <c r="N27" s="39"/>
      <c r="O27" s="1" t="s">
        <v>98</v>
      </c>
    </row>
    <row r="28" spans="1:15" ht="22.5" thickTop="1" thickBot="1" x14ac:dyDescent="0.3">
      <c r="B28" s="126" t="s">
        <v>99</v>
      </c>
      <c r="C28" s="315" t="s">
        <v>140</v>
      </c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CONCATENATE("def ",RIGHT(M29,2),"/",RIGHT(K29,2))</f>
        <v>def 25/24</v>
      </c>
    </row>
    <row r="31" spans="1:15" x14ac:dyDescent="0.25">
      <c r="B31" s="119" t="s">
        <v>74</v>
      </c>
      <c r="C31" s="189">
        <v>8.1352858258738188</v>
      </c>
      <c r="D31" s="190">
        <v>-0.11509485298742206</v>
      </c>
      <c r="E31" s="189">
        <v>6.2849942158320937</v>
      </c>
      <c r="F31" s="190">
        <f t="shared" ref="F31:J43" si="3">IFERROR(E31-C31,"-")</f>
        <v>-1.850291610041725</v>
      </c>
      <c r="G31" s="189">
        <v>7.5182646018212402</v>
      </c>
      <c r="H31" s="190">
        <f t="shared" si="3"/>
        <v>1.2332703859891465</v>
      </c>
      <c r="I31" s="189">
        <v>7.6644705070714041</v>
      </c>
      <c r="J31" s="190">
        <f t="shared" si="3"/>
        <v>0.14620590525016386</v>
      </c>
      <c r="K31" s="189">
        <v>7.5594371466916099</v>
      </c>
      <c r="L31" s="190">
        <f t="shared" ref="L31:L43" si="4">IFERROR(K31-I31,"-")</f>
        <v>-0.10503336037979416</v>
      </c>
      <c r="M31" s="189">
        <v>7.4354964169273288</v>
      </c>
      <c r="N31" s="190">
        <f>IFERROR(M31-K31,"-")</f>
        <v>-0.12394072976428117</v>
      </c>
    </row>
    <row r="32" spans="1:15" x14ac:dyDescent="0.25">
      <c r="B32" s="119" t="s">
        <v>76</v>
      </c>
      <c r="C32" s="189">
        <v>7.2228318980165271</v>
      </c>
      <c r="D32" s="190">
        <v>-0.4498184316754319</v>
      </c>
      <c r="E32" s="189">
        <v>5.3968468468468469</v>
      </c>
      <c r="F32" s="190">
        <f t="shared" si="3"/>
        <v>-1.8259850511696802</v>
      </c>
      <c r="G32" s="189">
        <v>6.7363253239954597</v>
      </c>
      <c r="H32" s="190">
        <f t="shared" si="3"/>
        <v>1.3394784771486128</v>
      </c>
      <c r="I32" s="189">
        <v>7.1058170367915148</v>
      </c>
      <c r="J32" s="190">
        <f t="shared" si="3"/>
        <v>0.36949171279605508</v>
      </c>
      <c r="K32" s="189">
        <v>7.03976485746497</v>
      </c>
      <c r="L32" s="190">
        <f t="shared" si="4"/>
        <v>-6.6052179326544724E-2</v>
      </c>
      <c r="M32" s="189">
        <v>7.04029963967381</v>
      </c>
      <c r="N32" s="190">
        <f t="shared" ref="N32:N42" si="5">IFERROR(M32-K32,"-")</f>
        <v>5.3478220883995675E-4</v>
      </c>
    </row>
    <row r="33" spans="2:15" x14ac:dyDescent="0.25">
      <c r="B33" s="119" t="s">
        <v>78</v>
      </c>
      <c r="C33" s="189">
        <v>8.0325955060881213</v>
      </c>
      <c r="D33" s="190">
        <v>0.80271723914076709</v>
      </c>
      <c r="E33" s="189">
        <v>5.088915771964313</v>
      </c>
      <c r="F33" s="190">
        <f t="shared" si="3"/>
        <v>-2.9436797341238083</v>
      </c>
      <c r="G33" s="189">
        <v>7.340603850050659</v>
      </c>
      <c r="H33" s="190">
        <f t="shared" si="3"/>
        <v>2.251688078086346</v>
      </c>
      <c r="I33" s="189">
        <v>7.0855993964299477</v>
      </c>
      <c r="J33" s="190">
        <f t="shared" si="3"/>
        <v>-0.25500445362071122</v>
      </c>
      <c r="K33" s="189">
        <v>6.7417069787419814</v>
      </c>
      <c r="L33" s="190">
        <f t="shared" si="4"/>
        <v>-0.3438924176879663</v>
      </c>
      <c r="M33" s="189">
        <v>6.809929864880929</v>
      </c>
      <c r="N33" s="190">
        <f t="shared" si="5"/>
        <v>6.8222886138947558E-2</v>
      </c>
    </row>
    <row r="34" spans="2:15" x14ac:dyDescent="0.25">
      <c r="B34" s="119" t="s">
        <v>80</v>
      </c>
      <c r="C34" s="189" t="s">
        <v>298</v>
      </c>
      <c r="D34" s="190" t="s">
        <v>298</v>
      </c>
      <c r="E34" s="189">
        <v>4.8453511180855235</v>
      </c>
      <c r="F34" s="190" t="str">
        <f t="shared" si="3"/>
        <v>-</v>
      </c>
      <c r="G34" s="189">
        <v>6.6255954316084074</v>
      </c>
      <c r="H34" s="190">
        <f t="shared" si="3"/>
        <v>1.7802443135228838</v>
      </c>
      <c r="I34" s="189">
        <v>6.5495900152383717</v>
      </c>
      <c r="J34" s="190">
        <f t="shared" si="3"/>
        <v>-7.6005416370035661E-2</v>
      </c>
      <c r="K34" s="189">
        <v>6.8085421647177435</v>
      </c>
      <c r="L34" s="190">
        <f t="shared" si="4"/>
        <v>0.25895214947937184</v>
      </c>
      <c r="M34" s="189">
        <v>6.5873583018030555</v>
      </c>
      <c r="N34" s="190">
        <f t="shared" si="5"/>
        <v>-0.22118386291468806</v>
      </c>
    </row>
    <row r="35" spans="2:15" x14ac:dyDescent="0.25">
      <c r="B35" s="119" t="s">
        <v>82</v>
      </c>
      <c r="C35" s="189" t="s">
        <v>298</v>
      </c>
      <c r="D35" s="190" t="s">
        <v>298</v>
      </c>
      <c r="E35" s="189">
        <v>4.6480726575145379</v>
      </c>
      <c r="F35" s="190" t="str">
        <f t="shared" si="3"/>
        <v>-</v>
      </c>
      <c r="G35" s="189">
        <v>6.7026465511730491</v>
      </c>
      <c r="H35" s="190">
        <f t="shared" si="3"/>
        <v>2.0545738936585112</v>
      </c>
      <c r="I35" s="189">
        <v>6.924320405944183</v>
      </c>
      <c r="J35" s="190">
        <f t="shared" si="3"/>
        <v>0.22167385477113388</v>
      </c>
      <c r="K35" s="189">
        <v>6.7435530409757645</v>
      </c>
      <c r="L35" s="190">
        <f t="shared" si="4"/>
        <v>-0.1807673649684185</v>
      </c>
      <c r="M35" s="189">
        <v>6.4685410358952771</v>
      </c>
      <c r="N35" s="190">
        <f t="shared" si="5"/>
        <v>-0.2750120050804874</v>
      </c>
    </row>
    <row r="36" spans="2:15" x14ac:dyDescent="0.25">
      <c r="B36" s="119" t="s">
        <v>84</v>
      </c>
      <c r="C36" s="189" t="s">
        <v>298</v>
      </c>
      <c r="D36" s="190" t="s">
        <v>298</v>
      </c>
      <c r="E36" s="189">
        <v>5.0071353713737823</v>
      </c>
      <c r="F36" s="190" t="str">
        <f t="shared" si="3"/>
        <v>-</v>
      </c>
      <c r="G36" s="189">
        <v>7.0056785596006428</v>
      </c>
      <c r="H36" s="190">
        <f t="shared" si="3"/>
        <v>1.9985431882268605</v>
      </c>
      <c r="I36" s="189">
        <v>6.859391485803159</v>
      </c>
      <c r="J36" s="190">
        <f t="shared" si="3"/>
        <v>-0.14628707379748374</v>
      </c>
      <c r="K36" s="189">
        <v>6.6819662491005181</v>
      </c>
      <c r="L36" s="190">
        <f t="shared" si="4"/>
        <v>-0.17742523670264099</v>
      </c>
      <c r="M36" s="189">
        <v>6.8951793576513536</v>
      </c>
      <c r="N36" s="190">
        <f t="shared" si="5"/>
        <v>0.21321310855083553</v>
      </c>
    </row>
    <row r="37" spans="2:15" x14ac:dyDescent="0.25">
      <c r="B37" s="119" t="s">
        <v>86</v>
      </c>
      <c r="C37" s="189" t="s">
        <v>298</v>
      </c>
      <c r="D37" s="190" t="s">
        <v>298</v>
      </c>
      <c r="E37" s="189">
        <v>5.8237510966131643</v>
      </c>
      <c r="F37" s="190" t="str">
        <f t="shared" si="3"/>
        <v>-</v>
      </c>
      <c r="G37" s="189">
        <v>7.0349361355325888</v>
      </c>
      <c r="H37" s="190">
        <f t="shared" si="3"/>
        <v>1.2111850389194245</v>
      </c>
      <c r="I37" s="189">
        <v>7.2783578972492391</v>
      </c>
      <c r="J37" s="190">
        <f t="shared" si="3"/>
        <v>0.24342176171665031</v>
      </c>
      <c r="K37" s="189">
        <v>7.2822665110572462</v>
      </c>
      <c r="L37" s="190">
        <f t="shared" si="4"/>
        <v>3.9086138080071109E-3</v>
      </c>
      <c r="M37" s="189">
        <v>7.330186569548272</v>
      </c>
      <c r="N37" s="190">
        <f t="shared" si="5"/>
        <v>4.7920058491025763E-2</v>
      </c>
    </row>
    <row r="38" spans="2:15" x14ac:dyDescent="0.25">
      <c r="B38" s="119" t="s">
        <v>88</v>
      </c>
      <c r="C38" s="189">
        <v>5.2528013118338341</v>
      </c>
      <c r="D38" s="190">
        <v>-2.3113000446092702</v>
      </c>
      <c r="E38" s="189">
        <v>6.7385265460330084</v>
      </c>
      <c r="F38" s="190">
        <f t="shared" si="3"/>
        <v>1.4857252341991742</v>
      </c>
      <c r="G38" s="189">
        <v>7.4451101998232163</v>
      </c>
      <c r="H38" s="190">
        <f t="shared" si="3"/>
        <v>0.70658365379020793</v>
      </c>
      <c r="I38" s="189">
        <v>7.5113181535177445</v>
      </c>
      <c r="J38" s="190">
        <f t="shared" si="3"/>
        <v>6.6207953694528143E-2</v>
      </c>
      <c r="K38" s="189">
        <v>7.2521785201399833</v>
      </c>
      <c r="L38" s="190">
        <f t="shared" si="4"/>
        <v>-0.25913963337776114</v>
      </c>
      <c r="M38" s="189">
        <v>7.4509960796863748</v>
      </c>
      <c r="N38" s="190">
        <f t="shared" si="5"/>
        <v>0.19881755954639146</v>
      </c>
    </row>
    <row r="39" spans="2:15" x14ac:dyDescent="0.25">
      <c r="B39" s="119" t="s">
        <v>90</v>
      </c>
      <c r="C39" s="189">
        <v>4.6117404028232052</v>
      </c>
      <c r="D39" s="190">
        <v>-2.9343603282897108</v>
      </c>
      <c r="E39" s="189">
        <v>7.1107683679192375</v>
      </c>
      <c r="F39" s="190">
        <f t="shared" si="3"/>
        <v>2.4990279650960323</v>
      </c>
      <c r="G39" s="189">
        <v>7.1996563985093509</v>
      </c>
      <c r="H39" s="190">
        <f t="shared" si="3"/>
        <v>8.8888030590113409E-2</v>
      </c>
      <c r="I39" s="189">
        <v>7.201905187763999</v>
      </c>
      <c r="J39" s="190">
        <f t="shared" si="3"/>
        <v>2.2487892546481092E-3</v>
      </c>
      <c r="K39" s="189">
        <v>7.3222976656589189</v>
      </c>
      <c r="L39" s="190">
        <f t="shared" si="4"/>
        <v>0.12039247789491991</v>
      </c>
      <c r="M39" s="189">
        <v>7.1249241152733633</v>
      </c>
      <c r="N39" s="190">
        <f t="shared" si="5"/>
        <v>-0.1973735503855556</v>
      </c>
    </row>
    <row r="40" spans="2:15" x14ac:dyDescent="0.25">
      <c r="B40" s="119" t="s">
        <v>92</v>
      </c>
      <c r="C40" s="189">
        <v>4.4186308981204148</v>
      </c>
      <c r="D40" s="190">
        <v>-2.7045379424535909</v>
      </c>
      <c r="E40" s="189">
        <v>6.7673235335018447</v>
      </c>
      <c r="F40" s="190">
        <f t="shared" si="3"/>
        <v>2.3486926353814299</v>
      </c>
      <c r="G40" s="189">
        <v>6.9613529785943582</v>
      </c>
      <c r="H40" s="190">
        <f t="shared" si="3"/>
        <v>0.19402944509251352</v>
      </c>
      <c r="I40" s="189">
        <v>6.9074537059605969</v>
      </c>
      <c r="J40" s="190">
        <f t="shared" si="3"/>
        <v>-5.3899272633761264E-2</v>
      </c>
      <c r="K40" s="189">
        <v>7.0022098187235802</v>
      </c>
      <c r="L40" s="190">
        <f t="shared" si="4"/>
        <v>9.4756112762983236E-2</v>
      </c>
      <c r="M40" s="189">
        <v>6.9299850398565015</v>
      </c>
      <c r="N40" s="190">
        <f t="shared" si="5"/>
        <v>-7.2224778867078676E-2</v>
      </c>
    </row>
    <row r="41" spans="2:15" x14ac:dyDescent="0.25">
      <c r="B41" s="119" t="s">
        <v>94</v>
      </c>
      <c r="C41" s="189">
        <v>7.1778568798330671</v>
      </c>
      <c r="D41" s="190">
        <v>-0.16628597995475403</v>
      </c>
      <c r="E41" s="189">
        <v>7.4590700904756542</v>
      </c>
      <c r="F41" s="190">
        <f t="shared" si="3"/>
        <v>0.28121321064258709</v>
      </c>
      <c r="G41" s="189">
        <v>7.1690575541344659</v>
      </c>
      <c r="H41" s="190">
        <f t="shared" si="3"/>
        <v>-0.29001253634118829</v>
      </c>
      <c r="I41" s="189">
        <v>7.33855035279025</v>
      </c>
      <c r="J41" s="190">
        <f t="shared" si="3"/>
        <v>0.16949279865578415</v>
      </c>
      <c r="K41" s="189">
        <v>7.11226447386227</v>
      </c>
      <c r="L41" s="190">
        <f t="shared" si="4"/>
        <v>-0.22628587892798002</v>
      </c>
      <c r="M41" s="189">
        <v>6.8933432338925513</v>
      </c>
      <c r="N41" s="190">
        <f t="shared" si="5"/>
        <v>-0.21892123996971868</v>
      </c>
    </row>
    <row r="42" spans="2:15" x14ac:dyDescent="0.25">
      <c r="B42" s="119" t="s">
        <v>96</v>
      </c>
      <c r="C42" s="189">
        <v>7.0017494280715917</v>
      </c>
      <c r="D42" s="190">
        <v>-0.29738586526351529</v>
      </c>
      <c r="E42" s="189">
        <v>7.141052695655703</v>
      </c>
      <c r="F42" s="190">
        <f t="shared" si="3"/>
        <v>0.13930326758411127</v>
      </c>
      <c r="G42" s="189">
        <v>7.0770494781997302</v>
      </c>
      <c r="H42" s="190">
        <f t="shared" si="3"/>
        <v>-6.4003217455972816E-2</v>
      </c>
      <c r="I42" s="189">
        <v>7.0566021750516033</v>
      </c>
      <c r="J42" s="190">
        <f t="shared" si="3"/>
        <v>-2.0447303148126927E-2</v>
      </c>
      <c r="K42" s="189">
        <v>7.0764060066827863</v>
      </c>
      <c r="L42" s="190">
        <f t="shared" si="4"/>
        <v>1.9803831631183044E-2</v>
      </c>
      <c r="M42" s="189">
        <v>7.0755705832628912</v>
      </c>
      <c r="N42" s="190">
        <f t="shared" si="5"/>
        <v>-8.3542341989506497E-4</v>
      </c>
    </row>
    <row r="43" spans="2:15" ht="15.75" x14ac:dyDescent="0.25">
      <c r="B43" s="122" t="s">
        <v>33</v>
      </c>
      <c r="C43" s="191">
        <v>6.9011122634289048</v>
      </c>
      <c r="D43" s="192">
        <v>-0.44363146392920605</v>
      </c>
      <c r="E43" s="191">
        <v>6.5070287259819759</v>
      </c>
      <c r="F43" s="192">
        <f t="shared" si="3"/>
        <v>-0.39408353744692892</v>
      </c>
      <c r="G43" s="191">
        <v>7.0549781333920114</v>
      </c>
      <c r="H43" s="192">
        <f t="shared" si="3"/>
        <v>0.5479494074100355</v>
      </c>
      <c r="I43" s="191">
        <v>7.1159063492454271</v>
      </c>
      <c r="J43" s="192">
        <f t="shared" si="3"/>
        <v>6.0928215853415679E-2</v>
      </c>
      <c r="K43" s="191">
        <v>7.046968715055403</v>
      </c>
      <c r="L43" s="192">
        <f t="shared" si="4"/>
        <v>-6.8937634190024077E-2</v>
      </c>
      <c r="M43" s="191">
        <v>6.9995326170402015</v>
      </c>
      <c r="N43" s="192">
        <v>-4.7436098015201544E-2</v>
      </c>
    </row>
    <row r="44" spans="2:15" ht="6" customHeight="1" x14ac:dyDescent="0.25"/>
    <row r="45" spans="2:15" x14ac:dyDescent="0.25">
      <c r="B45" s="107" t="s">
        <v>58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8" spans="2:15" ht="48.75" customHeight="1" thickBot="1" x14ac:dyDescent="0.3">
      <c r="B48" s="283" t="s">
        <v>312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39"/>
      <c r="N49" s="39"/>
      <c r="O49" s="1" t="s">
        <v>102</v>
      </c>
    </row>
    <row r="50" spans="1:15" ht="22.5" thickTop="1" thickBot="1" x14ac:dyDescent="0.3">
      <c r="B50" s="111"/>
      <c r="C50" s="315" t="s">
        <v>64</v>
      </c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CONCATENATE("def ",RIGHT(M51,2),"/",RIGHT(K51,2))</f>
        <v>def 25/24</v>
      </c>
    </row>
    <row r="53" spans="1:15" x14ac:dyDescent="0.25">
      <c r="A53" s="1"/>
      <c r="B53" s="119" t="s">
        <v>74</v>
      </c>
      <c r="C53" s="189">
        <v>8.0209407944760684</v>
      </c>
      <c r="D53" s="190">
        <v>-0.21237584870794635</v>
      </c>
      <c r="E53" s="189">
        <v>5.7105285849788743</v>
      </c>
      <c r="F53" s="190">
        <f t="shared" ref="F53:J65" si="6">IFERROR(E53-C53,"-")</f>
        <v>-2.3104122094971942</v>
      </c>
      <c r="G53" s="189">
        <v>7.4674421006428959</v>
      </c>
      <c r="H53" s="190">
        <f t="shared" si="6"/>
        <v>1.7569135156640217</v>
      </c>
      <c r="I53" s="189">
        <v>7.5453921703162061</v>
      </c>
      <c r="J53" s="190">
        <f t="shared" si="6"/>
        <v>7.7950069673310196E-2</v>
      </c>
      <c r="K53" s="189">
        <v>7.4781291030414216</v>
      </c>
      <c r="L53" s="190">
        <f t="shared" ref="L53:L65" si="7">IFERROR(K53-I53,"-")</f>
        <v>-6.7263067274784483E-2</v>
      </c>
      <c r="M53" s="189">
        <v>7.411540906285409</v>
      </c>
      <c r="N53" s="190">
        <f>IFERROR(M53-K53,"-")</f>
        <v>-6.6588196756012685E-2</v>
      </c>
    </row>
    <row r="54" spans="1:15" x14ac:dyDescent="0.25">
      <c r="A54" s="1"/>
      <c r="B54" s="119" t="s">
        <v>76</v>
      </c>
      <c r="C54" s="189">
        <v>7.083001070187235</v>
      </c>
      <c r="D54" s="190">
        <v>-0.46286792869627824</v>
      </c>
      <c r="E54" s="189">
        <v>4.9967806841046274</v>
      </c>
      <c r="F54" s="190">
        <f t="shared" si="6"/>
        <v>-2.0862203860826076</v>
      </c>
      <c r="G54" s="189">
        <v>6.6507065915604313</v>
      </c>
      <c r="H54" s="190">
        <f t="shared" si="6"/>
        <v>1.6539259074558039</v>
      </c>
      <c r="I54" s="189">
        <v>6.9978918500415102</v>
      </c>
      <c r="J54" s="190">
        <f t="shared" si="6"/>
        <v>0.34718525848107884</v>
      </c>
      <c r="K54" s="189">
        <v>6.9611814572379007</v>
      </c>
      <c r="L54" s="190">
        <f t="shared" si="7"/>
        <v>-3.6710392803609437E-2</v>
      </c>
      <c r="M54" s="189">
        <v>6.9985620120250536</v>
      </c>
      <c r="N54" s="190">
        <f t="shared" ref="N54:N64" si="8">IFERROR(M54-K54,"-")</f>
        <v>3.7380554787152853E-2</v>
      </c>
    </row>
    <row r="55" spans="1:15" x14ac:dyDescent="0.25">
      <c r="A55" s="1"/>
      <c r="B55" s="119" t="s">
        <v>78</v>
      </c>
      <c r="C55" s="189">
        <v>7.9104612087858568</v>
      </c>
      <c r="D55" s="190">
        <v>0.68553398463623783</v>
      </c>
      <c r="E55" s="189">
        <v>4.8375486381322954</v>
      </c>
      <c r="F55" s="190">
        <f t="shared" si="6"/>
        <v>-3.0729125706535614</v>
      </c>
      <c r="G55" s="189">
        <v>7.297614374012837</v>
      </c>
      <c r="H55" s="190">
        <f t="shared" si="6"/>
        <v>2.4600657358805416</v>
      </c>
      <c r="I55" s="189">
        <v>7.0689602308594104</v>
      </c>
      <c r="J55" s="190">
        <f t="shared" si="6"/>
        <v>-0.22865414315342658</v>
      </c>
      <c r="K55" s="189">
        <v>6.7553435594392406</v>
      </c>
      <c r="L55" s="190">
        <f t="shared" si="7"/>
        <v>-0.3136166714201698</v>
      </c>
      <c r="M55" s="189">
        <v>6.8290678771619691</v>
      </c>
      <c r="N55" s="190">
        <f t="shared" si="8"/>
        <v>7.3724317722728472E-2</v>
      </c>
    </row>
    <row r="56" spans="1:15" x14ac:dyDescent="0.25">
      <c r="A56" s="1"/>
      <c r="B56" s="119" t="s">
        <v>80</v>
      </c>
      <c r="C56" s="189" t="s">
        <v>298</v>
      </c>
      <c r="D56" s="190" t="s">
        <v>298</v>
      </c>
      <c r="E56" s="189">
        <v>4.7800588843797245</v>
      </c>
      <c r="F56" s="190" t="str">
        <f t="shared" si="6"/>
        <v>-</v>
      </c>
      <c r="G56" s="189">
        <v>6.5945161392105511</v>
      </c>
      <c r="H56" s="190">
        <f t="shared" si="6"/>
        <v>1.8144572548308266</v>
      </c>
      <c r="I56" s="189">
        <v>6.5399217363828601</v>
      </c>
      <c r="J56" s="190">
        <f t="shared" si="6"/>
        <v>-5.4594402827691013E-2</v>
      </c>
      <c r="K56" s="189">
        <v>6.7760773906924294</v>
      </c>
      <c r="L56" s="190">
        <f t="shared" si="7"/>
        <v>0.23615565430956931</v>
      </c>
      <c r="M56" s="189">
        <v>6.5963673311724298</v>
      </c>
      <c r="N56" s="190">
        <f t="shared" si="8"/>
        <v>-0.17971005951999963</v>
      </c>
    </row>
    <row r="57" spans="1:15" x14ac:dyDescent="0.25">
      <c r="A57" s="1"/>
      <c r="B57" s="119" t="s">
        <v>82</v>
      </c>
      <c r="C57" s="189" t="s">
        <v>298</v>
      </c>
      <c r="D57" s="190" t="s">
        <v>298</v>
      </c>
      <c r="E57" s="189">
        <v>4.6443032228778938</v>
      </c>
      <c r="F57" s="190" t="str">
        <f t="shared" si="6"/>
        <v>-</v>
      </c>
      <c r="G57" s="189">
        <v>6.6882519368571351</v>
      </c>
      <c r="H57" s="190">
        <f t="shared" si="6"/>
        <v>2.0439487139792414</v>
      </c>
      <c r="I57" s="189">
        <v>6.9112693659913855</v>
      </c>
      <c r="J57" s="190">
        <f t="shared" si="6"/>
        <v>0.22301742913425038</v>
      </c>
      <c r="K57" s="189">
        <v>6.767806612632616</v>
      </c>
      <c r="L57" s="190">
        <f t="shared" si="7"/>
        <v>-0.14346275335876957</v>
      </c>
      <c r="M57" s="189">
        <v>6.4623127447150628</v>
      </c>
      <c r="N57" s="190">
        <f t="shared" si="8"/>
        <v>-0.30549386791755317</v>
      </c>
    </row>
    <row r="58" spans="1:15" x14ac:dyDescent="0.25">
      <c r="A58" s="1"/>
      <c r="B58" s="119" t="s">
        <v>84</v>
      </c>
      <c r="C58" s="189" t="s">
        <v>298</v>
      </c>
      <c r="D58" s="190" t="s">
        <v>298</v>
      </c>
      <c r="E58" s="189">
        <v>5.0014548645590375</v>
      </c>
      <c r="F58" s="190" t="str">
        <f t="shared" si="6"/>
        <v>-</v>
      </c>
      <c r="G58" s="189">
        <v>7.0047183079421824</v>
      </c>
      <c r="H58" s="190">
        <f t="shared" si="6"/>
        <v>2.0032634433831449</v>
      </c>
      <c r="I58" s="189">
        <v>6.8310383944153577</v>
      </c>
      <c r="J58" s="190">
        <f t="shared" si="6"/>
        <v>-0.17367991352682477</v>
      </c>
      <c r="K58" s="189">
        <v>6.6362790459442387</v>
      </c>
      <c r="L58" s="190">
        <f t="shared" si="7"/>
        <v>-0.19475934847111898</v>
      </c>
      <c r="M58" s="189">
        <v>6.8908824104871842</v>
      </c>
      <c r="N58" s="190">
        <f t="shared" si="8"/>
        <v>0.25460336454294552</v>
      </c>
    </row>
    <row r="59" spans="1:15" x14ac:dyDescent="0.25">
      <c r="A59" s="1"/>
      <c r="B59" s="119" t="s">
        <v>86</v>
      </c>
      <c r="C59" s="189" t="s">
        <v>298</v>
      </c>
      <c r="D59" s="190" t="s">
        <v>298</v>
      </c>
      <c r="E59" s="189">
        <v>5.7478048715095778</v>
      </c>
      <c r="F59" s="190" t="str">
        <f t="shared" si="6"/>
        <v>-</v>
      </c>
      <c r="G59" s="189">
        <v>6.9643698899562754</v>
      </c>
      <c r="H59" s="190">
        <f t="shared" si="6"/>
        <v>1.2165650184466976</v>
      </c>
      <c r="I59" s="189">
        <v>7.2388840015081062</v>
      </c>
      <c r="J59" s="190">
        <f t="shared" si="6"/>
        <v>0.27451411155183081</v>
      </c>
      <c r="K59" s="189">
        <v>7.2890932982917214</v>
      </c>
      <c r="L59" s="190">
        <f t="shared" si="7"/>
        <v>5.0209296783615187E-2</v>
      </c>
      <c r="M59" s="189">
        <v>7.3476400263070172</v>
      </c>
      <c r="N59" s="190">
        <f t="shared" si="8"/>
        <v>5.8546728015295812E-2</v>
      </c>
    </row>
    <row r="60" spans="1:15" x14ac:dyDescent="0.25">
      <c r="A60" s="1"/>
      <c r="B60" s="119" t="s">
        <v>88</v>
      </c>
      <c r="C60" s="189">
        <v>5.1182077232976315</v>
      </c>
      <c r="D60" s="190">
        <v>-2.3014842662137616</v>
      </c>
      <c r="E60" s="189">
        <v>6.6249171708832568</v>
      </c>
      <c r="F60" s="190">
        <f t="shared" si="6"/>
        <v>1.5067094475856253</v>
      </c>
      <c r="G60" s="189">
        <v>7.3769862429348407</v>
      </c>
      <c r="H60" s="190">
        <f t="shared" si="6"/>
        <v>0.75206907205158391</v>
      </c>
      <c r="I60" s="189">
        <v>7.4616266035620873</v>
      </c>
      <c r="J60" s="190">
        <f t="shared" si="6"/>
        <v>8.4640360627246558E-2</v>
      </c>
      <c r="K60" s="189">
        <v>7.2055160552219784</v>
      </c>
      <c r="L60" s="190">
        <f t="shared" si="7"/>
        <v>-0.25611054834010893</v>
      </c>
      <c r="M60" s="189">
        <v>7.4646587649510199</v>
      </c>
      <c r="N60" s="190">
        <f t="shared" si="8"/>
        <v>0.25914270972904152</v>
      </c>
    </row>
    <row r="61" spans="1:15" x14ac:dyDescent="0.25">
      <c r="A61" s="1"/>
      <c r="B61" s="119" t="s">
        <v>90</v>
      </c>
      <c r="C61" s="189">
        <v>4.5018780496366766</v>
      </c>
      <c r="D61" s="190">
        <v>-2.972479403689035</v>
      </c>
      <c r="E61" s="189">
        <v>7.036620989384188</v>
      </c>
      <c r="F61" s="190">
        <f t="shared" si="6"/>
        <v>2.5347429397475114</v>
      </c>
      <c r="G61" s="189">
        <v>7.1376755746517411</v>
      </c>
      <c r="H61" s="190">
        <f t="shared" si="6"/>
        <v>0.10105458526755307</v>
      </c>
      <c r="I61" s="189">
        <v>7.1533715606525314</v>
      </c>
      <c r="J61" s="190">
        <f t="shared" si="6"/>
        <v>1.5695986000790363E-2</v>
      </c>
      <c r="K61" s="189">
        <v>7.3029817835805195</v>
      </c>
      <c r="L61" s="190">
        <f t="shared" si="7"/>
        <v>0.14961022292798809</v>
      </c>
      <c r="M61" s="189">
        <v>7.1344611214296467</v>
      </c>
      <c r="N61" s="190">
        <f t="shared" si="8"/>
        <v>-0.1685206621508728</v>
      </c>
    </row>
    <row r="62" spans="1:15" x14ac:dyDescent="0.25">
      <c r="A62" s="1"/>
      <c r="B62" s="119" t="s">
        <v>92</v>
      </c>
      <c r="C62" s="189">
        <v>4.2948393119082544</v>
      </c>
      <c r="D62" s="190">
        <v>-2.7331265240230485</v>
      </c>
      <c r="E62" s="189">
        <v>6.7180665830895672</v>
      </c>
      <c r="F62" s="190">
        <f t="shared" si="6"/>
        <v>2.4232272711813128</v>
      </c>
      <c r="G62" s="189">
        <v>6.8989995831596502</v>
      </c>
      <c r="H62" s="190">
        <f t="shared" si="6"/>
        <v>0.18093300007008306</v>
      </c>
      <c r="I62" s="189">
        <v>6.890301003344482</v>
      </c>
      <c r="J62" s="190">
        <f t="shared" si="6"/>
        <v>-8.6985798151681948E-3</v>
      </c>
      <c r="K62" s="189">
        <v>6.9900626094880476</v>
      </c>
      <c r="L62" s="190">
        <f t="shared" si="7"/>
        <v>9.9761606143565551E-2</v>
      </c>
      <c r="M62" s="189">
        <v>6.9083811962069026</v>
      </c>
      <c r="N62" s="190">
        <f t="shared" si="8"/>
        <v>-8.1681413281144977E-2</v>
      </c>
    </row>
    <row r="63" spans="1:15" x14ac:dyDescent="0.25">
      <c r="A63" s="1"/>
      <c r="B63" s="119" t="s">
        <v>94</v>
      </c>
      <c r="C63" s="189">
        <v>6.9798797848782028</v>
      </c>
      <c r="D63" s="190">
        <v>-0.25136994494499376</v>
      </c>
      <c r="E63" s="189">
        <v>7.3550774581429135</v>
      </c>
      <c r="F63" s="190">
        <f t="shared" si="6"/>
        <v>0.37519767326471065</v>
      </c>
      <c r="G63" s="189">
        <v>7.1330528040515375</v>
      </c>
      <c r="H63" s="190">
        <f t="shared" si="6"/>
        <v>-0.22202465409137595</v>
      </c>
      <c r="I63" s="189">
        <v>7.3095171919128523</v>
      </c>
      <c r="J63" s="190">
        <f t="shared" si="6"/>
        <v>0.1764643878613148</v>
      </c>
      <c r="K63" s="189">
        <v>7.1157021870966597</v>
      </c>
      <c r="L63" s="190">
        <f t="shared" si="7"/>
        <v>-0.19381500481619263</v>
      </c>
      <c r="M63" s="189">
        <v>6.8623940706831252</v>
      </c>
      <c r="N63" s="190">
        <f t="shared" si="8"/>
        <v>-0.25330811641353446</v>
      </c>
    </row>
    <row r="64" spans="1:15" x14ac:dyDescent="0.25">
      <c r="A64" s="1"/>
      <c r="B64" s="119" t="s">
        <v>96</v>
      </c>
      <c r="C64" s="189">
        <v>6.8684598378776709</v>
      </c>
      <c r="D64" s="190">
        <v>-0.33811553269216077</v>
      </c>
      <c r="E64" s="189">
        <v>7.1035922185752352</v>
      </c>
      <c r="F64" s="190">
        <f t="shared" si="6"/>
        <v>0.23513238069756426</v>
      </c>
      <c r="G64" s="189">
        <v>7.05457733747921</v>
      </c>
      <c r="H64" s="190">
        <f t="shared" si="6"/>
        <v>-4.9014881096025142E-2</v>
      </c>
      <c r="I64" s="189">
        <v>7.0099346585283966</v>
      </c>
      <c r="J64" s="190">
        <f t="shared" si="6"/>
        <v>-4.4642678950813419E-2</v>
      </c>
      <c r="K64" s="189">
        <v>7.0372640734560479</v>
      </c>
      <c r="L64" s="190">
        <f t="shared" si="7"/>
        <v>2.7329414927651285E-2</v>
      </c>
      <c r="M64" s="189">
        <v>7.054696405331419</v>
      </c>
      <c r="N64" s="190">
        <f t="shared" si="8"/>
        <v>1.7432331875371077E-2</v>
      </c>
    </row>
    <row r="65" spans="1:15" ht="15.75" x14ac:dyDescent="0.25">
      <c r="B65" s="122" t="s">
        <v>33</v>
      </c>
      <c r="C65" s="191">
        <v>6.7245931238558567</v>
      </c>
      <c r="D65" s="192">
        <v>-0.54239387835653297</v>
      </c>
      <c r="E65" s="191">
        <v>6.3895048428227073</v>
      </c>
      <c r="F65" s="192">
        <f t="shared" si="6"/>
        <v>-0.33508828103314947</v>
      </c>
      <c r="G65" s="191">
        <v>7.0085146420153253</v>
      </c>
      <c r="H65" s="192">
        <f t="shared" si="6"/>
        <v>0.619009799192618</v>
      </c>
      <c r="I65" s="191">
        <v>7.0725577256919241</v>
      </c>
      <c r="J65" s="192">
        <f t="shared" si="6"/>
        <v>6.4043083676598833E-2</v>
      </c>
      <c r="K65" s="191">
        <v>7.0222593473284354</v>
      </c>
      <c r="L65" s="192">
        <f t="shared" si="7"/>
        <v>-5.0298378363488716E-2</v>
      </c>
      <c r="M65" s="191">
        <v>6.9927404043883863</v>
      </c>
      <c r="N65" s="192">
        <v>-2.9518942940049087E-2</v>
      </c>
    </row>
    <row r="66" spans="1:15" ht="6" customHeight="1" x14ac:dyDescent="0.25"/>
    <row r="67" spans="1:15" x14ac:dyDescent="0.25">
      <c r="B67" s="107" t="s">
        <v>58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</row>
    <row r="70" spans="1:15" ht="48.75" customHeight="1" thickBot="1" x14ac:dyDescent="0.3">
      <c r="B70" s="283" t="s">
        <v>313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39"/>
      <c r="N71" s="39"/>
      <c r="O71" s="1" t="s">
        <v>105</v>
      </c>
    </row>
    <row r="72" spans="1:15" ht="22.5" thickTop="1" thickBot="1" x14ac:dyDescent="0.3">
      <c r="B72" s="111"/>
      <c r="C72" s="315" t="s">
        <v>65</v>
      </c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CONCATENATE("def ",RIGHT(M73,2),"/",RIGHT(K73,2))</f>
        <v>def 25/24</v>
      </c>
    </row>
    <row r="75" spans="1:15" x14ac:dyDescent="0.25">
      <c r="A75" s="1"/>
      <c r="B75" s="119" t="s">
        <v>74</v>
      </c>
      <c r="C75" s="189">
        <v>8.9269403144340895</v>
      </c>
      <c r="D75" s="190">
        <v>0.5946135236271779</v>
      </c>
      <c r="E75" s="189">
        <v>19.477227722772277</v>
      </c>
      <c r="F75" s="190">
        <f t="shared" ref="F75:J87" si="9">IFERROR(E75-C75,"-")</f>
        <v>10.550287408338187</v>
      </c>
      <c r="G75" s="189">
        <v>7.9685462655838961</v>
      </c>
      <c r="H75" s="190">
        <f t="shared" si="9"/>
        <v>-11.508681457188381</v>
      </c>
      <c r="I75" s="189">
        <v>8.5360883914478407</v>
      </c>
      <c r="J75" s="190">
        <f t="shared" si="9"/>
        <v>0.56754212586394459</v>
      </c>
      <c r="K75" s="189">
        <v>8.3291053034817395</v>
      </c>
      <c r="L75" s="190">
        <f t="shared" ref="L75:L87" si="10">IFERROR(K75-I75,"-")</f>
        <v>-0.20698308796610121</v>
      </c>
      <c r="M75" s="189">
        <v>7.6470348979093794</v>
      </c>
      <c r="N75" s="190">
        <f>IFERROR(M75-K75,"-")</f>
        <v>-0.68207040557236009</v>
      </c>
    </row>
    <row r="76" spans="1:15" x14ac:dyDescent="0.25">
      <c r="A76" s="1"/>
      <c r="B76" s="119" t="s">
        <v>76</v>
      </c>
      <c r="C76" s="189">
        <v>8.2033470580422367</v>
      </c>
      <c r="D76" s="190">
        <v>-0.16693324401843057</v>
      </c>
      <c r="E76" s="189">
        <v>14.865079365079366</v>
      </c>
      <c r="F76" s="190">
        <f t="shared" si="9"/>
        <v>6.6617323070371288</v>
      </c>
      <c r="G76" s="189">
        <v>7.431149250140348</v>
      </c>
      <c r="H76" s="190">
        <f t="shared" si="9"/>
        <v>-7.4339301149390176</v>
      </c>
      <c r="I76" s="189">
        <v>7.9643095644431252</v>
      </c>
      <c r="J76" s="190">
        <f t="shared" si="9"/>
        <v>0.53316031430277722</v>
      </c>
      <c r="K76" s="189">
        <v>7.751214378238342</v>
      </c>
      <c r="L76" s="190">
        <f t="shared" si="10"/>
        <v>-0.21309518620478318</v>
      </c>
      <c r="M76" s="189">
        <v>7.3893776737428363</v>
      </c>
      <c r="N76" s="190">
        <f t="shared" ref="N76:N86" si="11">IFERROR(M76-K76,"-")</f>
        <v>-0.36183670449550576</v>
      </c>
    </row>
    <row r="77" spans="1:15" x14ac:dyDescent="0.25">
      <c r="A77" s="1"/>
      <c r="B77" s="119" t="s">
        <v>78</v>
      </c>
      <c r="C77" s="189">
        <v>8.7776292335115862</v>
      </c>
      <c r="D77" s="190">
        <v>1.5227608190799451</v>
      </c>
      <c r="E77" s="189">
        <v>21.081433224755699</v>
      </c>
      <c r="F77" s="190">
        <f t="shared" si="9"/>
        <v>12.303803991244113</v>
      </c>
      <c r="G77" s="189">
        <v>7.6807281132620631</v>
      </c>
      <c r="H77" s="190">
        <f t="shared" si="9"/>
        <v>-13.400705111493636</v>
      </c>
      <c r="I77" s="189">
        <v>7.2202598160852434</v>
      </c>
      <c r="J77" s="190">
        <f t="shared" si="9"/>
        <v>-0.4604682971768197</v>
      </c>
      <c r="K77" s="189">
        <v>6.624144705643249</v>
      </c>
      <c r="L77" s="190">
        <f t="shared" si="10"/>
        <v>-0.59611511044199439</v>
      </c>
      <c r="M77" s="189">
        <v>6.6516820919641546</v>
      </c>
      <c r="N77" s="190">
        <f t="shared" si="11"/>
        <v>2.7537386320905632E-2</v>
      </c>
    </row>
    <row r="78" spans="1:15" x14ac:dyDescent="0.25">
      <c r="A78" s="1"/>
      <c r="B78" s="119" t="s">
        <v>80</v>
      </c>
      <c r="C78" s="189" t="s">
        <v>298</v>
      </c>
      <c r="D78" s="190" t="s">
        <v>298</v>
      </c>
      <c r="E78" s="189">
        <v>9.4550561797752817</v>
      </c>
      <c r="F78" s="190" t="str">
        <f t="shared" si="9"/>
        <v>-</v>
      </c>
      <c r="G78" s="189">
        <v>6.8932210297513921</v>
      </c>
      <c r="H78" s="190">
        <f t="shared" si="9"/>
        <v>-2.5618351500238896</v>
      </c>
      <c r="I78" s="189">
        <v>6.6325707530769762</v>
      </c>
      <c r="J78" s="190">
        <f t="shared" si="9"/>
        <v>-0.26065027667441587</v>
      </c>
      <c r="K78" s="189">
        <v>7.1035439137134055</v>
      </c>
      <c r="L78" s="190">
        <f t="shared" si="10"/>
        <v>0.47097316063642936</v>
      </c>
      <c r="M78" s="189">
        <v>6.5099242150848067</v>
      </c>
      <c r="N78" s="190">
        <f t="shared" si="11"/>
        <v>-0.59361969862859887</v>
      </c>
    </row>
    <row r="79" spans="1:15" x14ac:dyDescent="0.25">
      <c r="A79" s="1"/>
      <c r="B79" s="119" t="s">
        <v>82</v>
      </c>
      <c r="C79" s="189" t="s">
        <v>298</v>
      </c>
      <c r="D79" s="190" t="s">
        <v>298</v>
      </c>
      <c r="E79" s="189">
        <v>5.0410094637223972</v>
      </c>
      <c r="F79" s="190" t="str">
        <f t="shared" si="9"/>
        <v>-</v>
      </c>
      <c r="G79" s="189">
        <v>6.8423889792076666</v>
      </c>
      <c r="H79" s="190">
        <f t="shared" si="9"/>
        <v>1.8013795154852694</v>
      </c>
      <c r="I79" s="189">
        <v>7.0364704064286814</v>
      </c>
      <c r="J79" s="190">
        <f t="shared" si="9"/>
        <v>0.19408142722101474</v>
      </c>
      <c r="K79" s="189">
        <v>6.5189393939393936</v>
      </c>
      <c r="L79" s="190">
        <f t="shared" si="10"/>
        <v>-0.51753101248928779</v>
      </c>
      <c r="M79" s="189">
        <v>6.5195181797903192</v>
      </c>
      <c r="N79" s="190">
        <f t="shared" si="11"/>
        <v>5.7878585092563384E-4</v>
      </c>
    </row>
    <row r="80" spans="1:15" x14ac:dyDescent="0.25">
      <c r="A80" s="1"/>
      <c r="B80" s="119" t="s">
        <v>84</v>
      </c>
      <c r="C80" s="189" t="s">
        <v>298</v>
      </c>
      <c r="D80" s="190" t="s">
        <v>298</v>
      </c>
      <c r="E80" s="189">
        <v>5.1664507772020727</v>
      </c>
      <c r="F80" s="190" t="str">
        <f t="shared" si="9"/>
        <v>-</v>
      </c>
      <c r="G80" s="189">
        <v>7.0134657836644587</v>
      </c>
      <c r="H80" s="190">
        <f t="shared" si="9"/>
        <v>1.847015006462386</v>
      </c>
      <c r="I80" s="189">
        <v>7.1027638379147628</v>
      </c>
      <c r="J80" s="190">
        <f t="shared" si="9"/>
        <v>8.9298054250304126E-2</v>
      </c>
      <c r="K80" s="189">
        <v>7.124307794032565</v>
      </c>
      <c r="L80" s="190">
        <f t="shared" si="10"/>
        <v>2.1543956117802132E-2</v>
      </c>
      <c r="M80" s="189">
        <v>6.9279898408904161</v>
      </c>
      <c r="N80" s="190">
        <f t="shared" si="11"/>
        <v>-0.19631795314214884</v>
      </c>
    </row>
    <row r="81" spans="1:15" x14ac:dyDescent="0.25">
      <c r="A81" s="1"/>
      <c r="B81" s="119" t="s">
        <v>86</v>
      </c>
      <c r="C81" s="189" t="s">
        <v>298</v>
      </c>
      <c r="D81" s="190" t="s">
        <v>298</v>
      </c>
      <c r="E81" s="189">
        <v>6.7181875592042939</v>
      </c>
      <c r="F81" s="190" t="str">
        <f t="shared" si="9"/>
        <v>-</v>
      </c>
      <c r="G81" s="189">
        <v>7.5911216449939145</v>
      </c>
      <c r="H81" s="190">
        <f t="shared" si="9"/>
        <v>0.87293408578962062</v>
      </c>
      <c r="I81" s="189">
        <v>7.5984915403954609</v>
      </c>
      <c r="J81" s="190">
        <f t="shared" si="9"/>
        <v>7.3698954015464224E-3</v>
      </c>
      <c r="K81" s="189">
        <v>7.2211466865227107</v>
      </c>
      <c r="L81" s="190">
        <f t="shared" si="10"/>
        <v>-0.37734485387275019</v>
      </c>
      <c r="M81" s="189">
        <v>7.1938639082400959</v>
      </c>
      <c r="N81" s="190">
        <f t="shared" si="11"/>
        <v>-2.7282778282614828E-2</v>
      </c>
    </row>
    <row r="82" spans="1:15" x14ac:dyDescent="0.25">
      <c r="A82" s="1"/>
      <c r="B82" s="119" t="s">
        <v>88</v>
      </c>
      <c r="C82" s="189">
        <v>6.9649999999999999</v>
      </c>
      <c r="D82" s="190">
        <v>-1.4186721861245015</v>
      </c>
      <c r="E82" s="189">
        <v>7.9656224334154642</v>
      </c>
      <c r="F82" s="190">
        <f t="shared" si="9"/>
        <v>1.0006224334154643</v>
      </c>
      <c r="G82" s="189">
        <v>7.960238198622914</v>
      </c>
      <c r="H82" s="190">
        <f t="shared" si="9"/>
        <v>-5.3842347925501244E-3</v>
      </c>
      <c r="I82" s="189">
        <v>7.9245908431738137</v>
      </c>
      <c r="J82" s="190">
        <f t="shared" si="9"/>
        <v>-3.564735544910036E-2</v>
      </c>
      <c r="K82" s="189">
        <v>7.7122955784373106</v>
      </c>
      <c r="L82" s="190">
        <f t="shared" si="10"/>
        <v>-0.21229526473650306</v>
      </c>
      <c r="M82" s="189">
        <v>7.3437853907134771</v>
      </c>
      <c r="N82" s="190">
        <f t="shared" si="11"/>
        <v>-0.36851018772383348</v>
      </c>
    </row>
    <row r="83" spans="1:15" x14ac:dyDescent="0.25">
      <c r="A83" s="1"/>
      <c r="B83" s="119" t="s">
        <v>90</v>
      </c>
      <c r="C83" s="189">
        <v>10.220430107526882</v>
      </c>
      <c r="D83" s="190">
        <v>2.2482310171418973</v>
      </c>
      <c r="E83" s="189">
        <v>7.8452128910844507</v>
      </c>
      <c r="F83" s="190">
        <f t="shared" si="9"/>
        <v>-2.3752172164424312</v>
      </c>
      <c r="G83" s="189">
        <v>7.6872820979232985</v>
      </c>
      <c r="H83" s="190">
        <f t="shared" si="9"/>
        <v>-0.15793079316115222</v>
      </c>
      <c r="I83" s="189">
        <v>7.6300188205771642</v>
      </c>
      <c r="J83" s="190">
        <f t="shared" si="9"/>
        <v>-5.7263277346134345E-2</v>
      </c>
      <c r="K83" s="189">
        <v>7.5017424564385893</v>
      </c>
      <c r="L83" s="190">
        <f t="shared" si="10"/>
        <v>-0.12827636413857491</v>
      </c>
      <c r="M83" s="189">
        <v>7.0483597968888532</v>
      </c>
      <c r="N83" s="190">
        <f t="shared" si="11"/>
        <v>-0.45338265954973611</v>
      </c>
    </row>
    <row r="84" spans="1:15" x14ac:dyDescent="0.25">
      <c r="A84" s="1"/>
      <c r="B84" s="119" t="s">
        <v>92</v>
      </c>
      <c r="C84" s="189">
        <v>9.575925925925926</v>
      </c>
      <c r="D84" s="190">
        <v>1.8983922237936959</v>
      </c>
      <c r="E84" s="189">
        <v>7.1315753330586462</v>
      </c>
      <c r="F84" s="190">
        <f t="shared" si="9"/>
        <v>-2.4443505928672797</v>
      </c>
      <c r="G84" s="189">
        <v>7.4518625393494231</v>
      </c>
      <c r="H84" s="190">
        <f t="shared" si="9"/>
        <v>0.32028720629077689</v>
      </c>
      <c r="I84" s="189">
        <v>7.0542501497703523</v>
      </c>
      <c r="J84" s="190">
        <f t="shared" si="9"/>
        <v>-0.39761238957907086</v>
      </c>
      <c r="K84" s="189">
        <v>7.1212844601878951</v>
      </c>
      <c r="L84" s="190">
        <f t="shared" si="10"/>
        <v>6.7034310417542819E-2</v>
      </c>
      <c r="M84" s="189">
        <v>7.0942683317323088</v>
      </c>
      <c r="N84" s="190">
        <f t="shared" si="11"/>
        <v>-2.7016128455586319E-2</v>
      </c>
    </row>
    <row r="85" spans="1:15" x14ac:dyDescent="0.25">
      <c r="A85" s="1"/>
      <c r="B85" s="119" t="s">
        <v>94</v>
      </c>
      <c r="C85" s="189">
        <v>13.576687116564417</v>
      </c>
      <c r="D85" s="190">
        <v>5.5581590339304583</v>
      </c>
      <c r="E85" s="189">
        <v>8.2603970912656255</v>
      </c>
      <c r="F85" s="190">
        <f t="shared" si="9"/>
        <v>-5.316290025298791</v>
      </c>
      <c r="G85" s="189">
        <v>7.4436004827145599</v>
      </c>
      <c r="H85" s="190">
        <f t="shared" si="9"/>
        <v>-0.81679660855106562</v>
      </c>
      <c r="I85" s="189">
        <v>7.5841486537732274</v>
      </c>
      <c r="J85" s="190">
        <f t="shared" si="9"/>
        <v>0.14054817105866757</v>
      </c>
      <c r="K85" s="189">
        <v>7.0811675329868056</v>
      </c>
      <c r="L85" s="190">
        <f t="shared" si="10"/>
        <v>-0.50298112078642188</v>
      </c>
      <c r="M85" s="189">
        <v>7.1669209152950621</v>
      </c>
      <c r="N85" s="190">
        <f t="shared" si="11"/>
        <v>8.5753382308256576E-2</v>
      </c>
    </row>
    <row r="86" spans="1:15" x14ac:dyDescent="0.25">
      <c r="A86" s="1"/>
      <c r="B86" s="119" t="s">
        <v>96</v>
      </c>
      <c r="C86" s="189">
        <v>11.982788296041308</v>
      </c>
      <c r="D86" s="190">
        <v>4.0927424545219893</v>
      </c>
      <c r="E86" s="189">
        <v>7.4354273389053649</v>
      </c>
      <c r="F86" s="190">
        <f t="shared" si="9"/>
        <v>-4.5473609571359432</v>
      </c>
      <c r="G86" s="189">
        <v>7.232929964261082</v>
      </c>
      <c r="H86" s="190">
        <f t="shared" si="9"/>
        <v>-0.20249737464428286</v>
      </c>
      <c r="I86" s="189">
        <v>7.4529502083790309</v>
      </c>
      <c r="J86" s="190">
        <f t="shared" si="9"/>
        <v>0.22002024411794885</v>
      </c>
      <c r="K86" s="189">
        <v>7.4496290189612528</v>
      </c>
      <c r="L86" s="190">
        <f t="shared" si="10"/>
        <v>-3.3211894177780366E-3</v>
      </c>
      <c r="M86" s="189">
        <v>7.2572656249999996</v>
      </c>
      <c r="N86" s="190">
        <f t="shared" si="11"/>
        <v>-0.19236339396125324</v>
      </c>
    </row>
    <row r="87" spans="1:15" ht="15.75" x14ac:dyDescent="0.25">
      <c r="B87" s="122" t="s">
        <v>33</v>
      </c>
      <c r="C87" s="191">
        <v>8.5437552506300758</v>
      </c>
      <c r="D87" s="192">
        <v>0.77902822572249875</v>
      </c>
      <c r="E87" s="191">
        <v>7.7516860160748928</v>
      </c>
      <c r="F87" s="192">
        <f t="shared" si="9"/>
        <v>-0.79206923455518297</v>
      </c>
      <c r="G87" s="191">
        <v>7.4275981000211777</v>
      </c>
      <c r="H87" s="192">
        <f t="shared" si="9"/>
        <v>-0.32408791605371512</v>
      </c>
      <c r="I87" s="191">
        <v>7.4765375001509424</v>
      </c>
      <c r="J87" s="192">
        <f t="shared" si="9"/>
        <v>4.8939400129764721E-2</v>
      </c>
      <c r="K87" s="191">
        <v>7.2766139739305036</v>
      </c>
      <c r="L87" s="192">
        <f t="shared" si="10"/>
        <v>-0.19992352622043885</v>
      </c>
      <c r="M87" s="191">
        <v>7.0552667135732205</v>
      </c>
      <c r="N87" s="192">
        <v>-0.22134726035728303</v>
      </c>
    </row>
    <row r="88" spans="1:15" ht="6" customHeight="1" x14ac:dyDescent="0.25"/>
    <row r="89" spans="1:15" x14ac:dyDescent="0.25">
      <c r="B89" s="107" t="s">
        <v>58</v>
      </c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</row>
    <row r="92" spans="1:15" ht="48.75" customHeight="1" thickBot="1" x14ac:dyDescent="0.3">
      <c r="B92" s="283" t="s">
        <v>314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39"/>
      <c r="N93" s="39"/>
      <c r="O93" s="1" t="s">
        <v>118</v>
      </c>
    </row>
    <row r="94" spans="1:15" ht="22.5" thickTop="1" thickBot="1" x14ac:dyDescent="0.3">
      <c r="B94" s="126" t="s">
        <v>99</v>
      </c>
      <c r="C94" s="315" t="s">
        <v>35</v>
      </c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CONCATENATE("def ",RIGHT(M95,2),"/",RIGHT(K95,2))</f>
        <v>def 25/24</v>
      </c>
    </row>
    <row r="97" spans="2:14" x14ac:dyDescent="0.25">
      <c r="B97" s="119" t="s">
        <v>74</v>
      </c>
      <c r="C97" s="189">
        <v>9.2884622581490213</v>
      </c>
      <c r="D97" s="190">
        <v>0.14141725543801442</v>
      </c>
      <c r="E97" s="189">
        <v>7.2568181818181818</v>
      </c>
      <c r="F97" s="190">
        <f t="shared" ref="F97:J109" si="12">IFERROR(E97-C97,"-")</f>
        <v>-2.0316440763308394</v>
      </c>
      <c r="G97" s="189">
        <v>10.058643771827706</v>
      </c>
      <c r="H97" s="190">
        <f t="shared" si="12"/>
        <v>2.8018255900095239</v>
      </c>
      <c r="I97" s="189">
        <v>9.1694865070637004</v>
      </c>
      <c r="J97" s="190">
        <f t="shared" si="12"/>
        <v>-0.88915726476400536</v>
      </c>
      <c r="K97" s="189">
        <v>8.4320445539252429</v>
      </c>
      <c r="L97" s="190">
        <f t="shared" ref="L97:L109" si="13">IFERROR(K97-I97,"-")</f>
        <v>-0.73744195313845751</v>
      </c>
      <c r="M97" s="189">
        <v>8.7759174766911325</v>
      </c>
      <c r="N97" s="190">
        <f>IFERROR(M97-K97,"-")</f>
        <v>0.34387292276588965</v>
      </c>
    </row>
    <row r="98" spans="2:14" x14ac:dyDescent="0.25">
      <c r="B98" s="119" t="s">
        <v>76</v>
      </c>
      <c r="C98" s="189">
        <v>8.8178536620582602</v>
      </c>
      <c r="D98" s="190">
        <v>0.44870687534385745</v>
      </c>
      <c r="E98" s="189">
        <v>5.2167060677698975</v>
      </c>
      <c r="F98" s="190">
        <f t="shared" si="12"/>
        <v>-3.6011475942883626</v>
      </c>
      <c r="G98" s="189">
        <v>8.5183896043624543</v>
      </c>
      <c r="H98" s="190">
        <f t="shared" si="12"/>
        <v>3.3016835365925568</v>
      </c>
      <c r="I98" s="189">
        <v>8.342087286527514</v>
      </c>
      <c r="J98" s="190">
        <f t="shared" si="12"/>
        <v>-0.17630231783494033</v>
      </c>
      <c r="K98" s="189">
        <v>7.8970631762423125</v>
      </c>
      <c r="L98" s="190">
        <f t="shared" si="13"/>
        <v>-0.4450241102852015</v>
      </c>
      <c r="M98" s="189">
        <v>7.6407602559277379</v>
      </c>
      <c r="N98" s="190">
        <f t="shared" ref="N98:N108" si="14">IFERROR(M98-K98,"-")</f>
        <v>-0.25630292031457458</v>
      </c>
    </row>
    <row r="99" spans="2:14" x14ac:dyDescent="0.25">
      <c r="B99" s="119" t="s">
        <v>78</v>
      </c>
      <c r="C99" s="189">
        <v>11.325639991937109</v>
      </c>
      <c r="D99" s="190">
        <v>4.1774387181979389</v>
      </c>
      <c r="E99" s="189">
        <v>4.2668872883005644</v>
      </c>
      <c r="F99" s="190">
        <f t="shared" si="12"/>
        <v>-7.0587527036365447</v>
      </c>
      <c r="G99" s="189">
        <v>8.9438208884688084</v>
      </c>
      <c r="H99" s="190">
        <f t="shared" si="12"/>
        <v>4.676933600168244</v>
      </c>
      <c r="I99" s="189">
        <v>7.2962298025134649</v>
      </c>
      <c r="J99" s="190">
        <f t="shared" si="12"/>
        <v>-1.6475910859553435</v>
      </c>
      <c r="K99" s="189">
        <v>7.1176644057800056</v>
      </c>
      <c r="L99" s="190">
        <f t="shared" si="13"/>
        <v>-0.17856539673345928</v>
      </c>
      <c r="M99" s="189">
        <v>7.1640069569462668</v>
      </c>
      <c r="N99" s="190">
        <f t="shared" si="14"/>
        <v>4.6342551166261181E-2</v>
      </c>
    </row>
    <row r="100" spans="2:14" x14ac:dyDescent="0.25">
      <c r="B100" s="119" t="s">
        <v>80</v>
      </c>
      <c r="C100" s="189" t="s">
        <v>298</v>
      </c>
      <c r="D100" s="190" t="s">
        <v>298</v>
      </c>
      <c r="E100" s="189">
        <v>4.2971937029431899</v>
      </c>
      <c r="F100" s="190" t="str">
        <f t="shared" si="12"/>
        <v>-</v>
      </c>
      <c r="G100" s="189">
        <v>7.2615639657124369</v>
      </c>
      <c r="H100" s="190">
        <f t="shared" si="12"/>
        <v>2.964370262769247</v>
      </c>
      <c r="I100" s="189">
        <v>6.8897870199563975</v>
      </c>
      <c r="J100" s="190">
        <f t="shared" si="12"/>
        <v>-0.37177694575603937</v>
      </c>
      <c r="K100" s="189">
        <v>7.2501342882721573</v>
      </c>
      <c r="L100" s="190">
        <f t="shared" si="13"/>
        <v>0.36034726831575981</v>
      </c>
      <c r="M100" s="189">
        <v>7.0925433168316836</v>
      </c>
      <c r="N100" s="190">
        <f t="shared" si="14"/>
        <v>-0.15759097144047374</v>
      </c>
    </row>
    <row r="101" spans="2:14" x14ac:dyDescent="0.25">
      <c r="B101" s="119" t="s">
        <v>82</v>
      </c>
      <c r="C101" s="189" t="s">
        <v>298</v>
      </c>
      <c r="D101" s="190" t="s">
        <v>298</v>
      </c>
      <c r="E101" s="189">
        <v>3.7259593157651412</v>
      </c>
      <c r="F101" s="190" t="str">
        <f t="shared" si="12"/>
        <v>-</v>
      </c>
      <c r="G101" s="189">
        <v>7.5795092261617238</v>
      </c>
      <c r="H101" s="190">
        <f t="shared" si="12"/>
        <v>3.8535499103965827</v>
      </c>
      <c r="I101" s="189">
        <v>6.8398547955674438</v>
      </c>
      <c r="J101" s="190">
        <f t="shared" si="12"/>
        <v>-0.73965443059428004</v>
      </c>
      <c r="K101" s="189">
        <v>6.7150291423813488</v>
      </c>
      <c r="L101" s="190">
        <f t="shared" si="13"/>
        <v>-0.12482565318609495</v>
      </c>
      <c r="M101" s="189">
        <v>6.4527386646904263</v>
      </c>
      <c r="N101" s="190">
        <f t="shared" si="14"/>
        <v>-0.26229047769092251</v>
      </c>
    </row>
    <row r="102" spans="2:14" x14ac:dyDescent="0.25">
      <c r="B102" s="119" t="s">
        <v>84</v>
      </c>
      <c r="C102" s="189" t="s">
        <v>298</v>
      </c>
      <c r="D102" s="190" t="s">
        <v>298</v>
      </c>
      <c r="E102" s="189">
        <v>5.7977450529222274</v>
      </c>
      <c r="F102" s="190" t="str">
        <f t="shared" si="12"/>
        <v>-</v>
      </c>
      <c r="G102" s="189">
        <v>7.6719207173194901</v>
      </c>
      <c r="H102" s="190">
        <f t="shared" si="12"/>
        <v>1.8741756643972627</v>
      </c>
      <c r="I102" s="189">
        <v>6.5240314296404636</v>
      </c>
      <c r="J102" s="190">
        <f t="shared" si="12"/>
        <v>-1.1478892876790265</v>
      </c>
      <c r="K102" s="189">
        <v>7.0445658424381827</v>
      </c>
      <c r="L102" s="190">
        <f t="shared" si="13"/>
        <v>0.52053441279771917</v>
      </c>
      <c r="M102" s="189">
        <v>6.7967155927071676</v>
      </c>
      <c r="N102" s="190">
        <f t="shared" si="14"/>
        <v>-0.2478502497310151</v>
      </c>
    </row>
    <row r="103" spans="2:14" x14ac:dyDescent="0.25">
      <c r="B103" s="119" t="s">
        <v>86</v>
      </c>
      <c r="C103" s="189" t="s">
        <v>298</v>
      </c>
      <c r="D103" s="190" t="s">
        <v>298</v>
      </c>
      <c r="E103" s="189">
        <v>6.1979111481117082</v>
      </c>
      <c r="F103" s="190" t="str">
        <f t="shared" si="12"/>
        <v>-</v>
      </c>
      <c r="G103" s="189">
        <v>7.8098892707140131</v>
      </c>
      <c r="H103" s="190">
        <f t="shared" si="12"/>
        <v>1.6119781226023049</v>
      </c>
      <c r="I103" s="189">
        <v>7.6651164324823533</v>
      </c>
      <c r="J103" s="190">
        <f t="shared" si="12"/>
        <v>-0.14477283823165976</v>
      </c>
      <c r="K103" s="189">
        <v>7.5937150964470073</v>
      </c>
      <c r="L103" s="190">
        <f t="shared" si="13"/>
        <v>-7.1401336035346041E-2</v>
      </c>
      <c r="M103" s="189">
        <v>7.8158202744001564</v>
      </c>
      <c r="N103" s="190">
        <f t="shared" si="14"/>
        <v>0.2221051779531491</v>
      </c>
    </row>
    <row r="104" spans="2:14" x14ac:dyDescent="0.25">
      <c r="B104" s="119" t="s">
        <v>88</v>
      </c>
      <c r="C104" s="189">
        <v>6.1327782153707666</v>
      </c>
      <c r="D104" s="190">
        <v>-2.1041946882688034</v>
      </c>
      <c r="E104" s="189">
        <v>6.7188707112019994</v>
      </c>
      <c r="F104" s="190">
        <f t="shared" si="12"/>
        <v>0.5860924958312328</v>
      </c>
      <c r="G104" s="189">
        <v>8.0280654359897952</v>
      </c>
      <c r="H104" s="190">
        <f t="shared" si="12"/>
        <v>1.3091947247877957</v>
      </c>
      <c r="I104" s="189">
        <v>8.0638530164077604</v>
      </c>
      <c r="J104" s="190">
        <f t="shared" si="12"/>
        <v>3.5787580417965259E-2</v>
      </c>
      <c r="K104" s="189">
        <v>8.262072418865209</v>
      </c>
      <c r="L104" s="190">
        <f t="shared" si="13"/>
        <v>0.19821940245744862</v>
      </c>
      <c r="M104" s="189">
        <v>7.2493862520458263</v>
      </c>
      <c r="N104" s="190">
        <f t="shared" si="14"/>
        <v>-1.0126861668193827</v>
      </c>
    </row>
    <row r="105" spans="2:14" x14ac:dyDescent="0.25">
      <c r="B105" s="119" t="s">
        <v>90</v>
      </c>
      <c r="C105" s="189">
        <v>5.1817629917435646</v>
      </c>
      <c r="D105" s="190">
        <v>-3.3723899022714861</v>
      </c>
      <c r="E105" s="189">
        <v>8.1094095358383331</v>
      </c>
      <c r="F105" s="190">
        <f t="shared" si="12"/>
        <v>2.9276465440947685</v>
      </c>
      <c r="G105" s="189">
        <v>7.3250566263515537</v>
      </c>
      <c r="H105" s="190">
        <f t="shared" si="12"/>
        <v>-0.78435290948677938</v>
      </c>
      <c r="I105" s="189">
        <v>7.2178584261588217</v>
      </c>
      <c r="J105" s="190">
        <f t="shared" si="12"/>
        <v>-0.10719820019273207</v>
      </c>
      <c r="K105" s="189">
        <v>7.8073064340239915</v>
      </c>
      <c r="L105" s="190">
        <f t="shared" si="13"/>
        <v>0.58944800786516982</v>
      </c>
      <c r="M105" s="189">
        <v>7.4131458427401151</v>
      </c>
      <c r="N105" s="190">
        <f t="shared" si="14"/>
        <v>-0.39416059128387637</v>
      </c>
    </row>
    <row r="106" spans="2:14" x14ac:dyDescent="0.25">
      <c r="B106" s="119" t="s">
        <v>92</v>
      </c>
      <c r="C106" s="189">
        <v>5.3206016811679691</v>
      </c>
      <c r="D106" s="190">
        <v>-2.7177540500573274</v>
      </c>
      <c r="E106" s="189">
        <v>7.4730443034220979</v>
      </c>
      <c r="F106" s="190">
        <f t="shared" si="12"/>
        <v>2.1524426222541289</v>
      </c>
      <c r="G106" s="189">
        <v>7.6415784008307375</v>
      </c>
      <c r="H106" s="190">
        <f t="shared" si="12"/>
        <v>0.16853409740863956</v>
      </c>
      <c r="I106" s="189">
        <v>7.5350687417126112</v>
      </c>
      <c r="J106" s="190">
        <f t="shared" si="12"/>
        <v>-0.10650965911812627</v>
      </c>
      <c r="K106" s="189">
        <v>7.4144357116541819</v>
      </c>
      <c r="L106" s="190">
        <f t="shared" si="13"/>
        <v>-0.12063303005842929</v>
      </c>
      <c r="M106" s="189">
        <v>6.8761229447991408</v>
      </c>
      <c r="N106" s="190">
        <f t="shared" si="14"/>
        <v>-0.53831276685504115</v>
      </c>
    </row>
    <row r="107" spans="2:14" x14ac:dyDescent="0.25">
      <c r="B107" s="119" t="s">
        <v>94</v>
      </c>
      <c r="C107" s="189">
        <v>6.6477631797771499</v>
      </c>
      <c r="D107" s="190">
        <v>-1.6064680563865297</v>
      </c>
      <c r="E107" s="189">
        <v>8.4286078206597885</v>
      </c>
      <c r="F107" s="190">
        <f t="shared" si="12"/>
        <v>1.7808446408826386</v>
      </c>
      <c r="G107" s="189">
        <v>7.9870946393117137</v>
      </c>
      <c r="H107" s="190">
        <f t="shared" si="12"/>
        <v>-0.44151318134807482</v>
      </c>
      <c r="I107" s="189">
        <v>7.928793932416875</v>
      </c>
      <c r="J107" s="190">
        <f t="shared" si="12"/>
        <v>-5.8300706894838683E-2</v>
      </c>
      <c r="K107" s="189">
        <v>7.3780008311223346</v>
      </c>
      <c r="L107" s="190">
        <f t="shared" si="13"/>
        <v>-0.5507931012945404</v>
      </c>
      <c r="M107" s="189">
        <v>7.1164012423181129</v>
      </c>
      <c r="N107" s="190">
        <f t="shared" si="14"/>
        <v>-0.26159958880422174</v>
      </c>
    </row>
    <row r="108" spans="2:14" x14ac:dyDescent="0.25">
      <c r="B108" s="119" t="s">
        <v>96</v>
      </c>
      <c r="C108" s="189">
        <v>7.4641870742036458</v>
      </c>
      <c r="D108" s="190">
        <v>-1.3808199581451595</v>
      </c>
      <c r="E108" s="189">
        <v>8.0989971715093851</v>
      </c>
      <c r="F108" s="190">
        <f t="shared" si="12"/>
        <v>0.63481009730573934</v>
      </c>
      <c r="G108" s="189">
        <v>7.7937504563043003</v>
      </c>
      <c r="H108" s="190">
        <f t="shared" si="12"/>
        <v>-0.30524671520508484</v>
      </c>
      <c r="I108" s="189">
        <v>7.5041961545687981</v>
      </c>
      <c r="J108" s="190">
        <f t="shared" si="12"/>
        <v>-0.28955430173550223</v>
      </c>
      <c r="K108" s="189">
        <v>7.4633168051037488</v>
      </c>
      <c r="L108" s="190">
        <f t="shared" si="13"/>
        <v>-4.0879349465049231E-2</v>
      </c>
      <c r="M108" s="189">
        <v>7.2850093530284461</v>
      </c>
      <c r="N108" s="190">
        <f t="shared" si="14"/>
        <v>-0.17830745207530274</v>
      </c>
    </row>
    <row r="109" spans="2:14" ht="15.75" x14ac:dyDescent="0.25">
      <c r="B109" s="122" t="s">
        <v>33</v>
      </c>
      <c r="C109" s="191">
        <v>7.9282896242390954</v>
      </c>
      <c r="D109" s="192">
        <v>0.17662173534821957</v>
      </c>
      <c r="E109" s="191">
        <v>6.7462678422476356</v>
      </c>
      <c r="F109" s="192">
        <f t="shared" si="12"/>
        <v>-1.1820217819914598</v>
      </c>
      <c r="G109" s="191">
        <v>7.94246678177314</v>
      </c>
      <c r="H109" s="192">
        <f t="shared" si="12"/>
        <v>1.1961989395255044</v>
      </c>
      <c r="I109" s="191">
        <v>7.5594228758302462</v>
      </c>
      <c r="J109" s="192">
        <f t="shared" si="12"/>
        <v>-0.38304390594289384</v>
      </c>
      <c r="K109" s="191">
        <v>7.5303677443569885</v>
      </c>
      <c r="L109" s="192">
        <f t="shared" si="13"/>
        <v>-2.9055131473257667E-2</v>
      </c>
      <c r="M109" s="191">
        <v>7.2811143994607574</v>
      </c>
      <c r="N109" s="192">
        <v>-0.24925334489623108</v>
      </c>
    </row>
    <row r="110" spans="2:14" ht="6" customHeight="1" x14ac:dyDescent="0.25"/>
    <row r="111" spans="2:14" x14ac:dyDescent="0.25">
      <c r="B111" s="107" t="s">
        <v>58</v>
      </c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3C522-C70A-4E48-9F6A-3FDBA4A15E85}">
  <sheetPr>
    <tabColor rgb="FF7030A0"/>
  </sheetPr>
  <dimension ref="B4:B25"/>
  <sheetViews>
    <sheetView showGridLines="0" workbookViewId="0">
      <selection activeCell="H9" sqref="H9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A8D45-5393-4CEC-A45D-6BF412857FEC}">
  <sheetPr>
    <tabColor rgb="FFAC75D5"/>
  </sheetPr>
  <dimension ref="A1:AC112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81"/>
      <c r="D1" s="197" t="s">
        <v>155</v>
      </c>
    </row>
    <row r="2" spans="1:16" ht="18.75" x14ac:dyDescent="0.3">
      <c r="D2" s="197" t="s">
        <v>156</v>
      </c>
    </row>
    <row r="4" spans="1:16" ht="48.75" customHeight="1" thickBot="1" x14ac:dyDescent="0.3">
      <c r="B4" s="283" t="s">
        <v>315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P4" s="1" t="s">
        <v>157</v>
      </c>
    </row>
    <row r="5" spans="1:16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P5" s="1" t="s">
        <v>158</v>
      </c>
    </row>
    <row r="6" spans="1:16" ht="22.5" thickTop="1" thickBot="1" x14ac:dyDescent="0.3">
      <c r="B6" s="111"/>
      <c r="C6" s="305" t="s">
        <v>159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6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6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CONCATENATE("var ",RIGHT(M7,2),"/",RIGHT(K7,2))</f>
        <v>var 25/24</v>
      </c>
    </row>
    <row r="9" spans="1:16" x14ac:dyDescent="0.25">
      <c r="A9" s="1" t="s">
        <v>73</v>
      </c>
      <c r="B9" s="119" t="s">
        <v>74</v>
      </c>
      <c r="C9" s="198">
        <v>0.75989999999999991</v>
      </c>
      <c r="D9" s="121">
        <v>-1.314233144960042E-3</v>
      </c>
      <c r="E9" s="198">
        <v>0.16260000000000002</v>
      </c>
      <c r="F9" s="121">
        <f t="shared" ref="F9:L21" si="0">IFERROR(E9/C9-1,"-")</f>
        <v>-0.78602447690485588</v>
      </c>
      <c r="G9" s="198">
        <v>0.59370000000000001</v>
      </c>
      <c r="H9" s="121">
        <f t="shared" si="0"/>
        <v>2.6512915129151287</v>
      </c>
      <c r="I9" s="198">
        <v>0.77349999999999997</v>
      </c>
      <c r="J9" s="121">
        <f t="shared" si="0"/>
        <v>0.30284655549941042</v>
      </c>
      <c r="K9" s="198">
        <v>0.45789999999999997</v>
      </c>
      <c r="L9" s="121">
        <f t="shared" si="0"/>
        <v>-0.40801551389786683</v>
      </c>
      <c r="M9" s="198">
        <v>0.78489999999999993</v>
      </c>
      <c r="N9" s="121">
        <f t="shared" ref="N9:N20" si="1">IFERROR(M9/K9-1,"-")</f>
        <v>0.71412972264686614</v>
      </c>
    </row>
    <row r="10" spans="1:16" x14ac:dyDescent="0.25">
      <c r="A10" s="1" t="s">
        <v>75</v>
      </c>
      <c r="B10" s="119" t="s">
        <v>76</v>
      </c>
      <c r="C10" s="198">
        <v>0.78579999999999994</v>
      </c>
      <c r="D10" s="121">
        <v>1.8535320803629185E-2</v>
      </c>
      <c r="E10" s="198">
        <v>0.2394</v>
      </c>
      <c r="F10" s="121">
        <f t="shared" si="0"/>
        <v>-0.69534232629167725</v>
      </c>
      <c r="G10" s="198">
        <v>0.75780000000000003</v>
      </c>
      <c r="H10" s="121">
        <f t="shared" si="0"/>
        <v>2.1654135338345863</v>
      </c>
      <c r="I10" s="198">
        <v>0.83819999999999995</v>
      </c>
      <c r="J10" s="121">
        <f t="shared" si="0"/>
        <v>0.10609659540775929</v>
      </c>
      <c r="K10" s="198">
        <v>0.82450000000000001</v>
      </c>
      <c r="L10" s="121">
        <f t="shared" si="0"/>
        <v>-1.634454784061079E-2</v>
      </c>
      <c r="M10" s="198">
        <v>0.84650000000000003</v>
      </c>
      <c r="N10" s="121">
        <f t="shared" si="1"/>
        <v>2.668283808368721E-2</v>
      </c>
    </row>
    <row r="11" spans="1:16" x14ac:dyDescent="0.25">
      <c r="A11" s="1" t="s">
        <v>77</v>
      </c>
      <c r="B11" s="119" t="s">
        <v>78</v>
      </c>
      <c r="C11" s="198">
        <v>0.32850000000000001</v>
      </c>
      <c r="D11" s="121">
        <v>-0.57170795306388533</v>
      </c>
      <c r="E11" s="198">
        <v>0.23399999999999999</v>
      </c>
      <c r="F11" s="121">
        <f t="shared" si="0"/>
        <v>-0.28767123287671237</v>
      </c>
      <c r="G11" s="198">
        <v>0.78410000000000002</v>
      </c>
      <c r="H11" s="121">
        <f t="shared" si="0"/>
        <v>2.3508547008547009</v>
      </c>
      <c r="I11" s="198">
        <v>0.77450000000000008</v>
      </c>
      <c r="J11" s="121">
        <f t="shared" si="0"/>
        <v>-1.2243336309144204E-2</v>
      </c>
      <c r="K11" s="198">
        <v>0.82980000000000009</v>
      </c>
      <c r="L11" s="121">
        <f t="shared" si="0"/>
        <v>7.1400903808908955E-2</v>
      </c>
      <c r="M11" s="198">
        <v>0.78890000000000005</v>
      </c>
      <c r="N11" s="121">
        <f t="shared" si="1"/>
        <v>-4.9288985297662125E-2</v>
      </c>
    </row>
    <row r="12" spans="1:16" x14ac:dyDescent="0.25">
      <c r="A12" s="1" t="s">
        <v>79</v>
      </c>
      <c r="B12" s="119" t="s">
        <v>80</v>
      </c>
      <c r="C12" s="198">
        <v>0</v>
      </c>
      <c r="D12" s="121">
        <v>-1</v>
      </c>
      <c r="E12" s="198">
        <v>0.30820000000000003</v>
      </c>
      <c r="F12" s="121" t="str">
        <f t="shared" si="0"/>
        <v>-</v>
      </c>
      <c r="G12" s="198">
        <v>0.82299999999999995</v>
      </c>
      <c r="H12" s="121">
        <f t="shared" si="0"/>
        <v>1.670343932511356</v>
      </c>
      <c r="I12" s="198">
        <v>0.8075</v>
      </c>
      <c r="J12" s="121">
        <f t="shared" si="0"/>
        <v>-1.883353584447145E-2</v>
      </c>
      <c r="K12" s="198">
        <v>0.79059999999999997</v>
      </c>
      <c r="L12" s="121">
        <f t="shared" si="0"/>
        <v>-2.0928792569659516E-2</v>
      </c>
      <c r="M12" s="198">
        <v>0.82330000000000003</v>
      </c>
      <c r="N12" s="121">
        <f t="shared" si="1"/>
        <v>4.1360991651909984E-2</v>
      </c>
    </row>
    <row r="13" spans="1:16" x14ac:dyDescent="0.25">
      <c r="A13" s="1" t="s">
        <v>81</v>
      </c>
      <c r="B13" s="119" t="s">
        <v>82</v>
      </c>
      <c r="C13" s="198">
        <v>0</v>
      </c>
      <c r="D13" s="121">
        <v>-1</v>
      </c>
      <c r="E13" s="198">
        <v>0.3014</v>
      </c>
      <c r="F13" s="121" t="str">
        <f t="shared" si="0"/>
        <v>-</v>
      </c>
      <c r="G13" s="198">
        <v>0.72030000000000005</v>
      </c>
      <c r="H13" s="121">
        <f t="shared" si="0"/>
        <v>1.389847378898474</v>
      </c>
      <c r="I13" s="198">
        <v>0.73370000000000002</v>
      </c>
      <c r="J13" s="121">
        <f t="shared" si="0"/>
        <v>1.8603359711231393E-2</v>
      </c>
      <c r="K13" s="198">
        <v>0.76329999999999998</v>
      </c>
      <c r="L13" s="121">
        <f t="shared" si="0"/>
        <v>4.0343464631320547E-2</v>
      </c>
      <c r="M13" s="198">
        <v>0.73699999999999999</v>
      </c>
      <c r="N13" s="121">
        <f t="shared" si="1"/>
        <v>-3.445565308528753E-2</v>
      </c>
    </row>
    <row r="14" spans="1:16" x14ac:dyDescent="0.25">
      <c r="A14" s="1" t="s">
        <v>83</v>
      </c>
      <c r="B14" s="119" t="s">
        <v>84</v>
      </c>
      <c r="C14" s="198">
        <v>0</v>
      </c>
      <c r="D14" s="121">
        <v>-1</v>
      </c>
      <c r="E14" s="198">
        <v>0.3044</v>
      </c>
      <c r="F14" s="121" t="str">
        <f t="shared" si="0"/>
        <v>-</v>
      </c>
      <c r="G14" s="198">
        <v>0.76419999999999999</v>
      </c>
      <c r="H14" s="121">
        <f t="shared" si="0"/>
        <v>1.5105124835742445</v>
      </c>
      <c r="I14" s="198">
        <v>0.77629999999999999</v>
      </c>
      <c r="J14" s="121">
        <f t="shared" si="0"/>
        <v>1.5833551426328141E-2</v>
      </c>
      <c r="K14" s="198">
        <v>0.76719999999999999</v>
      </c>
      <c r="L14" s="121">
        <f t="shared" si="0"/>
        <v>-1.1722272317403082E-2</v>
      </c>
      <c r="M14" s="198">
        <v>0.7611</v>
      </c>
      <c r="N14" s="121">
        <f t="shared" si="1"/>
        <v>-7.950990615224196E-3</v>
      </c>
    </row>
    <row r="15" spans="1:16" x14ac:dyDescent="0.25">
      <c r="A15" s="1" t="s">
        <v>85</v>
      </c>
      <c r="B15" s="119" t="s">
        <v>86</v>
      </c>
      <c r="C15" s="198">
        <v>0</v>
      </c>
      <c r="D15" s="121">
        <v>-1</v>
      </c>
      <c r="E15" s="198">
        <v>0.49420000000000003</v>
      </c>
      <c r="F15" s="121" t="str">
        <f t="shared" si="0"/>
        <v>-</v>
      </c>
      <c r="G15" s="198">
        <v>0.86370000000000002</v>
      </c>
      <c r="H15" s="121">
        <f t="shared" si="0"/>
        <v>0.74767300687980565</v>
      </c>
      <c r="I15" s="198">
        <v>0.86819999999999997</v>
      </c>
      <c r="J15" s="121">
        <f t="shared" si="0"/>
        <v>5.2101424105590599E-3</v>
      </c>
      <c r="K15" s="198">
        <v>0.85230000000000006</v>
      </c>
      <c r="L15" s="121">
        <f t="shared" si="0"/>
        <v>-1.8313752591568644E-2</v>
      </c>
      <c r="M15" s="198">
        <v>0.84319999999999995</v>
      </c>
      <c r="N15" s="121">
        <f t="shared" si="1"/>
        <v>-1.0676991669600011E-2</v>
      </c>
    </row>
    <row r="16" spans="1:16" x14ac:dyDescent="0.25">
      <c r="A16" s="1" t="s">
        <v>87</v>
      </c>
      <c r="B16" s="119" t="s">
        <v>88</v>
      </c>
      <c r="C16" s="198">
        <v>0.376</v>
      </c>
      <c r="D16" s="121">
        <v>-0.56647065605903379</v>
      </c>
      <c r="E16" s="198">
        <v>0.68180000000000007</v>
      </c>
      <c r="F16" s="121">
        <f t="shared" si="0"/>
        <v>0.81329787234042583</v>
      </c>
      <c r="G16" s="198">
        <v>0.90879999999999994</v>
      </c>
      <c r="H16" s="121">
        <f t="shared" si="0"/>
        <v>0.3329422117923142</v>
      </c>
      <c r="I16" s="198">
        <v>0.91400000000000003</v>
      </c>
      <c r="J16" s="121">
        <f t="shared" si="0"/>
        <v>5.7218309859154992E-3</v>
      </c>
      <c r="K16" s="198">
        <v>0.90689999999999993</v>
      </c>
      <c r="L16" s="121">
        <f t="shared" si="0"/>
        <v>-7.7680525164115499E-3</v>
      </c>
      <c r="M16" s="198">
        <v>0.86560000000000004</v>
      </c>
      <c r="N16" s="121">
        <f t="shared" si="1"/>
        <v>-4.5539750799426515E-2</v>
      </c>
    </row>
    <row r="17" spans="1:29" x14ac:dyDescent="0.25">
      <c r="A17" s="1" t="s">
        <v>89</v>
      </c>
      <c r="B17" s="119" t="s">
        <v>90</v>
      </c>
      <c r="C17" s="198">
        <v>0.24160000000000001</v>
      </c>
      <c r="D17" s="121">
        <v>-0.67786666666666662</v>
      </c>
      <c r="E17" s="198">
        <v>0.65239999999999998</v>
      </c>
      <c r="F17" s="121">
        <f t="shared" si="0"/>
        <v>1.7003311258278142</v>
      </c>
      <c r="G17" s="198">
        <v>0.76670000000000005</v>
      </c>
      <c r="H17" s="121">
        <f t="shared" si="0"/>
        <v>0.17519926425505838</v>
      </c>
      <c r="I17" s="198">
        <v>0.79319999999999991</v>
      </c>
      <c r="J17" s="121">
        <f t="shared" si="0"/>
        <v>3.4563714621103303E-2</v>
      </c>
      <c r="K17" s="198">
        <v>0.7923</v>
      </c>
      <c r="L17" s="121">
        <f t="shared" si="0"/>
        <v>-1.1346444780634402E-3</v>
      </c>
      <c r="M17" s="198">
        <v>0.75680000000000003</v>
      </c>
      <c r="N17" s="121">
        <f t="shared" si="1"/>
        <v>-4.4806260254953933E-2</v>
      </c>
    </row>
    <row r="18" spans="1:29" x14ac:dyDescent="0.25">
      <c r="A18" s="1" t="s">
        <v>91</v>
      </c>
      <c r="B18" s="119" t="s">
        <v>92</v>
      </c>
      <c r="C18" s="198">
        <v>0.20039999999999999</v>
      </c>
      <c r="D18" s="121">
        <v>-0.74680985470625405</v>
      </c>
      <c r="E18" s="198">
        <v>0.76</v>
      </c>
      <c r="F18" s="121">
        <f t="shared" si="0"/>
        <v>2.7924151696606789</v>
      </c>
      <c r="G18" s="198">
        <v>0.8234999999999999</v>
      </c>
      <c r="H18" s="121">
        <f t="shared" si="0"/>
        <v>8.3552631578947212E-2</v>
      </c>
      <c r="I18" s="198">
        <v>0.83819999999999995</v>
      </c>
      <c r="J18" s="121">
        <f t="shared" si="0"/>
        <v>1.785063752276872E-2</v>
      </c>
      <c r="K18" s="198">
        <v>0.8397</v>
      </c>
      <c r="L18" s="121">
        <f t="shared" si="0"/>
        <v>1.7895490336437003E-3</v>
      </c>
      <c r="M18" s="198">
        <v>0.82230000000000003</v>
      </c>
      <c r="N18" s="121">
        <f t="shared" si="1"/>
        <v>-2.0721686316541588E-2</v>
      </c>
      <c r="AB18" s="199"/>
    </row>
    <row r="19" spans="1:29" x14ac:dyDescent="0.25">
      <c r="A19" s="1" t="s">
        <v>93</v>
      </c>
      <c r="B19" s="119" t="s">
        <v>94</v>
      </c>
      <c r="C19" s="198">
        <v>0.2581</v>
      </c>
      <c r="D19" s="121">
        <v>-0.64296583206529268</v>
      </c>
      <c r="E19" s="198">
        <v>0.74400000000000011</v>
      </c>
      <c r="F19" s="121">
        <f t="shared" si="0"/>
        <v>1.8826036419992254</v>
      </c>
      <c r="G19" s="198">
        <v>0.79489999999999994</v>
      </c>
      <c r="H19" s="121">
        <f t="shared" si="0"/>
        <v>6.8413978494623384E-2</v>
      </c>
      <c r="I19" s="198">
        <v>0.82430000000000003</v>
      </c>
      <c r="J19" s="121">
        <f t="shared" si="0"/>
        <v>3.6985784375393349E-2</v>
      </c>
      <c r="K19" s="198">
        <v>0.79709999999999992</v>
      </c>
      <c r="L19" s="121">
        <f t="shared" si="0"/>
        <v>-3.2997695013951334E-2</v>
      </c>
      <c r="M19" s="198">
        <v>0.76590000000000003</v>
      </c>
      <c r="N19" s="121">
        <f t="shared" si="1"/>
        <v>-3.9141889348889625E-2</v>
      </c>
      <c r="AB19" s="199"/>
      <c r="AC19" s="199"/>
    </row>
    <row r="20" spans="1:29" x14ac:dyDescent="0.25">
      <c r="A20" s="1" t="s">
        <v>95</v>
      </c>
      <c r="B20" s="119" t="s">
        <v>96</v>
      </c>
      <c r="C20" s="198">
        <v>0.29730000000000001</v>
      </c>
      <c r="D20" s="121">
        <v>-0.59479351233474165</v>
      </c>
      <c r="E20" s="198">
        <v>0.62539999999999996</v>
      </c>
      <c r="F20" s="121">
        <f t="shared" si="0"/>
        <v>1.1035990581903801</v>
      </c>
      <c r="G20" s="198">
        <v>0.52810000000000001</v>
      </c>
      <c r="H20" s="121">
        <f t="shared" si="0"/>
        <v>-0.1555804285257435</v>
      </c>
      <c r="I20" s="198">
        <v>0.79909999999999992</v>
      </c>
      <c r="J20" s="121">
        <f t="shared" si="0"/>
        <v>0.513160386290475</v>
      </c>
      <c r="K20" s="198">
        <v>0.78260000000000007</v>
      </c>
      <c r="L20" s="121">
        <f t="shared" si="0"/>
        <v>-2.0648229257914985E-2</v>
      </c>
      <c r="M20" s="198">
        <v>0.74730000000000008</v>
      </c>
      <c r="N20" s="121">
        <f t="shared" si="1"/>
        <v>-4.5106056733963729E-2</v>
      </c>
      <c r="O20" s="127"/>
    </row>
    <row r="21" spans="1:29" ht="15.75" x14ac:dyDescent="0.25">
      <c r="A21" s="1" t="s">
        <v>0</v>
      </c>
      <c r="B21" s="122" t="s">
        <v>33</v>
      </c>
      <c r="C21" s="200">
        <v>0.49563348888170433</v>
      </c>
      <c r="D21" s="124">
        <v>-0.35608763473626814</v>
      </c>
      <c r="E21" s="200">
        <v>0.53007392392769836</v>
      </c>
      <c r="F21" s="124">
        <f t="shared" si="0"/>
        <v>6.9487707789281705E-2</v>
      </c>
      <c r="G21" s="200">
        <v>0.75084425784599895</v>
      </c>
      <c r="H21" s="124">
        <f t="shared" si="0"/>
        <v>0.41648970823249454</v>
      </c>
      <c r="I21" s="200">
        <v>0.81137456860272439</v>
      </c>
      <c r="J21" s="124">
        <f t="shared" si="0"/>
        <v>8.061633304671334E-2</v>
      </c>
      <c r="K21" s="200">
        <v>0.76364878445084972</v>
      </c>
      <c r="L21" s="124">
        <f t="shared" si="0"/>
        <v>-5.8820902205579007E-2</v>
      </c>
      <c r="M21" s="200">
        <v>0.79492109395832511</v>
      </c>
      <c r="N21" s="124">
        <f>IFERROR(M21/K21-1,"-")</f>
        <v>4.0951167793665366E-2</v>
      </c>
      <c r="O21" s="317"/>
    </row>
    <row r="22" spans="1:29" ht="6" customHeight="1" x14ac:dyDescent="0.25">
      <c r="O22" s="317"/>
    </row>
    <row r="23" spans="1:29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317"/>
    </row>
    <row r="24" spans="1:29" x14ac:dyDescent="0.25">
      <c r="C24" s="201"/>
      <c r="K24" s="201"/>
      <c r="M24" s="201"/>
      <c r="N24" s="121"/>
      <c r="O24" s="317"/>
    </row>
    <row r="25" spans="1:29" x14ac:dyDescent="0.25">
      <c r="B25" t="s">
        <v>12</v>
      </c>
    </row>
    <row r="26" spans="1:29" ht="21.75" customHeight="1" thickBot="1" x14ac:dyDescent="0.3">
      <c r="B26" s="283" t="s">
        <v>316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P26" s="1" t="s">
        <v>160</v>
      </c>
    </row>
    <row r="27" spans="1:29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P27" s="1" t="s">
        <v>161</v>
      </c>
    </row>
    <row r="28" spans="1:29" ht="22.5" thickTop="1" thickBot="1" x14ac:dyDescent="0.3">
      <c r="B28" s="111"/>
      <c r="C28" s="305" t="s">
        <v>63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29" ht="22.5" thickTop="1" thickBot="1" x14ac:dyDescent="0.3">
      <c r="B29" s="111"/>
      <c r="C29" s="112">
        <f>C$7</f>
        <v>2020</v>
      </c>
      <c r="D29" s="113"/>
      <c r="E29" s="112">
        <f>E$7</f>
        <v>2021</v>
      </c>
      <c r="F29" s="113"/>
      <c r="G29" s="112">
        <f>G$7</f>
        <v>2022</v>
      </c>
      <c r="H29" s="113"/>
      <c r="I29" s="112">
        <f>I$7</f>
        <v>2023</v>
      </c>
      <c r="J29" s="113"/>
      <c r="K29" s="112">
        <f>K$7</f>
        <v>2024</v>
      </c>
      <c r="L29" s="113"/>
      <c r="M29" s="114">
        <f>M$7</f>
        <v>2025</v>
      </c>
      <c r="N29" s="115"/>
    </row>
    <row r="30" spans="1:29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29" x14ac:dyDescent="0.25">
      <c r="B31" s="119" t="s">
        <v>74</v>
      </c>
      <c r="C31" s="198">
        <v>0.79769999999999996</v>
      </c>
      <c r="D31" s="121"/>
      <c r="E31" s="198">
        <v>0.17430000000000001</v>
      </c>
      <c r="F31" s="121">
        <f t="shared" ref="F31:J43" si="2">IFERROR(E31/C31-1,"-")</f>
        <v>-0.78149680330951488</v>
      </c>
      <c r="G31" s="198">
        <v>0.60199999999999998</v>
      </c>
      <c r="H31" s="121">
        <f t="shared" si="2"/>
        <v>2.4538152610441766</v>
      </c>
      <c r="I31" s="198">
        <v>0.81779999999999997</v>
      </c>
      <c r="J31" s="121">
        <f t="shared" si="2"/>
        <v>0.35847176079734222</v>
      </c>
      <c r="K31" s="198">
        <v>0.84430000000000005</v>
      </c>
      <c r="L31" s="121">
        <f t="shared" ref="L31:L43" si="3">IFERROR(K31/I31-1,"-")</f>
        <v>3.2404010760577195E-2</v>
      </c>
      <c r="M31" s="198">
        <v>0.84290000000000009</v>
      </c>
      <c r="N31" s="121">
        <f t="shared" ref="N31:N42" si="4">IFERROR(M31/K31-1,"-")</f>
        <v>-1.6581783726162813E-3</v>
      </c>
    </row>
    <row r="32" spans="1:29" x14ac:dyDescent="0.25">
      <c r="B32" s="119" t="s">
        <v>76</v>
      </c>
      <c r="C32" s="198">
        <v>0.82010000000000005</v>
      </c>
      <c r="D32" s="121"/>
      <c r="E32" s="198">
        <v>0.2646</v>
      </c>
      <c r="F32" s="121">
        <f t="shared" si="2"/>
        <v>-0.6773564199487867</v>
      </c>
      <c r="G32" s="198">
        <v>0.78110000000000002</v>
      </c>
      <c r="H32" s="121">
        <f t="shared" si="2"/>
        <v>1.9520030234315948</v>
      </c>
      <c r="I32" s="198">
        <v>0.87939999999999996</v>
      </c>
      <c r="J32" s="121">
        <f t="shared" si="2"/>
        <v>0.12584816284726652</v>
      </c>
      <c r="K32" s="198">
        <v>0.84889999999999999</v>
      </c>
      <c r="L32" s="121">
        <f t="shared" si="3"/>
        <v>-3.4682738230611743E-2</v>
      </c>
      <c r="M32" s="198">
        <v>0.88129999999999997</v>
      </c>
      <c r="N32" s="121">
        <f t="shared" si="4"/>
        <v>3.8167039698433269E-2</v>
      </c>
    </row>
    <row r="33" spans="2:16" x14ac:dyDescent="0.25">
      <c r="B33" s="119" t="s">
        <v>78</v>
      </c>
      <c r="C33" s="198">
        <v>0.34020000000000006</v>
      </c>
      <c r="D33" s="121"/>
      <c r="E33" s="198">
        <v>0.26329999999999998</v>
      </c>
      <c r="F33" s="121">
        <f t="shared" si="2"/>
        <v>-0.2260435038212818</v>
      </c>
      <c r="G33" s="198">
        <v>0.82319999999999993</v>
      </c>
      <c r="H33" s="121">
        <f t="shared" si="2"/>
        <v>2.1264717052791493</v>
      </c>
      <c r="I33" s="198">
        <v>0.8216</v>
      </c>
      <c r="J33" s="121">
        <f t="shared" si="2"/>
        <v>-1.9436345966957758E-3</v>
      </c>
      <c r="K33" s="198">
        <v>0.86970000000000003</v>
      </c>
      <c r="L33" s="121">
        <f t="shared" si="3"/>
        <v>5.8544303797468444E-2</v>
      </c>
      <c r="M33" s="198">
        <v>0.83750000000000002</v>
      </c>
      <c r="N33" s="121">
        <f t="shared" si="4"/>
        <v>-3.7024261239507861E-2</v>
      </c>
    </row>
    <row r="34" spans="2:16" x14ac:dyDescent="0.25">
      <c r="B34" s="119" t="s">
        <v>80</v>
      </c>
      <c r="C34" s="198">
        <v>0</v>
      </c>
      <c r="D34" s="121"/>
      <c r="E34" s="198">
        <v>0.34250000000000003</v>
      </c>
      <c r="F34" s="121" t="str">
        <f t="shared" si="2"/>
        <v>-</v>
      </c>
      <c r="G34" s="198">
        <v>0.88049999999999995</v>
      </c>
      <c r="H34" s="121">
        <f t="shared" si="2"/>
        <v>1.5708029197080289</v>
      </c>
      <c r="I34" s="198">
        <v>0.86809999999999998</v>
      </c>
      <c r="J34" s="121">
        <f t="shared" si="2"/>
        <v>-1.4082907438955128E-2</v>
      </c>
      <c r="K34" s="198">
        <v>0.84870000000000001</v>
      </c>
      <c r="L34" s="121">
        <f t="shared" si="3"/>
        <v>-2.2347655800022959E-2</v>
      </c>
      <c r="M34" s="198">
        <v>0.88200000000000001</v>
      </c>
      <c r="N34" s="121">
        <f t="shared" si="4"/>
        <v>3.923647932131491E-2</v>
      </c>
    </row>
    <row r="35" spans="2:16" x14ac:dyDescent="0.25">
      <c r="B35" s="119" t="s">
        <v>82</v>
      </c>
      <c r="C35" s="198">
        <v>0</v>
      </c>
      <c r="D35" s="121"/>
      <c r="E35" s="198">
        <v>0.36119999999999997</v>
      </c>
      <c r="F35" s="121" t="str">
        <f t="shared" si="2"/>
        <v>-</v>
      </c>
      <c r="G35" s="198">
        <v>0.77670000000000006</v>
      </c>
      <c r="H35" s="121">
        <f t="shared" si="2"/>
        <v>1.1503322259136217</v>
      </c>
      <c r="I35" s="198">
        <v>0.80019999999999991</v>
      </c>
      <c r="J35" s="121">
        <f t="shared" si="2"/>
        <v>3.025621217973451E-2</v>
      </c>
      <c r="K35" s="198">
        <v>0.82900000000000007</v>
      </c>
      <c r="L35" s="121">
        <f t="shared" si="3"/>
        <v>3.5991002249437853E-2</v>
      </c>
      <c r="M35" s="198">
        <v>0.79709999999999992</v>
      </c>
      <c r="N35" s="121">
        <f t="shared" si="4"/>
        <v>-3.8480096501809613E-2</v>
      </c>
    </row>
    <row r="36" spans="2:16" x14ac:dyDescent="0.25">
      <c r="B36" s="119" t="s">
        <v>84</v>
      </c>
      <c r="C36" s="198">
        <v>0</v>
      </c>
      <c r="D36" s="121"/>
      <c r="E36" s="198">
        <v>0.32770000000000005</v>
      </c>
      <c r="F36" s="121" t="str">
        <f t="shared" si="2"/>
        <v>-</v>
      </c>
      <c r="G36" s="198">
        <v>0.82209999999999994</v>
      </c>
      <c r="H36" s="121">
        <f t="shared" si="2"/>
        <v>1.5086969789441556</v>
      </c>
      <c r="I36" s="198">
        <v>0.83799999999999997</v>
      </c>
      <c r="J36" s="121">
        <f t="shared" si="2"/>
        <v>1.9340712808660676E-2</v>
      </c>
      <c r="K36" s="198">
        <v>0.83069999999999988</v>
      </c>
      <c r="L36" s="121">
        <f t="shared" si="3"/>
        <v>-8.7112171837709917E-3</v>
      </c>
      <c r="M36" s="198">
        <v>0.82169999999999999</v>
      </c>
      <c r="N36" s="121">
        <f t="shared" si="4"/>
        <v>-1.0834236186348711E-2</v>
      </c>
    </row>
    <row r="37" spans="2:16" x14ac:dyDescent="0.25">
      <c r="B37" s="119" t="s">
        <v>86</v>
      </c>
      <c r="C37" s="198">
        <v>0</v>
      </c>
      <c r="D37" s="121"/>
      <c r="E37" s="198">
        <v>0.52710000000000001</v>
      </c>
      <c r="F37" s="121" t="str">
        <f t="shared" si="2"/>
        <v>-</v>
      </c>
      <c r="G37" s="198">
        <v>0.91700000000000004</v>
      </c>
      <c r="H37" s="121">
        <f t="shared" si="2"/>
        <v>0.73970783532536521</v>
      </c>
      <c r="I37" s="198">
        <v>0.92430000000000012</v>
      </c>
      <c r="J37" s="121">
        <f t="shared" si="2"/>
        <v>7.9607415485278832E-3</v>
      </c>
      <c r="K37" s="198">
        <v>0.89780000000000004</v>
      </c>
      <c r="L37" s="121">
        <f t="shared" si="3"/>
        <v>-2.8670345126041386E-2</v>
      </c>
      <c r="M37" s="198">
        <v>0.90560000000000007</v>
      </c>
      <c r="N37" s="121">
        <f t="shared" si="4"/>
        <v>8.6879037647582535E-3</v>
      </c>
    </row>
    <row r="38" spans="2:16" x14ac:dyDescent="0.25">
      <c r="B38" s="119" t="s">
        <v>88</v>
      </c>
      <c r="C38" s="198">
        <v>0.39750000000000002</v>
      </c>
      <c r="D38" s="121"/>
      <c r="E38" s="198">
        <v>0.71930000000000005</v>
      </c>
      <c r="F38" s="121">
        <f t="shared" si="2"/>
        <v>0.80955974842767309</v>
      </c>
      <c r="G38" s="198">
        <v>0.96599999999999997</v>
      </c>
      <c r="H38" s="121">
        <f t="shared" si="2"/>
        <v>0.3429723342138189</v>
      </c>
      <c r="I38" s="198">
        <v>0.95979999999999999</v>
      </c>
      <c r="J38" s="121">
        <f t="shared" si="2"/>
        <v>-6.4182194616977384E-3</v>
      </c>
      <c r="K38" s="198">
        <v>0.95860000000000001</v>
      </c>
      <c r="L38" s="121">
        <f t="shared" si="3"/>
        <v>-1.2502604709314635E-3</v>
      </c>
      <c r="M38" s="198">
        <v>0.89269999999999994</v>
      </c>
      <c r="N38" s="121">
        <f t="shared" si="4"/>
        <v>-6.8746088045065767E-2</v>
      </c>
    </row>
    <row r="39" spans="2:16" x14ac:dyDescent="0.25">
      <c r="B39" s="119" t="s">
        <v>90</v>
      </c>
      <c r="C39" s="198">
        <v>0.23980000000000001</v>
      </c>
      <c r="D39" s="121"/>
      <c r="E39" s="198">
        <v>0.6873999999999999</v>
      </c>
      <c r="F39" s="121">
        <f t="shared" si="2"/>
        <v>1.8665554628857377</v>
      </c>
      <c r="G39" s="198">
        <v>0.81819999999999993</v>
      </c>
      <c r="H39" s="121">
        <f t="shared" si="2"/>
        <v>0.19028222286878105</v>
      </c>
      <c r="I39" s="198">
        <v>0.84670000000000001</v>
      </c>
      <c r="J39" s="121">
        <f t="shared" si="2"/>
        <v>3.4832559276460673E-2</v>
      </c>
      <c r="K39" s="198">
        <v>0.84549999999999992</v>
      </c>
      <c r="L39" s="121">
        <f t="shared" si="3"/>
        <v>-1.4172670367309514E-3</v>
      </c>
      <c r="M39" s="198">
        <v>0.79049999999999998</v>
      </c>
      <c r="N39" s="121">
        <f t="shared" si="4"/>
        <v>-6.5050266114724975E-2</v>
      </c>
    </row>
    <row r="40" spans="2:16" x14ac:dyDescent="0.25">
      <c r="B40" s="119" t="s">
        <v>92</v>
      </c>
      <c r="C40" s="198">
        <v>0.19769999999999999</v>
      </c>
      <c r="D40" s="121"/>
      <c r="E40" s="198">
        <v>0.79830000000000001</v>
      </c>
      <c r="F40" s="121">
        <f t="shared" si="2"/>
        <v>3.0379362670713208</v>
      </c>
      <c r="G40" s="198">
        <v>0.88470000000000004</v>
      </c>
      <c r="H40" s="121">
        <f t="shared" si="2"/>
        <v>0.10822998872604295</v>
      </c>
      <c r="I40" s="198">
        <v>0.89749999999999996</v>
      </c>
      <c r="J40" s="121">
        <f t="shared" si="2"/>
        <v>1.4468181304396976E-2</v>
      </c>
      <c r="K40" s="198">
        <v>0.8952</v>
      </c>
      <c r="L40" s="121">
        <f t="shared" si="3"/>
        <v>-2.5626740947074511E-3</v>
      </c>
      <c r="M40" s="198">
        <v>0.87170000000000003</v>
      </c>
      <c r="N40" s="121">
        <f t="shared" si="4"/>
        <v>-2.6251117068811447E-2</v>
      </c>
    </row>
    <row r="41" spans="2:16" x14ac:dyDescent="0.25">
      <c r="B41" s="119" t="s">
        <v>94</v>
      </c>
      <c r="C41" s="198">
        <v>0.26550000000000001</v>
      </c>
      <c r="D41" s="121"/>
      <c r="E41" s="198">
        <v>0.77560000000000007</v>
      </c>
      <c r="F41" s="121">
        <f t="shared" si="2"/>
        <v>1.9212806026365348</v>
      </c>
      <c r="G41" s="198">
        <v>0.8327</v>
      </c>
      <c r="H41" s="121">
        <f t="shared" si="2"/>
        <v>7.3620422898401205E-2</v>
      </c>
      <c r="I41" s="198">
        <v>0.85580000000000001</v>
      </c>
      <c r="J41" s="121">
        <f t="shared" si="2"/>
        <v>2.7741083223249641E-2</v>
      </c>
      <c r="K41" s="198">
        <v>0.84140000000000004</v>
      </c>
      <c r="L41" s="121">
        <f t="shared" si="3"/>
        <v>-1.6826361299368986E-2</v>
      </c>
      <c r="M41" s="198">
        <v>0.81569999999999998</v>
      </c>
      <c r="N41" s="121">
        <f t="shared" si="4"/>
        <v>-3.0544330877109616E-2</v>
      </c>
    </row>
    <row r="42" spans="2:16" x14ac:dyDescent="0.25">
      <c r="B42" s="119" t="s">
        <v>96</v>
      </c>
      <c r="C42" s="198">
        <v>0.3231</v>
      </c>
      <c r="D42" s="121"/>
      <c r="E42" s="198">
        <v>0.65229999999999999</v>
      </c>
      <c r="F42" s="121">
        <f t="shared" si="2"/>
        <v>1.0188796038378212</v>
      </c>
      <c r="G42" s="198">
        <v>0.82420000000000004</v>
      </c>
      <c r="H42" s="121">
        <f t="shared" si="2"/>
        <v>0.26352905105013047</v>
      </c>
      <c r="I42" s="198">
        <v>0.82900000000000007</v>
      </c>
      <c r="J42" s="121">
        <f t="shared" si="2"/>
        <v>5.8238291676777632E-3</v>
      </c>
      <c r="K42" s="198">
        <v>0.82409999999999994</v>
      </c>
      <c r="L42" s="121">
        <f t="shared" si="3"/>
        <v>-5.9107358262968646E-3</v>
      </c>
      <c r="M42" s="198">
        <v>0.78709999999999991</v>
      </c>
      <c r="N42" s="121">
        <f t="shared" si="4"/>
        <v>-4.4897463900012147E-2</v>
      </c>
    </row>
    <row r="43" spans="2:16" ht="15.75" x14ac:dyDescent="0.25">
      <c r="B43" s="122" t="s">
        <v>33</v>
      </c>
      <c r="C43" s="200">
        <v>0.51616511753038752</v>
      </c>
      <c r="D43" s="124"/>
      <c r="E43" s="202">
        <v>0.57306823809480911</v>
      </c>
      <c r="F43" s="124">
        <f t="shared" si="2"/>
        <v>0.11024208849423389</v>
      </c>
      <c r="G43" s="202">
        <v>0.82736563433026633</v>
      </c>
      <c r="H43" s="124">
        <f t="shared" si="2"/>
        <v>0.44374714795026904</v>
      </c>
      <c r="I43" s="200">
        <v>0.86113998070667752</v>
      </c>
      <c r="J43" s="124">
        <f t="shared" si="2"/>
        <v>4.0821548508901628E-2</v>
      </c>
      <c r="K43" s="200">
        <v>0.86141767239106248</v>
      </c>
      <c r="L43" s="124">
        <f t="shared" si="3"/>
        <v>3.2246985461892308E-4</v>
      </c>
      <c r="M43" s="200">
        <v>0.84332725094485372</v>
      </c>
      <c r="N43" s="124">
        <f>IFERROR(M43/K43-1,"-")</f>
        <v>-2.1000754948519496E-2</v>
      </c>
    </row>
    <row r="44" spans="2:16" ht="6" customHeight="1" x14ac:dyDescent="0.25"/>
    <row r="45" spans="2:16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6" x14ac:dyDescent="0.25">
      <c r="C46" s="201"/>
      <c r="K46" s="201"/>
      <c r="L46" s="201"/>
    </row>
    <row r="48" spans="2:16" ht="21.75" customHeight="1" thickBot="1" x14ac:dyDescent="0.3">
      <c r="B48" s="283" t="s">
        <v>317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P48" s="1" t="s">
        <v>162</v>
      </c>
    </row>
    <row r="49" spans="2:16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P49" s="1" t="s">
        <v>163</v>
      </c>
    </row>
    <row r="50" spans="2:16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2:16" ht="22.5" thickTop="1" thickBot="1" x14ac:dyDescent="0.3">
      <c r="B51" s="111"/>
      <c r="C51" s="112">
        <f>C$7</f>
        <v>2020</v>
      </c>
      <c r="D51" s="113"/>
      <c r="E51" s="112">
        <f>E$7</f>
        <v>2021</v>
      </c>
      <c r="F51" s="113"/>
      <c r="G51" s="112">
        <f>G$7</f>
        <v>2022</v>
      </c>
      <c r="H51" s="113"/>
      <c r="I51" s="112">
        <f>I$7</f>
        <v>2023</v>
      </c>
      <c r="J51" s="113"/>
      <c r="K51" s="112">
        <f>K$7</f>
        <v>2024</v>
      </c>
      <c r="L51" s="113"/>
      <c r="M51" s="114">
        <f>M$7</f>
        <v>2025</v>
      </c>
      <c r="N51" s="115"/>
    </row>
    <row r="52" spans="2:16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2:16" x14ac:dyDescent="0.25">
      <c r="B53" s="119" t="s">
        <v>74</v>
      </c>
      <c r="C53" s="198">
        <v>0.82120000000000004</v>
      </c>
      <c r="D53" s="121"/>
      <c r="E53" s="198">
        <v>0</v>
      </c>
      <c r="F53" s="121">
        <f t="shared" ref="F53:J65" si="5">IFERROR(E53/C53-1,"-")</f>
        <v>-1</v>
      </c>
      <c r="G53" s="198">
        <v>0</v>
      </c>
      <c r="H53" s="121" t="str">
        <f t="shared" si="5"/>
        <v>-</v>
      </c>
      <c r="I53" s="198">
        <v>0.83180000000000009</v>
      </c>
      <c r="J53" s="121" t="str">
        <f t="shared" si="5"/>
        <v>-</v>
      </c>
      <c r="K53" s="198">
        <v>0.85629999999999995</v>
      </c>
      <c r="L53" s="121">
        <f t="shared" ref="L53:L65" si="6">IFERROR(K53/I53-1,"-")</f>
        <v>2.9454195720124865E-2</v>
      </c>
      <c r="M53" s="198">
        <v>0.85420000000000007</v>
      </c>
      <c r="N53" s="121">
        <f t="shared" ref="N53:N64" si="7">IFERROR(M53/K53-1,"-")</f>
        <v>-2.4524115380122335E-3</v>
      </c>
    </row>
    <row r="54" spans="2:16" x14ac:dyDescent="0.25">
      <c r="B54" s="119" t="s">
        <v>76</v>
      </c>
      <c r="C54" s="198">
        <v>0.84109999999999996</v>
      </c>
      <c r="D54" s="121"/>
      <c r="E54" s="198">
        <v>0</v>
      </c>
      <c r="F54" s="121">
        <f t="shared" si="5"/>
        <v>-1</v>
      </c>
      <c r="G54" s="198">
        <v>0</v>
      </c>
      <c r="H54" s="121" t="str">
        <f t="shared" si="5"/>
        <v>-</v>
      </c>
      <c r="I54" s="198">
        <v>0.89749999999999996</v>
      </c>
      <c r="J54" s="121" t="str">
        <f t="shared" si="5"/>
        <v>-</v>
      </c>
      <c r="K54" s="198">
        <v>0.8569</v>
      </c>
      <c r="L54" s="121">
        <f t="shared" si="6"/>
        <v>-4.5236768802228378E-2</v>
      </c>
      <c r="M54" s="198">
        <v>0.89019999999999999</v>
      </c>
      <c r="N54" s="121">
        <f t="shared" si="7"/>
        <v>3.8861010619675618E-2</v>
      </c>
    </row>
    <row r="55" spans="2:16" x14ac:dyDescent="0.25">
      <c r="B55" s="119" t="s">
        <v>78</v>
      </c>
      <c r="C55" s="198">
        <v>0.34179999999999999</v>
      </c>
      <c r="D55" s="121"/>
      <c r="E55" s="198">
        <v>0</v>
      </c>
      <c r="F55" s="121">
        <f t="shared" si="5"/>
        <v>-1</v>
      </c>
      <c r="G55" s="198">
        <v>0</v>
      </c>
      <c r="H55" s="121" t="str">
        <f t="shared" si="5"/>
        <v>-</v>
      </c>
      <c r="I55" s="198">
        <v>0.83349999999999991</v>
      </c>
      <c r="J55" s="121" t="str">
        <f t="shared" si="5"/>
        <v>-</v>
      </c>
      <c r="K55" s="198">
        <v>0.88519999999999999</v>
      </c>
      <c r="L55" s="121">
        <f t="shared" si="6"/>
        <v>6.2027594481103954E-2</v>
      </c>
      <c r="M55" s="198">
        <v>0.85239999999999994</v>
      </c>
      <c r="N55" s="121">
        <f t="shared" si="7"/>
        <v>-3.705377315860825E-2</v>
      </c>
    </row>
    <row r="56" spans="2:16" x14ac:dyDescent="0.25">
      <c r="B56" s="119" t="s">
        <v>80</v>
      </c>
      <c r="C56" s="198">
        <v>0</v>
      </c>
      <c r="D56" s="121"/>
      <c r="E56" s="198">
        <v>0</v>
      </c>
      <c r="F56" s="121" t="str">
        <f t="shared" si="5"/>
        <v>-</v>
      </c>
      <c r="G56" s="198">
        <v>0</v>
      </c>
      <c r="H56" s="121" t="str">
        <f t="shared" si="5"/>
        <v>-</v>
      </c>
      <c r="I56" s="198">
        <v>0.88709999999999989</v>
      </c>
      <c r="J56" s="121" t="str">
        <f t="shared" si="5"/>
        <v>-</v>
      </c>
      <c r="K56" s="198">
        <v>0.86290000000000011</v>
      </c>
      <c r="L56" s="121">
        <f t="shared" si="6"/>
        <v>-2.7279900800360468E-2</v>
      </c>
      <c r="M56" s="198">
        <v>0.9</v>
      </c>
      <c r="N56" s="121">
        <f t="shared" si="7"/>
        <v>4.2994553250666145E-2</v>
      </c>
    </row>
    <row r="57" spans="2:16" x14ac:dyDescent="0.25">
      <c r="B57" s="119" t="s">
        <v>82</v>
      </c>
      <c r="C57" s="198">
        <v>0</v>
      </c>
      <c r="D57" s="121"/>
      <c r="E57" s="198">
        <v>0</v>
      </c>
      <c r="F57" s="121" t="str">
        <f t="shared" si="5"/>
        <v>-</v>
      </c>
      <c r="G57" s="198">
        <v>0</v>
      </c>
      <c r="H57" s="121" t="str">
        <f t="shared" si="5"/>
        <v>-</v>
      </c>
      <c r="I57" s="198">
        <v>0.8173999999999999</v>
      </c>
      <c r="J57" s="121" t="str">
        <f t="shared" si="5"/>
        <v>-</v>
      </c>
      <c r="K57" s="198">
        <v>0.84709999999999996</v>
      </c>
      <c r="L57" s="121">
        <f t="shared" si="6"/>
        <v>3.6334719843406083E-2</v>
      </c>
      <c r="M57" s="198">
        <v>0.81</v>
      </c>
      <c r="N57" s="121">
        <f t="shared" si="7"/>
        <v>-4.3796482115452617E-2</v>
      </c>
    </row>
    <row r="58" spans="2:16" x14ac:dyDescent="0.25">
      <c r="B58" s="119" t="s">
        <v>84</v>
      </c>
      <c r="C58" s="198">
        <v>0</v>
      </c>
      <c r="D58" s="121"/>
      <c r="E58" s="198">
        <v>0</v>
      </c>
      <c r="F58" s="121" t="str">
        <f t="shared" si="5"/>
        <v>-</v>
      </c>
      <c r="G58" s="198">
        <v>0</v>
      </c>
      <c r="H58" s="121" t="str">
        <f t="shared" si="5"/>
        <v>-</v>
      </c>
      <c r="I58" s="198">
        <v>0.85319999999999996</v>
      </c>
      <c r="J58" s="121" t="str">
        <f t="shared" si="5"/>
        <v>-</v>
      </c>
      <c r="K58" s="198">
        <v>0.83930000000000005</v>
      </c>
      <c r="L58" s="121">
        <f t="shared" si="6"/>
        <v>-1.6291608063759844E-2</v>
      </c>
      <c r="M58" s="198">
        <v>0.82879999999999998</v>
      </c>
      <c r="N58" s="121">
        <f t="shared" si="7"/>
        <v>-1.2510425354462118E-2</v>
      </c>
    </row>
    <row r="59" spans="2:16" x14ac:dyDescent="0.25">
      <c r="B59" s="119" t="s">
        <v>86</v>
      </c>
      <c r="C59" s="198">
        <v>0</v>
      </c>
      <c r="D59" s="121"/>
      <c r="E59" s="198">
        <v>0</v>
      </c>
      <c r="F59" s="121" t="str">
        <f t="shared" si="5"/>
        <v>-</v>
      </c>
      <c r="G59" s="198">
        <v>0</v>
      </c>
      <c r="H59" s="121" t="str">
        <f t="shared" si="5"/>
        <v>-</v>
      </c>
      <c r="I59" s="198">
        <v>0.9373999999999999</v>
      </c>
      <c r="J59" s="121" t="str">
        <f t="shared" si="5"/>
        <v>-</v>
      </c>
      <c r="K59" s="198">
        <v>0.91290000000000004</v>
      </c>
      <c r="L59" s="121">
        <f t="shared" si="6"/>
        <v>-2.6136121186259742E-2</v>
      </c>
      <c r="M59" s="198">
        <v>0.92030000000000001</v>
      </c>
      <c r="N59" s="121">
        <f t="shared" si="7"/>
        <v>8.1060357103734937E-3</v>
      </c>
    </row>
    <row r="60" spans="2:16" x14ac:dyDescent="0.25">
      <c r="B60" s="119" t="s">
        <v>88</v>
      </c>
      <c r="C60" s="198">
        <v>0.42180000000000001</v>
      </c>
      <c r="D60" s="121"/>
      <c r="E60" s="198">
        <v>0</v>
      </c>
      <c r="F60" s="121">
        <f t="shared" si="5"/>
        <v>-1</v>
      </c>
      <c r="G60" s="198">
        <v>0</v>
      </c>
      <c r="H60" s="121" t="str">
        <f t="shared" si="5"/>
        <v>-</v>
      </c>
      <c r="I60" s="198">
        <v>0.97499999999999998</v>
      </c>
      <c r="J60" s="121" t="str">
        <f t="shared" si="5"/>
        <v>-</v>
      </c>
      <c r="K60" s="198">
        <v>0.97640000000000005</v>
      </c>
      <c r="L60" s="121">
        <f t="shared" si="6"/>
        <v>1.4358974358974486E-3</v>
      </c>
      <c r="M60" s="198">
        <v>0.90339999999999998</v>
      </c>
      <c r="N60" s="121">
        <f t="shared" si="7"/>
        <v>-7.4764440802949639E-2</v>
      </c>
    </row>
    <row r="61" spans="2:16" x14ac:dyDescent="0.25">
      <c r="B61" s="119" t="s">
        <v>90</v>
      </c>
      <c r="C61" s="198">
        <v>0.27</v>
      </c>
      <c r="D61" s="121"/>
      <c r="E61" s="198">
        <v>0</v>
      </c>
      <c r="F61" s="121">
        <f t="shared" si="5"/>
        <v>-1</v>
      </c>
      <c r="G61" s="198">
        <v>0</v>
      </c>
      <c r="H61" s="121" t="str">
        <f t="shared" si="5"/>
        <v>-</v>
      </c>
      <c r="I61" s="198">
        <v>0.86010000000000009</v>
      </c>
      <c r="J61" s="121" t="str">
        <f t="shared" si="5"/>
        <v>-</v>
      </c>
      <c r="K61" s="198">
        <v>0.8599</v>
      </c>
      <c r="L61" s="121">
        <f t="shared" si="6"/>
        <v>-2.3253110103482744E-4</v>
      </c>
      <c r="M61" s="198">
        <v>0.80159999999999998</v>
      </c>
      <c r="N61" s="121">
        <f t="shared" si="7"/>
        <v>-6.7798581230375632E-2</v>
      </c>
    </row>
    <row r="62" spans="2:16" x14ac:dyDescent="0.25">
      <c r="B62" s="119" t="s">
        <v>92</v>
      </c>
      <c r="C62" s="198">
        <v>0.20649999999999999</v>
      </c>
      <c r="D62" s="121"/>
      <c r="E62" s="198">
        <v>0</v>
      </c>
      <c r="F62" s="121">
        <f t="shared" si="5"/>
        <v>-1</v>
      </c>
      <c r="G62" s="198">
        <v>0</v>
      </c>
      <c r="H62" s="121" t="str">
        <f t="shared" si="5"/>
        <v>-</v>
      </c>
      <c r="I62" s="198">
        <v>0.9123</v>
      </c>
      <c r="J62" s="121" t="str">
        <f t="shared" si="5"/>
        <v>-</v>
      </c>
      <c r="K62" s="198">
        <v>0.91430000000000011</v>
      </c>
      <c r="L62" s="121">
        <f t="shared" si="6"/>
        <v>2.1922613175491268E-3</v>
      </c>
      <c r="M62" s="198">
        <v>0.87190000000000001</v>
      </c>
      <c r="N62" s="121">
        <f t="shared" si="7"/>
        <v>-4.6374275401946941E-2</v>
      </c>
    </row>
    <row r="63" spans="2:16" x14ac:dyDescent="0.25">
      <c r="B63" s="119" t="s">
        <v>94</v>
      </c>
      <c r="C63" s="198">
        <v>0.27940000000000004</v>
      </c>
      <c r="D63" s="121"/>
      <c r="E63" s="198">
        <v>0</v>
      </c>
      <c r="F63" s="121">
        <f t="shared" si="5"/>
        <v>-1</v>
      </c>
      <c r="G63" s="198">
        <v>0</v>
      </c>
      <c r="H63" s="121" t="str">
        <f t="shared" si="5"/>
        <v>-</v>
      </c>
      <c r="I63" s="198">
        <v>0.86750000000000005</v>
      </c>
      <c r="J63" s="121" t="str">
        <f t="shared" si="5"/>
        <v>-</v>
      </c>
      <c r="K63" s="198">
        <v>0.85470000000000002</v>
      </c>
      <c r="L63" s="121">
        <f t="shared" si="6"/>
        <v>-1.4755043227665743E-2</v>
      </c>
      <c r="M63" s="198">
        <v>0.82920000000000005</v>
      </c>
      <c r="N63" s="121">
        <f t="shared" si="7"/>
        <v>-2.9835029835029836E-2</v>
      </c>
    </row>
    <row r="64" spans="2:16" x14ac:dyDescent="0.25">
      <c r="B64" s="119" t="s">
        <v>96</v>
      </c>
      <c r="C64" s="198">
        <v>0.34200000000000003</v>
      </c>
      <c r="D64" s="121"/>
      <c r="E64" s="198">
        <v>0</v>
      </c>
      <c r="F64" s="121">
        <f t="shared" si="5"/>
        <v>-1</v>
      </c>
      <c r="G64" s="198">
        <v>0</v>
      </c>
      <c r="H64" s="121" t="str">
        <f t="shared" si="5"/>
        <v>-</v>
      </c>
      <c r="I64" s="198">
        <v>0.83849999999999991</v>
      </c>
      <c r="J64" s="121" t="str">
        <f t="shared" si="5"/>
        <v>-</v>
      </c>
      <c r="K64" s="198">
        <v>0.83640000000000003</v>
      </c>
      <c r="L64" s="121">
        <f t="shared" si="6"/>
        <v>-2.5044722719139711E-3</v>
      </c>
      <c r="M64" s="198">
        <v>0.79559999999999997</v>
      </c>
      <c r="N64" s="121">
        <f t="shared" si="7"/>
        <v>-4.8780487804878092E-2</v>
      </c>
    </row>
    <row r="65" spans="2:16" ht="15.75" x14ac:dyDescent="0.25">
      <c r="B65" s="122" t="s">
        <v>33</v>
      </c>
      <c r="C65" s="202">
        <v>0.53017252969209427</v>
      </c>
      <c r="D65" s="203"/>
      <c r="E65" s="204">
        <v>0.59464979956401609</v>
      </c>
      <c r="F65" s="203">
        <f t="shared" si="5"/>
        <v>0.12161563691232358</v>
      </c>
      <c r="G65" s="204">
        <v>0.8534849854599893</v>
      </c>
      <c r="H65" s="203">
        <f t="shared" si="5"/>
        <v>0.4352733089050822</v>
      </c>
      <c r="I65" s="204">
        <v>0.87554419139113637</v>
      </c>
      <c r="J65" s="203">
        <f t="shared" si="5"/>
        <v>2.5846038661427873E-2</v>
      </c>
      <c r="K65" s="204">
        <v>0.87549505964667607</v>
      </c>
      <c r="L65" s="203">
        <f t="shared" si="6"/>
        <v>-5.6115664912592678E-5</v>
      </c>
      <c r="M65" s="204">
        <v>0.85422680339743096</v>
      </c>
      <c r="N65" s="203">
        <f>IFERROR(M65/K65-1,"-")</f>
        <v>-2.429283411128369E-2</v>
      </c>
    </row>
    <row r="66" spans="2:16" ht="6" customHeight="1" x14ac:dyDescent="0.25"/>
    <row r="67" spans="2:16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2:16" x14ac:dyDescent="0.25">
      <c r="C68" s="201"/>
      <c r="K68" s="201"/>
      <c r="L68" s="201"/>
    </row>
    <row r="70" spans="2:16" ht="21.75" customHeight="1" thickBot="1" x14ac:dyDescent="0.3">
      <c r="B70" s="283" t="s">
        <v>318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P70" s="1" t="s">
        <v>164</v>
      </c>
    </row>
    <row r="71" spans="2:16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P71" s="1" t="s">
        <v>165</v>
      </c>
    </row>
    <row r="72" spans="2:16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2:16" ht="22.5" thickTop="1" thickBot="1" x14ac:dyDescent="0.3">
      <c r="B73" s="111"/>
      <c r="C73" s="112">
        <f>C$7</f>
        <v>2020</v>
      </c>
      <c r="D73" s="113"/>
      <c r="E73" s="112">
        <f>E$7</f>
        <v>2021</v>
      </c>
      <c r="F73" s="113"/>
      <c r="G73" s="112">
        <f>G$7</f>
        <v>2022</v>
      </c>
      <c r="H73" s="113"/>
      <c r="I73" s="112">
        <f>I$7</f>
        <v>2023</v>
      </c>
      <c r="J73" s="113"/>
      <c r="K73" s="112">
        <f>K$7</f>
        <v>2024</v>
      </c>
      <c r="L73" s="113"/>
      <c r="M73" s="114">
        <f>M$7</f>
        <v>2025</v>
      </c>
      <c r="N73" s="115"/>
    </row>
    <row r="74" spans="2:16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2:16" x14ac:dyDescent="0.25">
      <c r="B75" s="119" t="s">
        <v>74</v>
      </c>
      <c r="C75" s="198">
        <v>0.67700000000000005</v>
      </c>
      <c r="D75" s="121"/>
      <c r="E75" s="198">
        <v>0</v>
      </c>
      <c r="F75" s="121">
        <f t="shared" ref="F75:J87" si="8">IFERROR(E75/C75-1,"-")</f>
        <v>-1</v>
      </c>
      <c r="G75" s="198">
        <v>0</v>
      </c>
      <c r="H75" s="121" t="str">
        <f t="shared" si="8"/>
        <v>-</v>
      </c>
      <c r="I75" s="198">
        <v>0.73709999999999998</v>
      </c>
      <c r="J75" s="121" t="str">
        <f t="shared" si="8"/>
        <v>-</v>
      </c>
      <c r="K75" s="198">
        <v>0.75419999999999998</v>
      </c>
      <c r="L75" s="121">
        <f t="shared" ref="L75:L87" si="9">IFERROR(K75/I75-1,"-")</f>
        <v>2.3199023199023117E-2</v>
      </c>
      <c r="M75" s="198">
        <v>0.75719999999999998</v>
      </c>
      <c r="N75" s="121">
        <f t="shared" ref="N75:N86" si="10">IFERROR(M75/K75-1,"-")</f>
        <v>3.9777247414478634E-3</v>
      </c>
    </row>
    <row r="76" spans="2:16" x14ac:dyDescent="0.25">
      <c r="B76" s="119" t="s">
        <v>76</v>
      </c>
      <c r="C76" s="198">
        <v>0.71239999999999992</v>
      </c>
      <c r="D76" s="121"/>
      <c r="E76" s="198">
        <v>0</v>
      </c>
      <c r="F76" s="121">
        <f t="shared" si="8"/>
        <v>-1</v>
      </c>
      <c r="G76" s="198">
        <v>0</v>
      </c>
      <c r="H76" s="121" t="str">
        <f t="shared" si="8"/>
        <v>-</v>
      </c>
      <c r="I76" s="198">
        <v>0.77049999999999996</v>
      </c>
      <c r="J76" s="121" t="str">
        <f t="shared" si="8"/>
        <v>-</v>
      </c>
      <c r="K76" s="198">
        <v>0.78890000000000005</v>
      </c>
      <c r="L76" s="121">
        <f t="shared" si="9"/>
        <v>2.3880597014925398E-2</v>
      </c>
      <c r="M76" s="198">
        <v>0.81640000000000001</v>
      </c>
      <c r="N76" s="121">
        <f t="shared" si="10"/>
        <v>3.4858663962479275E-2</v>
      </c>
    </row>
    <row r="77" spans="2:16" x14ac:dyDescent="0.25">
      <c r="B77" s="119" t="s">
        <v>78</v>
      </c>
      <c r="C77" s="198">
        <v>0.33159999999999995</v>
      </c>
      <c r="D77" s="121"/>
      <c r="E77" s="198">
        <v>0</v>
      </c>
      <c r="F77" s="121">
        <f t="shared" si="8"/>
        <v>-1</v>
      </c>
      <c r="G77" s="198">
        <v>0</v>
      </c>
      <c r="H77" s="121" t="str">
        <f t="shared" si="8"/>
        <v>-</v>
      </c>
      <c r="I77" s="198">
        <v>0.73790000000000011</v>
      </c>
      <c r="J77" s="121" t="str">
        <f t="shared" si="8"/>
        <v>-</v>
      </c>
      <c r="K77" s="198">
        <v>0.75370000000000004</v>
      </c>
      <c r="L77" s="121">
        <f t="shared" si="9"/>
        <v>2.1412115462799752E-2</v>
      </c>
      <c r="M77" s="198">
        <v>0.72939999999999994</v>
      </c>
      <c r="N77" s="121">
        <f t="shared" si="10"/>
        <v>-3.2240944672946914E-2</v>
      </c>
    </row>
    <row r="78" spans="2:16" x14ac:dyDescent="0.25">
      <c r="B78" s="119" t="s">
        <v>80</v>
      </c>
      <c r="C78" s="198">
        <v>0</v>
      </c>
      <c r="D78" s="121"/>
      <c r="E78" s="198">
        <v>0</v>
      </c>
      <c r="F78" s="121" t="str">
        <f t="shared" si="8"/>
        <v>-</v>
      </c>
      <c r="G78" s="198">
        <v>0</v>
      </c>
      <c r="H78" s="121" t="str">
        <f t="shared" si="8"/>
        <v>-</v>
      </c>
      <c r="I78" s="198">
        <v>0.73510000000000009</v>
      </c>
      <c r="J78" s="121" t="str">
        <f t="shared" si="8"/>
        <v>-</v>
      </c>
      <c r="K78" s="198">
        <v>0.74290000000000012</v>
      </c>
      <c r="L78" s="121">
        <f t="shared" si="9"/>
        <v>1.0610801251530466E-2</v>
      </c>
      <c r="M78" s="198">
        <v>0.75069999999999992</v>
      </c>
      <c r="N78" s="121">
        <f t="shared" si="10"/>
        <v>1.0499394265715223E-2</v>
      </c>
    </row>
    <row r="79" spans="2:16" x14ac:dyDescent="0.25">
      <c r="B79" s="119" t="s">
        <v>82</v>
      </c>
      <c r="C79" s="198">
        <v>0</v>
      </c>
      <c r="D79" s="121"/>
      <c r="E79" s="198">
        <v>0</v>
      </c>
      <c r="F79" s="121" t="str">
        <f t="shared" si="8"/>
        <v>-</v>
      </c>
      <c r="G79" s="198">
        <v>0</v>
      </c>
      <c r="H79" s="121" t="str">
        <f t="shared" si="8"/>
        <v>-</v>
      </c>
      <c r="I79" s="198">
        <v>0.67920000000000003</v>
      </c>
      <c r="J79" s="121" t="str">
        <f t="shared" si="8"/>
        <v>-</v>
      </c>
      <c r="K79" s="198">
        <v>0.6875</v>
      </c>
      <c r="L79" s="121">
        <f t="shared" si="9"/>
        <v>1.2220259128386202E-2</v>
      </c>
      <c r="M79" s="198">
        <v>0.70620000000000005</v>
      </c>
      <c r="N79" s="121">
        <f t="shared" si="10"/>
        <v>2.7200000000000113E-2</v>
      </c>
    </row>
    <row r="80" spans="2:16" x14ac:dyDescent="0.25">
      <c r="B80" s="119" t="s">
        <v>84</v>
      </c>
      <c r="C80" s="198">
        <v>0</v>
      </c>
      <c r="D80" s="121"/>
      <c r="E80" s="198">
        <v>0</v>
      </c>
      <c r="F80" s="121" t="str">
        <f t="shared" si="8"/>
        <v>-</v>
      </c>
      <c r="G80" s="198">
        <v>0</v>
      </c>
      <c r="H80" s="121" t="str">
        <f t="shared" si="8"/>
        <v>-</v>
      </c>
      <c r="I80" s="198">
        <v>0.73089999999999999</v>
      </c>
      <c r="J80" s="121" t="str">
        <f t="shared" si="8"/>
        <v>-</v>
      </c>
      <c r="K80" s="198">
        <v>0.76069999999999993</v>
      </c>
      <c r="L80" s="121">
        <f t="shared" si="9"/>
        <v>4.0771651388698871E-2</v>
      </c>
      <c r="M80" s="198">
        <v>0.77190000000000003</v>
      </c>
      <c r="N80" s="121">
        <f t="shared" si="10"/>
        <v>1.4723281188379289E-2</v>
      </c>
    </row>
    <row r="81" spans="2:16" x14ac:dyDescent="0.25">
      <c r="B81" s="119" t="s">
        <v>86</v>
      </c>
      <c r="C81" s="198">
        <v>0</v>
      </c>
      <c r="D81" s="121"/>
      <c r="E81" s="198">
        <v>0</v>
      </c>
      <c r="F81" s="121" t="str">
        <f t="shared" si="8"/>
        <v>-</v>
      </c>
      <c r="G81" s="198">
        <v>0</v>
      </c>
      <c r="H81" s="121" t="str">
        <f t="shared" si="8"/>
        <v>-</v>
      </c>
      <c r="I81" s="198">
        <v>0.83409999999999995</v>
      </c>
      <c r="J81" s="121" t="str">
        <f t="shared" si="8"/>
        <v>-</v>
      </c>
      <c r="K81" s="198">
        <v>0.78110000000000002</v>
      </c>
      <c r="L81" s="121">
        <f t="shared" si="9"/>
        <v>-6.3541541781560906E-2</v>
      </c>
      <c r="M81" s="198">
        <v>0.8034</v>
      </c>
      <c r="N81" s="121">
        <f t="shared" si="10"/>
        <v>2.8549481500448115E-2</v>
      </c>
    </row>
    <row r="82" spans="2:16" x14ac:dyDescent="0.25">
      <c r="B82" s="119" t="s">
        <v>88</v>
      </c>
      <c r="C82" s="198">
        <v>0.2581</v>
      </c>
      <c r="D82" s="121"/>
      <c r="E82" s="198">
        <v>0</v>
      </c>
      <c r="F82" s="121">
        <f t="shared" si="8"/>
        <v>-1</v>
      </c>
      <c r="G82" s="198">
        <v>0</v>
      </c>
      <c r="H82" s="121" t="str">
        <f t="shared" si="8"/>
        <v>-</v>
      </c>
      <c r="I82" s="198">
        <v>0.85589999999999999</v>
      </c>
      <c r="J82" s="121" t="str">
        <f t="shared" si="8"/>
        <v>-</v>
      </c>
      <c r="K82" s="198">
        <v>0.82050000000000001</v>
      </c>
      <c r="L82" s="121">
        <f t="shared" si="9"/>
        <v>-4.1359971959341046E-2</v>
      </c>
      <c r="M82" s="198">
        <v>0.81530000000000002</v>
      </c>
      <c r="N82" s="121">
        <f t="shared" si="10"/>
        <v>-6.3375990249847636E-3</v>
      </c>
    </row>
    <row r="83" spans="2:16" x14ac:dyDescent="0.25">
      <c r="B83" s="119" t="s">
        <v>90</v>
      </c>
      <c r="C83" s="198">
        <v>6.8199999999999997E-2</v>
      </c>
      <c r="D83" s="121"/>
      <c r="E83" s="198">
        <v>0</v>
      </c>
      <c r="F83" s="121">
        <f t="shared" si="8"/>
        <v>-1</v>
      </c>
      <c r="G83" s="198">
        <v>0</v>
      </c>
      <c r="H83" s="121" t="str">
        <f t="shared" si="8"/>
        <v>-</v>
      </c>
      <c r="I83" s="198">
        <v>0.7498999999999999</v>
      </c>
      <c r="J83" s="121" t="str">
        <f t="shared" si="8"/>
        <v>-</v>
      </c>
      <c r="K83" s="198">
        <v>0.73459999999999992</v>
      </c>
      <c r="L83" s="121">
        <f t="shared" si="9"/>
        <v>-2.0402720362714954E-2</v>
      </c>
      <c r="M83" s="198">
        <v>0.71010000000000006</v>
      </c>
      <c r="N83" s="121">
        <f t="shared" si="10"/>
        <v>-3.3351483800707626E-2</v>
      </c>
    </row>
    <row r="84" spans="2:16" x14ac:dyDescent="0.25">
      <c r="B84" s="119" t="s">
        <v>92</v>
      </c>
      <c r="C84" s="198">
        <v>0.1099</v>
      </c>
      <c r="D84" s="121"/>
      <c r="E84" s="198">
        <v>0</v>
      </c>
      <c r="F84" s="121">
        <f t="shared" si="8"/>
        <v>-1</v>
      </c>
      <c r="G84" s="198">
        <v>0</v>
      </c>
      <c r="H84" s="121" t="str">
        <f t="shared" si="8"/>
        <v>-</v>
      </c>
      <c r="I84" s="198">
        <v>0.7904000000000001</v>
      </c>
      <c r="J84" s="121" t="str">
        <f t="shared" si="8"/>
        <v>-</v>
      </c>
      <c r="K84" s="198">
        <v>0.7448999999999999</v>
      </c>
      <c r="L84" s="121">
        <f t="shared" si="9"/>
        <v>-5.7565789473684514E-2</v>
      </c>
      <c r="M84" s="198">
        <v>0.87049999999999994</v>
      </c>
      <c r="N84" s="121">
        <f t="shared" si="10"/>
        <v>0.16861323667606398</v>
      </c>
    </row>
    <row r="85" spans="2:16" x14ac:dyDescent="0.25">
      <c r="B85" s="119" t="s">
        <v>94</v>
      </c>
      <c r="C85" s="198">
        <v>0.14580000000000001</v>
      </c>
      <c r="D85" s="121"/>
      <c r="E85" s="198">
        <v>0</v>
      </c>
      <c r="F85" s="121">
        <f t="shared" si="8"/>
        <v>-1</v>
      </c>
      <c r="G85" s="198">
        <v>0</v>
      </c>
      <c r="H85" s="121" t="str">
        <f t="shared" si="8"/>
        <v>-</v>
      </c>
      <c r="I85" s="198">
        <v>0.77069999999999994</v>
      </c>
      <c r="J85" s="121" t="str">
        <f t="shared" si="8"/>
        <v>-</v>
      </c>
      <c r="K85" s="198">
        <v>0.73699999999999999</v>
      </c>
      <c r="L85" s="121">
        <f t="shared" si="9"/>
        <v>-4.3726482418580459E-2</v>
      </c>
      <c r="M85" s="198">
        <v>0.7168000000000001</v>
      </c>
      <c r="N85" s="121">
        <f t="shared" si="10"/>
        <v>-2.7408412483039157E-2</v>
      </c>
    </row>
    <row r="86" spans="2:16" x14ac:dyDescent="0.25">
      <c r="B86" s="119" t="s">
        <v>96</v>
      </c>
      <c r="C86" s="198">
        <v>0.1479</v>
      </c>
      <c r="D86" s="121"/>
      <c r="E86" s="198">
        <v>0</v>
      </c>
      <c r="F86" s="121">
        <f t="shared" si="8"/>
        <v>-1</v>
      </c>
      <c r="G86" s="198">
        <v>0</v>
      </c>
      <c r="H86" s="121" t="str">
        <f t="shared" si="8"/>
        <v>-</v>
      </c>
      <c r="I86" s="198">
        <v>0.76029999999999998</v>
      </c>
      <c r="J86" s="121" t="str">
        <f t="shared" si="8"/>
        <v>-</v>
      </c>
      <c r="K86" s="198">
        <v>0.7278</v>
      </c>
      <c r="L86" s="121">
        <f t="shared" si="9"/>
        <v>-4.2746284361436238E-2</v>
      </c>
      <c r="M86" s="198">
        <v>0.72189999999999999</v>
      </c>
      <c r="N86" s="121">
        <f t="shared" si="10"/>
        <v>-8.1066226985435641E-3</v>
      </c>
    </row>
    <row r="87" spans="2:16" ht="15.75" x14ac:dyDescent="0.25">
      <c r="B87" s="122" t="s">
        <v>33</v>
      </c>
      <c r="C87" s="202">
        <f>IFERROR(AVERAGE(C75:C86),"-")</f>
        <v>0.20424166666666665</v>
      </c>
      <c r="D87" s="203"/>
      <c r="E87" s="202">
        <f>IFERROR(AVERAGE(E75:E86),"-")</f>
        <v>0</v>
      </c>
      <c r="F87" s="203">
        <f t="shared" si="8"/>
        <v>-1</v>
      </c>
      <c r="G87" s="202">
        <f>IFERROR(AVERAGE(G75:G86),"-")</f>
        <v>0</v>
      </c>
      <c r="H87" s="203" t="str">
        <f t="shared" si="8"/>
        <v>-</v>
      </c>
      <c r="I87" s="202">
        <f>IFERROR(AVERAGE(I75:I86),"-")</f>
        <v>0.76266666666666671</v>
      </c>
      <c r="J87" s="203" t="str">
        <f t="shared" si="8"/>
        <v>-</v>
      </c>
      <c r="K87" s="202">
        <f>IFERROR(AVERAGE(K75:K86),"-")</f>
        <v>0.75281666666666658</v>
      </c>
      <c r="L87" s="203">
        <f t="shared" si="9"/>
        <v>-1.2915209790209992E-2</v>
      </c>
      <c r="M87" s="204">
        <f>IFERROR(AVERAGE(M75:M86),"-")</f>
        <v>0.76415</v>
      </c>
      <c r="N87" s="203">
        <f>IFERROR(M87/K87-1,"-")</f>
        <v>1.5054572826496138E-2</v>
      </c>
    </row>
    <row r="88" spans="2:16" ht="6" customHeight="1" x14ac:dyDescent="0.25"/>
    <row r="89" spans="2:16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2:16" ht="21.75" customHeight="1" thickBot="1" x14ac:dyDescent="0.3">
      <c r="B92" s="283" t="s">
        <v>319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P92" s="1" t="s">
        <v>166</v>
      </c>
    </row>
    <row r="93" spans="2:16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P93" s="1" t="s">
        <v>167</v>
      </c>
    </row>
    <row r="94" spans="2:16" ht="22.5" thickTop="1" thickBot="1" x14ac:dyDescent="0.3">
      <c r="B94" s="111"/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2:16" ht="22.5" thickTop="1" thickBot="1" x14ac:dyDescent="0.3">
      <c r="B95" s="111"/>
      <c r="C95" s="112">
        <f>C$7</f>
        <v>2020</v>
      </c>
      <c r="D95" s="113"/>
      <c r="E95" s="112">
        <f>E$7</f>
        <v>2021</v>
      </c>
      <c r="F95" s="113"/>
      <c r="G95" s="112">
        <f>G$7</f>
        <v>2022</v>
      </c>
      <c r="H95" s="113"/>
      <c r="I95" s="112">
        <f>I$7</f>
        <v>2023</v>
      </c>
      <c r="J95" s="113"/>
      <c r="K95" s="112">
        <f>K$7</f>
        <v>2024</v>
      </c>
      <c r="L95" s="113"/>
      <c r="M95" s="114">
        <f>M$7</f>
        <v>2025</v>
      </c>
      <c r="N95" s="115"/>
    </row>
    <row r="96" spans="2:16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98">
        <v>0.64780000000000004</v>
      </c>
      <c r="D97" s="121"/>
      <c r="E97" s="198">
        <v>0.13220000000000001</v>
      </c>
      <c r="F97" s="121">
        <f t="shared" ref="F97:J109" si="11">IFERROR(E97/C97-1,"-")</f>
        <v>-0.79592466810744056</v>
      </c>
      <c r="G97" s="198">
        <v>0.55779999999999996</v>
      </c>
      <c r="H97" s="121">
        <f t="shared" si="11"/>
        <v>3.2193645990922839</v>
      </c>
      <c r="I97" s="198">
        <v>0.6331</v>
      </c>
      <c r="J97" s="121">
        <f t="shared" si="11"/>
        <v>0.13499462172821808</v>
      </c>
      <c r="K97" s="198">
        <v>0.68700000000000006</v>
      </c>
      <c r="L97" s="121">
        <f t="shared" ref="L97:L109" si="12">IFERROR(K97/I97-1,"-")</f>
        <v>8.5136629284473297E-2</v>
      </c>
      <c r="M97" s="198">
        <v>0.61350000000000005</v>
      </c>
      <c r="N97" s="121">
        <f t="shared" ref="N97:N108" si="13">IFERROR(M97/K97-1,"-")</f>
        <v>-0.10698689956331875</v>
      </c>
    </row>
    <row r="98" spans="2:14" x14ac:dyDescent="0.25">
      <c r="B98" s="119" t="s">
        <v>76</v>
      </c>
      <c r="C98" s="198">
        <v>0.68370000000000009</v>
      </c>
      <c r="D98" s="121"/>
      <c r="E98" s="198">
        <v>0.17069999999999999</v>
      </c>
      <c r="F98" s="121">
        <f t="shared" si="11"/>
        <v>-0.750329091706889</v>
      </c>
      <c r="G98" s="198">
        <v>0.65590000000000004</v>
      </c>
      <c r="H98" s="121">
        <f t="shared" si="11"/>
        <v>2.8424135910954895</v>
      </c>
      <c r="I98" s="198">
        <v>0.7087</v>
      </c>
      <c r="J98" s="121">
        <f t="shared" si="11"/>
        <v>8.0500076231132756E-2</v>
      </c>
      <c r="K98" s="198">
        <v>0.74659999999999993</v>
      </c>
      <c r="L98" s="121">
        <f t="shared" si="12"/>
        <v>5.3478199520248237E-2</v>
      </c>
      <c r="M98" s="198">
        <v>0.74769999999999992</v>
      </c>
      <c r="N98" s="121">
        <f t="shared" si="13"/>
        <v>1.4733458344495798E-3</v>
      </c>
    </row>
    <row r="99" spans="2:14" x14ac:dyDescent="0.25">
      <c r="B99" s="119" t="s">
        <v>78</v>
      </c>
      <c r="C99" s="198">
        <v>0.29420000000000002</v>
      </c>
      <c r="D99" s="121"/>
      <c r="E99" s="198">
        <v>0.15479999999999999</v>
      </c>
      <c r="F99" s="121">
        <f t="shared" si="11"/>
        <v>-0.47382732834806263</v>
      </c>
      <c r="G99" s="198">
        <v>0.6109</v>
      </c>
      <c r="H99" s="121">
        <f t="shared" si="11"/>
        <v>2.9463824289405687</v>
      </c>
      <c r="I99" s="198">
        <v>0.62719999999999998</v>
      </c>
      <c r="J99" s="121">
        <f t="shared" si="11"/>
        <v>2.6681944671795632E-2</v>
      </c>
      <c r="K99" s="198">
        <v>0.70200000000000007</v>
      </c>
      <c r="L99" s="121">
        <f t="shared" si="12"/>
        <v>0.11926020408163285</v>
      </c>
      <c r="M99" s="198">
        <v>0.65079999999999993</v>
      </c>
      <c r="N99" s="121">
        <f t="shared" si="13"/>
        <v>-7.2934472934473082E-2</v>
      </c>
    </row>
    <row r="100" spans="2:14" x14ac:dyDescent="0.25">
      <c r="B100" s="119" t="s">
        <v>80</v>
      </c>
      <c r="C100" s="198">
        <v>0</v>
      </c>
      <c r="D100" s="121"/>
      <c r="E100" s="198">
        <v>0.22120000000000001</v>
      </c>
      <c r="F100" s="121" t="str">
        <f t="shared" si="11"/>
        <v>-</v>
      </c>
      <c r="G100" s="198">
        <v>0.61370000000000002</v>
      </c>
      <c r="H100" s="121">
        <f t="shared" si="11"/>
        <v>1.7744122965641953</v>
      </c>
      <c r="I100" s="198">
        <v>0.61809999999999998</v>
      </c>
      <c r="J100" s="121">
        <f t="shared" si="11"/>
        <v>7.1696268535115237E-3</v>
      </c>
      <c r="K100" s="198">
        <v>0.60750000000000004</v>
      </c>
      <c r="L100" s="121">
        <f t="shared" si="12"/>
        <v>-1.7149328587607093E-2</v>
      </c>
      <c r="M100" s="198">
        <v>0.65659999999999996</v>
      </c>
      <c r="N100" s="121">
        <f t="shared" si="13"/>
        <v>8.0823045267489624E-2</v>
      </c>
    </row>
    <row r="101" spans="2:14" x14ac:dyDescent="0.25">
      <c r="B101" s="119" t="s">
        <v>82</v>
      </c>
      <c r="C101" s="198">
        <v>0</v>
      </c>
      <c r="D101" s="121"/>
      <c r="E101" s="198">
        <v>0.16789999999999999</v>
      </c>
      <c r="F101" s="121" t="str">
        <f t="shared" si="11"/>
        <v>-</v>
      </c>
      <c r="G101" s="198">
        <v>0.51890000000000003</v>
      </c>
      <c r="H101" s="121">
        <f t="shared" si="11"/>
        <v>2.0905300774270401</v>
      </c>
      <c r="I101" s="198">
        <v>0.52439999999999998</v>
      </c>
      <c r="J101" s="121">
        <f t="shared" si="11"/>
        <v>1.0599344767777907E-2</v>
      </c>
      <c r="K101" s="198">
        <v>0.55859999999999999</v>
      </c>
      <c r="L101" s="121">
        <f t="shared" si="12"/>
        <v>6.5217391304347894E-2</v>
      </c>
      <c r="M101" s="198">
        <v>0.56069999999999998</v>
      </c>
      <c r="N101" s="121">
        <f t="shared" si="13"/>
        <v>3.759398496240518E-3</v>
      </c>
    </row>
    <row r="102" spans="2:14" x14ac:dyDescent="0.25">
      <c r="B102" s="119" t="s">
        <v>84</v>
      </c>
      <c r="C102" s="198">
        <v>0</v>
      </c>
      <c r="D102" s="121"/>
      <c r="E102" s="198">
        <v>0.23120000000000002</v>
      </c>
      <c r="F102" s="121" t="str">
        <f t="shared" si="11"/>
        <v>-</v>
      </c>
      <c r="G102" s="198">
        <v>0.55549999999999999</v>
      </c>
      <c r="H102" s="121">
        <f t="shared" si="11"/>
        <v>1.402681660899654</v>
      </c>
      <c r="I102" s="198">
        <v>0.58069999999999999</v>
      </c>
      <c r="J102" s="121">
        <f t="shared" si="11"/>
        <v>4.5364536453645465E-2</v>
      </c>
      <c r="K102" s="198">
        <v>0.57379999999999998</v>
      </c>
      <c r="L102" s="121">
        <f t="shared" si="12"/>
        <v>-1.1882211124504938E-2</v>
      </c>
      <c r="M102" s="198">
        <v>0.59250000000000003</v>
      </c>
      <c r="N102" s="121">
        <f t="shared" si="13"/>
        <v>3.2589752527012905E-2</v>
      </c>
    </row>
    <row r="103" spans="2:14" x14ac:dyDescent="0.25">
      <c r="B103" s="119" t="s">
        <v>86</v>
      </c>
      <c r="C103" s="198">
        <v>0</v>
      </c>
      <c r="D103" s="121"/>
      <c r="E103" s="198">
        <v>0.36349999999999999</v>
      </c>
      <c r="F103" s="121" t="str">
        <f t="shared" si="11"/>
        <v>-</v>
      </c>
      <c r="G103" s="198">
        <v>0.6764</v>
      </c>
      <c r="H103" s="121">
        <f t="shared" si="11"/>
        <v>0.86079779917469046</v>
      </c>
      <c r="I103" s="198">
        <v>0.69200000000000006</v>
      </c>
      <c r="J103" s="121">
        <f t="shared" si="11"/>
        <v>2.3063276167948121E-2</v>
      </c>
      <c r="K103" s="198">
        <v>0.71260000000000001</v>
      </c>
      <c r="L103" s="121">
        <f t="shared" si="12"/>
        <v>2.9768786127167601E-2</v>
      </c>
      <c r="M103" s="198">
        <v>0.66739999999999999</v>
      </c>
      <c r="N103" s="121">
        <f t="shared" si="13"/>
        <v>-6.3429694078024124E-2</v>
      </c>
    </row>
    <row r="104" spans="2:14" x14ac:dyDescent="0.25">
      <c r="B104" s="119" t="s">
        <v>88</v>
      </c>
      <c r="C104" s="198">
        <v>0.30590000000000001</v>
      </c>
      <c r="D104" s="121"/>
      <c r="E104" s="198">
        <v>0.52500000000000002</v>
      </c>
      <c r="F104" s="121">
        <f t="shared" si="11"/>
        <v>0.71624713958810071</v>
      </c>
      <c r="G104" s="198">
        <v>0.70750000000000002</v>
      </c>
      <c r="H104" s="121">
        <f t="shared" si="11"/>
        <v>0.34761904761904749</v>
      </c>
      <c r="I104" s="198">
        <v>0.76980000000000004</v>
      </c>
      <c r="J104" s="121">
        <f t="shared" si="11"/>
        <v>8.805653710247352E-2</v>
      </c>
      <c r="K104" s="198">
        <v>0.74790000000000001</v>
      </c>
      <c r="L104" s="121">
        <f t="shared" si="12"/>
        <v>-2.8448947778643818E-2</v>
      </c>
      <c r="M104" s="198">
        <v>0.78700000000000003</v>
      </c>
      <c r="N104" s="121">
        <f t="shared" si="13"/>
        <v>5.2279716539644472E-2</v>
      </c>
    </row>
    <row r="105" spans="2:14" x14ac:dyDescent="0.25">
      <c r="B105" s="119" t="s">
        <v>90</v>
      </c>
      <c r="C105" s="198">
        <v>0.2475</v>
      </c>
      <c r="D105" s="121"/>
      <c r="E105" s="198">
        <v>0.49149999999999999</v>
      </c>
      <c r="F105" s="121">
        <f t="shared" si="11"/>
        <v>0.98585858585858577</v>
      </c>
      <c r="G105" s="198">
        <v>0.5857</v>
      </c>
      <c r="H105" s="121">
        <f t="shared" si="11"/>
        <v>0.19165818921668354</v>
      </c>
      <c r="I105" s="198">
        <v>0.61809999999999998</v>
      </c>
      <c r="J105" s="121">
        <f t="shared" si="11"/>
        <v>5.5318422400546297E-2</v>
      </c>
      <c r="K105" s="198">
        <v>0.62869999999999993</v>
      </c>
      <c r="L105" s="121">
        <f t="shared" si="12"/>
        <v>1.7149328587606982E-2</v>
      </c>
      <c r="M105" s="198">
        <v>0.65939999999999999</v>
      </c>
      <c r="N105" s="121">
        <f t="shared" si="13"/>
        <v>4.8830920947988021E-2</v>
      </c>
    </row>
    <row r="106" spans="2:14" x14ac:dyDescent="0.25">
      <c r="B106" s="119" t="s">
        <v>92</v>
      </c>
      <c r="C106" s="198">
        <v>0.20829999999999999</v>
      </c>
      <c r="D106" s="121"/>
      <c r="E106" s="198">
        <v>0.57779999999999998</v>
      </c>
      <c r="F106" s="121">
        <f t="shared" si="11"/>
        <v>1.7738838214114261</v>
      </c>
      <c r="G106" s="198">
        <v>0.60840000000000005</v>
      </c>
      <c r="H106" s="121">
        <f t="shared" si="11"/>
        <v>5.2959501557632516E-2</v>
      </c>
      <c r="I106" s="198">
        <v>0.64300000000000002</v>
      </c>
      <c r="J106" s="121">
        <f t="shared" si="11"/>
        <v>5.6870479947402908E-2</v>
      </c>
      <c r="K106" s="198">
        <v>0.67059999999999997</v>
      </c>
      <c r="L106" s="121">
        <f t="shared" si="12"/>
        <v>4.2923794712286023E-2</v>
      </c>
      <c r="M106" s="198">
        <v>0.67579999999999996</v>
      </c>
      <c r="N106" s="121">
        <f t="shared" si="13"/>
        <v>7.7542499254399377E-3</v>
      </c>
    </row>
    <row r="107" spans="2:14" x14ac:dyDescent="0.25">
      <c r="B107" s="119" t="s">
        <v>94</v>
      </c>
      <c r="C107" s="198">
        <v>0.23850000000000002</v>
      </c>
      <c r="D107" s="121"/>
      <c r="E107" s="198">
        <v>0.5978</v>
      </c>
      <c r="F107" s="121">
        <f t="shared" si="11"/>
        <v>1.5064989517819702</v>
      </c>
      <c r="G107" s="198">
        <v>0.65980000000000005</v>
      </c>
      <c r="H107" s="121">
        <f t="shared" si="11"/>
        <v>0.10371361659417877</v>
      </c>
      <c r="I107" s="198">
        <v>0.72049999999999992</v>
      </c>
      <c r="J107" s="121">
        <f t="shared" si="11"/>
        <v>9.1997575022733979E-2</v>
      </c>
      <c r="K107" s="198">
        <v>0.6623</v>
      </c>
      <c r="L107" s="121">
        <f t="shared" si="12"/>
        <v>-8.077723802914627E-2</v>
      </c>
      <c r="M107" s="198">
        <v>0.6179</v>
      </c>
      <c r="N107" s="121">
        <f t="shared" si="13"/>
        <v>-6.7039106145251437E-2</v>
      </c>
    </row>
    <row r="108" spans="2:14" x14ac:dyDescent="0.25">
      <c r="B108" s="119" t="s">
        <v>96</v>
      </c>
      <c r="C108" s="198">
        <v>0.2273</v>
      </c>
      <c r="D108" s="121"/>
      <c r="E108" s="198">
        <v>0.50829999999999997</v>
      </c>
      <c r="F108" s="121">
        <f t="shared" si="11"/>
        <v>1.2362516498020235</v>
      </c>
      <c r="G108" s="198">
        <v>0.21059999999999998</v>
      </c>
      <c r="H108" s="121">
        <f t="shared" si="11"/>
        <v>-0.58567774936061379</v>
      </c>
      <c r="I108" s="198">
        <v>0.70209999999999995</v>
      </c>
      <c r="J108" s="121">
        <f t="shared" si="11"/>
        <v>2.3338081671415005</v>
      </c>
      <c r="K108" s="198">
        <v>0.65620000000000001</v>
      </c>
      <c r="L108" s="121">
        <f t="shared" si="12"/>
        <v>-6.5375302663438162E-2</v>
      </c>
      <c r="M108" s="198">
        <v>0.62439999999999996</v>
      </c>
      <c r="N108" s="121">
        <f t="shared" si="13"/>
        <v>-4.8460835111246658E-2</v>
      </c>
    </row>
    <row r="109" spans="2:14" ht="15.75" x14ac:dyDescent="0.25">
      <c r="B109" s="122" t="s">
        <v>33</v>
      </c>
      <c r="C109" s="205">
        <f>IFERROR(AVERAGE(C97:C108),"-")</f>
        <v>0.23776666666666668</v>
      </c>
      <c r="D109" s="124"/>
      <c r="E109" s="205">
        <f>IFERROR(AVERAGE(E97:E108),"-")</f>
        <v>0.34515833333333329</v>
      </c>
      <c r="F109" s="124">
        <f t="shared" si="11"/>
        <v>0.45166830225711463</v>
      </c>
      <c r="G109" s="205">
        <f>IFERROR(AVERAGE(G97:G108),"-")</f>
        <v>0.58009166666666667</v>
      </c>
      <c r="H109" s="124">
        <f t="shared" si="11"/>
        <v>0.68065380622419691</v>
      </c>
      <c r="I109" s="205">
        <f>IFERROR(AVERAGE(I97:I108),"-")</f>
        <v>0.65314166666666662</v>
      </c>
      <c r="J109" s="124">
        <f t="shared" si="11"/>
        <v>0.1259283733892631</v>
      </c>
      <c r="K109" s="205">
        <f>IFERROR(AVERAGE(K97:K108),"-")</f>
        <v>0.66281666666666672</v>
      </c>
      <c r="L109" s="124">
        <f t="shared" si="12"/>
        <v>1.4813019125508919E-2</v>
      </c>
      <c r="M109" s="205">
        <f>IFERROR(AVERAGE(M97:M108),"-")</f>
        <v>0.65447499999999992</v>
      </c>
      <c r="N109" s="124">
        <f>IFERROR(M109/K109-1,"-")</f>
        <v>-1.2585179411099268E-2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201"/>
      <c r="K112" s="201"/>
      <c r="L112" s="201"/>
    </row>
  </sheetData>
  <mergeCells count="17">
    <mergeCell ref="B4:N4"/>
    <mergeCell ref="C6:N6"/>
    <mergeCell ref="C7:D7"/>
    <mergeCell ref="E7:F7"/>
    <mergeCell ref="G7:H7"/>
    <mergeCell ref="I7:J7"/>
    <mergeCell ref="K7:L7"/>
    <mergeCell ref="M7:N7"/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C39B-659F-48CB-A152-2D483B96AC12}">
  <sheetPr>
    <tabColor theme="2" tint="-0.499984740745262"/>
  </sheetPr>
  <dimension ref="B4:B25"/>
  <sheetViews>
    <sheetView showGridLines="0" workbookViewId="0">
      <selection activeCell="H9" sqref="H9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7B3F2-CD7D-4768-8071-63C9FB343B24}">
  <sheetPr>
    <tabColor theme="2" tint="-9.9978637043366805E-2"/>
  </sheetPr>
  <dimension ref="B1:AW44"/>
  <sheetViews>
    <sheetView showGridLines="0" topLeftCell="A18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15.7109375" customWidth="1"/>
    <col min="38" max="38" width="14.140625" customWidth="1"/>
    <col min="39" max="39" width="14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06"/>
    </row>
    <row r="5" spans="2:48" ht="50.25" customHeight="1" thickBot="1" x14ac:dyDescent="0.3">
      <c r="B5" s="283" t="s">
        <v>168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P5" s="283" t="s">
        <v>169</v>
      </c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D5" s="283" t="s">
        <v>170</v>
      </c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146"/>
      <c r="AV5" s="146"/>
    </row>
    <row r="6" spans="2:48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</row>
    <row r="7" spans="2:48" ht="51.75" customHeight="1" thickBot="1" x14ac:dyDescent="0.3">
      <c r="B7" s="87"/>
      <c r="C7" s="207" t="s">
        <v>268</v>
      </c>
      <c r="D7" s="207" t="s">
        <v>269</v>
      </c>
      <c r="E7" s="207" t="s">
        <v>270</v>
      </c>
      <c r="F7" s="92" t="s">
        <v>271</v>
      </c>
      <c r="G7" s="92" t="s">
        <v>272</v>
      </c>
      <c r="H7" s="14" t="str">
        <f>CONCATENATE("var. ",RIGHT(G7,2),"/",RIGHT(F7,2))</f>
        <v>var. 25/24</v>
      </c>
      <c r="I7" s="207" t="s">
        <v>231</v>
      </c>
      <c r="J7" s="208" t="s">
        <v>232</v>
      </c>
      <c r="K7" s="208" t="s">
        <v>233</v>
      </c>
      <c r="L7" s="13" t="s">
        <v>234</v>
      </c>
      <c r="M7" s="13" t="s">
        <v>235</v>
      </c>
      <c r="N7" s="14" t="str">
        <f>CONCATENATE("var. ",RIGHT(M7,2),"/",RIGHT(L7,2))</f>
        <v>var. 25/24</v>
      </c>
      <c r="P7" s="87"/>
      <c r="Q7" s="207" t="s">
        <v>268</v>
      </c>
      <c r="R7" s="208" t="s">
        <v>269</v>
      </c>
      <c r="S7" s="208" t="s">
        <v>270</v>
      </c>
      <c r="T7" s="92" t="s">
        <v>271</v>
      </c>
      <c r="U7" s="92" t="s">
        <v>272</v>
      </c>
      <c r="V7" s="14" t="str">
        <f>CONCATENATE("var. ",RIGHT(U7,2),"/",RIGHT(T7,2))</f>
        <v>var. 25/24</v>
      </c>
      <c r="W7" s="207" t="s">
        <v>231</v>
      </c>
      <c r="X7" s="207" t="s">
        <v>232</v>
      </c>
      <c r="Y7" s="207" t="s">
        <v>233</v>
      </c>
      <c r="Z7" s="13" t="s">
        <v>234</v>
      </c>
      <c r="AA7" s="13" t="s">
        <v>235</v>
      </c>
      <c r="AB7" s="14" t="str">
        <f>CONCATENATE("var. ",RIGHT(AA7,2),"/",RIGHT(Z7,2))</f>
        <v>var. 25/24</v>
      </c>
      <c r="AD7" s="87"/>
      <c r="AE7" s="207" t="s">
        <v>268</v>
      </c>
      <c r="AF7" s="208" t="s">
        <v>269</v>
      </c>
      <c r="AG7" s="208" t="s">
        <v>270</v>
      </c>
      <c r="AH7" s="92" t="s">
        <v>271</v>
      </c>
      <c r="AI7" s="92" t="s">
        <v>272</v>
      </c>
      <c r="AJ7" s="14" t="str">
        <f>CONCATENATE("var. ",RIGHT(AI7,2),"/",RIGHT(AH7,2))</f>
        <v>var. 25/24</v>
      </c>
      <c r="AK7" s="209" t="str">
        <f>CONCATENATE("dif. ",RIGHT(AI7,2),"/",RIGHT(AH7,2))</f>
        <v>dif. 25/24</v>
      </c>
      <c r="AL7" s="210" t="str">
        <f>CONCATENATE("cuota ",RIGHT(AI7,2))</f>
        <v>cuota 25</v>
      </c>
      <c r="AM7" s="207" t="s">
        <v>231</v>
      </c>
      <c r="AN7" s="208" t="s">
        <v>232</v>
      </c>
      <c r="AO7" s="208" t="s">
        <v>233</v>
      </c>
      <c r="AP7" s="13" t="s">
        <v>234</v>
      </c>
      <c r="AQ7" s="13" t="s">
        <v>235</v>
      </c>
      <c r="AR7" s="14" t="str">
        <f>CONCATENATE("var. ",RIGHT(AQ7,2),"/",RIGHT(AP7,2))</f>
        <v>var. 25/24</v>
      </c>
      <c r="AS7" s="209" t="str">
        <f>CONCATENATE("dif. ",RIGHT(AQ7,2),"/",RIGHT(AP7,2))</f>
        <v>dif. 25/24</v>
      </c>
      <c r="AT7" s="209" t="str">
        <f>CONCATENATE("var. ",RIGHT(AQ7,2),"/",RIGHT(AM7,2))</f>
        <v>var. 25/21</v>
      </c>
      <c r="AU7" s="209" t="str">
        <f>CONCATENATE("dif. ",RIGHT(AQ7,2),"/",RIGHT(AM7,2))</f>
        <v>dif. 25/21</v>
      </c>
      <c r="AV7" s="210" t="str">
        <f>CONCATENATE("cuota ",RIGHT(AQ7,2))</f>
        <v>cuota 25</v>
      </c>
    </row>
    <row r="8" spans="2:48" ht="15.75" x14ac:dyDescent="0.25">
      <c r="B8" s="211" t="s">
        <v>46</v>
      </c>
      <c r="C8" s="212">
        <v>99.070374137305933</v>
      </c>
      <c r="D8" s="213">
        <v>105.42414346126817</v>
      </c>
      <c r="E8" s="213">
        <v>114.03871165784842</v>
      </c>
      <c r="F8" s="214">
        <v>125.23705264534608</v>
      </c>
      <c r="G8" s="213">
        <v>132.82074243728238</v>
      </c>
      <c r="H8" s="136">
        <f>G8/F8-1</f>
        <v>6.05546811566402E-2</v>
      </c>
      <c r="I8" s="212">
        <v>111.99</v>
      </c>
      <c r="J8" s="215">
        <v>116.38</v>
      </c>
      <c r="K8" s="215">
        <v>134.74</v>
      </c>
      <c r="L8" s="215">
        <v>147.38</v>
      </c>
      <c r="M8" s="215">
        <v>158.74</v>
      </c>
      <c r="N8" s="136">
        <f t="shared" ref="N8:N18" si="0">M8/L8-1</f>
        <v>7.7079658026869335E-2</v>
      </c>
      <c r="P8" s="211" t="s">
        <v>46</v>
      </c>
      <c r="Q8" s="212">
        <v>53.001784056189841</v>
      </c>
      <c r="R8" s="214">
        <v>80.490748706663751</v>
      </c>
      <c r="S8" s="214">
        <v>93.356814911835571</v>
      </c>
      <c r="T8" s="214">
        <v>104.70965483764613</v>
      </c>
      <c r="U8" s="214">
        <v>109.91532187389272</v>
      </c>
      <c r="V8" s="136">
        <f t="shared" ref="V8:V18" si="1">U8/T8-1</f>
        <v>4.9715253520012714E-2</v>
      </c>
      <c r="W8" s="212">
        <v>73.5</v>
      </c>
      <c r="X8" s="215">
        <v>93.77</v>
      </c>
      <c r="Y8" s="215">
        <v>112.26</v>
      </c>
      <c r="Z8" s="215">
        <v>122</v>
      </c>
      <c r="AA8" s="215">
        <v>128.13</v>
      </c>
      <c r="AB8" s="136">
        <f t="shared" ref="AB8:AB18" si="2">AA8/Z8-1</f>
        <v>5.024590163934417E-2</v>
      </c>
      <c r="AD8" s="65" t="s">
        <v>46</v>
      </c>
      <c r="AE8" s="216">
        <v>651901800.16999996</v>
      </c>
      <c r="AF8" s="135">
        <v>1555257583.6799998</v>
      </c>
      <c r="AG8" s="135">
        <v>1802709096.52</v>
      </c>
      <c r="AH8" s="135">
        <v>2047521372.4100003</v>
      </c>
      <c r="AI8" s="135">
        <v>2121285463.5800002</v>
      </c>
      <c r="AJ8" s="136">
        <f t="shared" ref="AJ8:AJ18" si="3">AI8/AH8-1</f>
        <v>3.6026042103373568E-2</v>
      </c>
      <c r="AK8" s="135">
        <f>AI8-AH8</f>
        <v>73764091.169999838</v>
      </c>
      <c r="AL8" s="137">
        <f t="shared" ref="AL8:AL18" si="4">AI8/AI$8</f>
        <v>1</v>
      </c>
      <c r="AM8" s="217">
        <v>112654528.58</v>
      </c>
      <c r="AN8" s="218">
        <v>188519361.48000002</v>
      </c>
      <c r="AO8" s="218">
        <v>185473162.13</v>
      </c>
      <c r="AP8" s="218">
        <v>204526025.20999998</v>
      </c>
      <c r="AQ8" s="218">
        <v>215966519.51000002</v>
      </c>
      <c r="AR8" s="136">
        <f t="shared" ref="AR8:AR18" si="5">AQ8/AP8-1</f>
        <v>5.5936618766503354E-2</v>
      </c>
      <c r="AS8" s="135">
        <f t="shared" ref="AS8:AS18" si="6">AQ8-AP8</f>
        <v>11440494.300000042</v>
      </c>
      <c r="AT8" s="136">
        <f t="shared" ref="AT8:AT18" si="7">AQ8/AM8-1</f>
        <v>0.91706913368009424</v>
      </c>
      <c r="AU8" s="135">
        <f t="shared" ref="AU8:AU18" si="8">AQ8-AM8</f>
        <v>103311990.93000002</v>
      </c>
      <c r="AV8" s="137">
        <f t="shared" ref="AV8:AV18" si="9">AQ8/AQ$8</f>
        <v>1</v>
      </c>
    </row>
    <row r="9" spans="2:48" x14ac:dyDescent="0.25">
      <c r="B9" s="15" t="s">
        <v>47</v>
      </c>
      <c r="C9" s="219">
        <v>126.4924793172348</v>
      </c>
      <c r="D9" s="220">
        <v>130.61694623050346</v>
      </c>
      <c r="E9" s="220">
        <v>138.91331182052866</v>
      </c>
      <c r="F9" s="220">
        <v>151.51635734394122</v>
      </c>
      <c r="G9" s="220">
        <v>159.2163249074674</v>
      </c>
      <c r="H9" s="76">
        <f>G9/F9-1</f>
        <v>5.0819381474749292E-2</v>
      </c>
      <c r="I9" s="219">
        <v>146</v>
      </c>
      <c r="J9" s="220">
        <v>145.80000000000001</v>
      </c>
      <c r="K9" s="220">
        <v>169.17</v>
      </c>
      <c r="L9" s="220">
        <v>182.9</v>
      </c>
      <c r="M9" s="220">
        <v>190.45</v>
      </c>
      <c r="N9" s="76">
        <f t="shared" si="0"/>
        <v>4.1279387643520904E-2</v>
      </c>
      <c r="P9" s="15" t="s">
        <v>47</v>
      </c>
      <c r="Q9" s="219">
        <v>72.885296002153325</v>
      </c>
      <c r="R9" s="220">
        <v>107.39938502273333</v>
      </c>
      <c r="S9" s="220">
        <v>119.27672202750968</v>
      </c>
      <c r="T9" s="220">
        <v>131.20310080883954</v>
      </c>
      <c r="U9" s="220">
        <v>135.62201936317294</v>
      </c>
      <c r="V9" s="76">
        <f t="shared" si="1"/>
        <v>3.3679985664147427E-2</v>
      </c>
      <c r="W9" s="219">
        <v>100.66</v>
      </c>
      <c r="X9" s="220">
        <v>123.19</v>
      </c>
      <c r="Y9" s="220">
        <v>145.85</v>
      </c>
      <c r="Z9" s="220">
        <v>155.86000000000001</v>
      </c>
      <c r="AA9" s="220">
        <v>156.93</v>
      </c>
      <c r="AB9" s="76">
        <f t="shared" si="2"/>
        <v>6.8651353779032309E-3</v>
      </c>
      <c r="AD9" s="15" t="s">
        <v>47</v>
      </c>
      <c r="AE9" s="221">
        <v>333738906.95000005</v>
      </c>
      <c r="AF9" s="54">
        <v>752084605.12</v>
      </c>
      <c r="AG9" s="54">
        <v>857198465.50999999</v>
      </c>
      <c r="AH9" s="54">
        <v>951397748.66999996</v>
      </c>
      <c r="AI9" s="54">
        <v>944420621.81999993</v>
      </c>
      <c r="AJ9" s="76">
        <f t="shared" si="3"/>
        <v>-7.3335540889745143E-3</v>
      </c>
      <c r="AK9" s="54">
        <f t="shared" ref="AK9:AK18" si="10">AI9-AH9</f>
        <v>-6977126.8500000238</v>
      </c>
      <c r="AL9" s="100">
        <f t="shared" si="4"/>
        <v>0.44521147107949477</v>
      </c>
      <c r="AM9" s="222">
        <v>56964438.869999997</v>
      </c>
      <c r="AN9" s="223">
        <v>87422419.100000009</v>
      </c>
      <c r="AO9" s="223">
        <v>90342204.140000001</v>
      </c>
      <c r="AP9" s="223">
        <v>96925753.5</v>
      </c>
      <c r="AQ9" s="223">
        <v>98459842.150000006</v>
      </c>
      <c r="AR9" s="76">
        <f t="shared" si="5"/>
        <v>1.582746168695004E-2</v>
      </c>
      <c r="AS9" s="54">
        <f t="shared" si="6"/>
        <v>1534088.650000006</v>
      </c>
      <c r="AT9" s="76">
        <f t="shared" si="7"/>
        <v>0.72844399248270886</v>
      </c>
      <c r="AU9" s="54">
        <f t="shared" si="8"/>
        <v>41495403.280000009</v>
      </c>
      <c r="AV9" s="100">
        <f t="shared" si="9"/>
        <v>0.4559032685871523</v>
      </c>
    </row>
    <row r="10" spans="2:48" x14ac:dyDescent="0.25">
      <c r="B10" s="19" t="s">
        <v>48</v>
      </c>
      <c r="C10" s="219">
        <v>85.868326715060263</v>
      </c>
      <c r="D10" s="220">
        <v>93.537760359726434</v>
      </c>
      <c r="E10" s="220">
        <v>101.29966836958138</v>
      </c>
      <c r="F10" s="220">
        <v>115.83489711640347</v>
      </c>
      <c r="G10" s="220">
        <v>124.52145269847821</v>
      </c>
      <c r="H10" s="76">
        <f>G10/F10-1</f>
        <v>7.499083435405085E-2</v>
      </c>
      <c r="I10" s="219">
        <v>97.51</v>
      </c>
      <c r="J10" s="220">
        <v>103.53</v>
      </c>
      <c r="K10" s="220">
        <v>117.63</v>
      </c>
      <c r="L10" s="220">
        <v>133.58000000000001</v>
      </c>
      <c r="M10" s="220">
        <v>140.88999999999999</v>
      </c>
      <c r="N10" s="76">
        <f t="shared" si="0"/>
        <v>5.4723761042071883E-2</v>
      </c>
      <c r="P10" s="19" t="s">
        <v>48</v>
      </c>
      <c r="Q10" s="219">
        <v>43.135160233694258</v>
      </c>
      <c r="R10" s="220">
        <v>71.356736442774647</v>
      </c>
      <c r="S10" s="220">
        <v>83.793599252483503</v>
      </c>
      <c r="T10" s="220">
        <v>97.146540320416378</v>
      </c>
      <c r="U10" s="220">
        <v>103.04621757057696</v>
      </c>
      <c r="V10" s="76">
        <f t="shared" si="1"/>
        <v>6.0729669123592123E-2</v>
      </c>
      <c r="W10" s="219">
        <v>64.5</v>
      </c>
      <c r="X10" s="220">
        <v>83.2</v>
      </c>
      <c r="Y10" s="220">
        <v>99.84</v>
      </c>
      <c r="Z10" s="220">
        <v>109.82</v>
      </c>
      <c r="AA10" s="220">
        <v>114.16</v>
      </c>
      <c r="AB10" s="76">
        <f t="shared" si="2"/>
        <v>3.9519213258058628E-2</v>
      </c>
      <c r="AD10" s="19" t="s">
        <v>48</v>
      </c>
      <c r="AE10" s="221">
        <v>137154616.22999999</v>
      </c>
      <c r="AF10" s="54">
        <v>393041904.13000005</v>
      </c>
      <c r="AG10" s="54">
        <v>437659233.54000002</v>
      </c>
      <c r="AH10" s="54">
        <v>514533652.09999996</v>
      </c>
      <c r="AI10" s="54">
        <v>542697009.58000004</v>
      </c>
      <c r="AJ10" s="76">
        <f t="shared" si="3"/>
        <v>5.4735695838464826E-2</v>
      </c>
      <c r="AK10" s="54">
        <f t="shared" si="10"/>
        <v>28163357.480000079</v>
      </c>
      <c r="AL10" s="100">
        <f t="shared" si="4"/>
        <v>0.25583403030731855</v>
      </c>
      <c r="AM10" s="222">
        <v>27157130.799999997</v>
      </c>
      <c r="AN10" s="223">
        <v>51928232.159999996</v>
      </c>
      <c r="AO10" s="223">
        <v>43919798.770000003</v>
      </c>
      <c r="AP10" s="223">
        <v>50077639.430000007</v>
      </c>
      <c r="AQ10" s="223">
        <v>50770389.480000004</v>
      </c>
      <c r="AR10" s="76">
        <f t="shared" si="5"/>
        <v>1.3833520467120719E-2</v>
      </c>
      <c r="AS10" s="54">
        <f t="shared" si="6"/>
        <v>692750.04999999702</v>
      </c>
      <c r="AT10" s="76">
        <f t="shared" si="7"/>
        <v>0.86950491397272378</v>
      </c>
      <c r="AU10" s="54">
        <f t="shared" si="8"/>
        <v>23613258.680000007</v>
      </c>
      <c r="AV10" s="100">
        <f t="shared" si="9"/>
        <v>0.23508453808114066</v>
      </c>
    </row>
    <row r="11" spans="2:48" x14ac:dyDescent="0.25">
      <c r="B11" s="19" t="s">
        <v>49</v>
      </c>
      <c r="C11" s="219">
        <v>66.405712635274313</v>
      </c>
      <c r="D11" s="220">
        <v>77.454049751796433</v>
      </c>
      <c r="E11" s="220">
        <v>80.177661819728925</v>
      </c>
      <c r="F11" s="220">
        <v>87.938226508014225</v>
      </c>
      <c r="G11" s="220">
        <v>99.822933598878024</v>
      </c>
      <c r="H11" s="76">
        <f>G11/F11-1</f>
        <v>0.13514835996585273</v>
      </c>
      <c r="I11" s="219">
        <v>79.7</v>
      </c>
      <c r="J11" s="220">
        <v>104.36</v>
      </c>
      <c r="K11" s="220">
        <v>82.46</v>
      </c>
      <c r="L11" s="220">
        <v>104.69</v>
      </c>
      <c r="M11" s="220">
        <v>126.02</v>
      </c>
      <c r="N11" s="76">
        <f t="shared" si="0"/>
        <v>0.20374438819371488</v>
      </c>
      <c r="P11" s="19" t="s">
        <v>49</v>
      </c>
      <c r="Q11" s="219">
        <v>36.919917978994341</v>
      </c>
      <c r="R11" s="220">
        <v>53.905335669362643</v>
      </c>
      <c r="S11" s="220">
        <v>54.695924406713544</v>
      </c>
      <c r="T11" s="220">
        <v>63.158818863848289</v>
      </c>
      <c r="U11" s="220">
        <v>68.969507627601203</v>
      </c>
      <c r="V11" s="76">
        <f t="shared" si="1"/>
        <v>9.2001225929811081E-2</v>
      </c>
      <c r="W11" s="219">
        <v>63.6</v>
      </c>
      <c r="X11" s="220">
        <v>83.93</v>
      </c>
      <c r="Y11" s="220">
        <v>69.98</v>
      </c>
      <c r="Z11" s="220">
        <v>84.35</v>
      </c>
      <c r="AA11" s="220">
        <v>93.34</v>
      </c>
      <c r="AB11" s="76">
        <f t="shared" si="2"/>
        <v>0.10657972732661536</v>
      </c>
      <c r="AD11" s="19" t="s">
        <v>49</v>
      </c>
      <c r="AE11" s="221">
        <v>4381169.1700000009</v>
      </c>
      <c r="AF11" s="54">
        <v>8189647.9699999997</v>
      </c>
      <c r="AG11" s="54">
        <v>8858381.8100000005</v>
      </c>
      <c r="AH11" s="54">
        <v>10237092.01</v>
      </c>
      <c r="AI11" s="54">
        <v>11416716.540000001</v>
      </c>
      <c r="AJ11" s="76">
        <f t="shared" si="3"/>
        <v>0.11523043153736401</v>
      </c>
      <c r="AK11" s="54">
        <f t="shared" si="10"/>
        <v>1179624.5300000012</v>
      </c>
      <c r="AL11" s="100">
        <f t="shared" si="4"/>
        <v>5.3819802831875868E-3</v>
      </c>
      <c r="AM11" s="222">
        <v>764942.1100000001</v>
      </c>
      <c r="AN11" s="223">
        <v>1165564.01</v>
      </c>
      <c r="AO11" s="223">
        <v>976193.3899999999</v>
      </c>
      <c r="AP11" s="223">
        <v>1176697.21</v>
      </c>
      <c r="AQ11" s="223">
        <v>1322417.46</v>
      </c>
      <c r="AR11" s="76">
        <f t="shared" si="5"/>
        <v>0.12383835770291318</v>
      </c>
      <c r="AS11" s="54">
        <f t="shared" si="6"/>
        <v>145720.25</v>
      </c>
      <c r="AT11" s="76">
        <f t="shared" si="7"/>
        <v>0.72878109691202608</v>
      </c>
      <c r="AU11" s="54">
        <f t="shared" si="8"/>
        <v>557475.34999999986</v>
      </c>
      <c r="AV11" s="100">
        <f t="shared" si="9"/>
        <v>6.1232521735331636E-3</v>
      </c>
    </row>
    <row r="12" spans="2:48" x14ac:dyDescent="0.25">
      <c r="B12" s="19" t="s">
        <v>50</v>
      </c>
      <c r="C12" s="219">
        <v>154.08223754112092</v>
      </c>
      <c r="D12" s="220">
        <v>186.74525626637188</v>
      </c>
      <c r="E12" s="220">
        <v>211.20463883066333</v>
      </c>
      <c r="F12" s="220">
        <v>199.41255610931711</v>
      </c>
      <c r="G12" s="220">
        <v>220.57544939953681</v>
      </c>
      <c r="H12" s="76">
        <f t="shared" ref="H12:H18" si="11">G12/F12-1</f>
        <v>0.10612618233837945</v>
      </c>
      <c r="I12" s="219">
        <v>144.69</v>
      </c>
      <c r="J12" s="220">
        <v>186.46</v>
      </c>
      <c r="K12" s="220">
        <v>291.81</v>
      </c>
      <c r="L12" s="220">
        <v>265.04000000000002</v>
      </c>
      <c r="M12" s="220">
        <v>327.44</v>
      </c>
      <c r="N12" s="76">
        <f t="shared" si="0"/>
        <v>0.23543616057953498</v>
      </c>
      <c r="P12" s="19" t="s">
        <v>50</v>
      </c>
      <c r="Q12" s="219">
        <v>46.126890002203055</v>
      </c>
      <c r="R12" s="220">
        <v>95.174529815992699</v>
      </c>
      <c r="S12" s="220">
        <v>117.35164061854991</v>
      </c>
      <c r="T12" s="220">
        <v>126.65575534835389</v>
      </c>
      <c r="U12" s="220">
        <v>163.08438933028648</v>
      </c>
      <c r="V12" s="76">
        <f t="shared" si="1"/>
        <v>0.28761925489875528</v>
      </c>
      <c r="W12" s="219">
        <v>49.85</v>
      </c>
      <c r="X12" s="220">
        <v>97.79</v>
      </c>
      <c r="Y12" s="220">
        <v>162.47</v>
      </c>
      <c r="Z12" s="220">
        <v>183.26</v>
      </c>
      <c r="AA12" s="220">
        <v>220.15</v>
      </c>
      <c r="AB12" s="76">
        <f t="shared" si="2"/>
        <v>0.20129870129870131</v>
      </c>
      <c r="AD12" s="19" t="s">
        <v>50</v>
      </c>
      <c r="AE12" s="221">
        <v>22694182.550000001</v>
      </c>
      <c r="AF12" s="54">
        <v>57363631.390000001</v>
      </c>
      <c r="AG12" s="54">
        <v>67682841.399999991</v>
      </c>
      <c r="AH12" s="54">
        <v>67200118.370000005</v>
      </c>
      <c r="AI12" s="54">
        <v>102919216.38999999</v>
      </c>
      <c r="AJ12" s="76">
        <f t="shared" si="3"/>
        <v>0.53153326045249916</v>
      </c>
      <c r="AK12" s="54">
        <f t="shared" si="10"/>
        <v>35719098.019999981</v>
      </c>
      <c r="AL12" s="100">
        <f t="shared" si="4"/>
        <v>4.8517381633449631E-2</v>
      </c>
      <c r="AM12" s="222">
        <v>2321220.91</v>
      </c>
      <c r="AN12" s="223">
        <v>5462846.4399999995</v>
      </c>
      <c r="AO12" s="223">
        <v>8310536.1900000004</v>
      </c>
      <c r="AP12" s="223">
        <v>9601164.7400000002</v>
      </c>
      <c r="AQ12" s="223">
        <v>14666059.18</v>
      </c>
      <c r="AR12" s="76">
        <f t="shared" si="5"/>
        <v>0.52752916725809662</v>
      </c>
      <c r="AS12" s="54">
        <f t="shared" si="6"/>
        <v>5064894.4399999995</v>
      </c>
      <c r="AT12" s="76">
        <f t="shared" si="7"/>
        <v>5.3182522252912152</v>
      </c>
      <c r="AU12" s="54">
        <f t="shared" si="8"/>
        <v>12344838.27</v>
      </c>
      <c r="AV12" s="100">
        <f t="shared" si="9"/>
        <v>6.7908948170648784E-2</v>
      </c>
    </row>
    <row r="13" spans="2:48" x14ac:dyDescent="0.25">
      <c r="B13" s="19" t="s">
        <v>51</v>
      </c>
      <c r="C13" s="219">
        <v>51.25441269264202</v>
      </c>
      <c r="D13" s="220">
        <v>59.10354779201478</v>
      </c>
      <c r="E13" s="220">
        <v>65.928054284899872</v>
      </c>
      <c r="F13" s="220">
        <v>74.608089555071174</v>
      </c>
      <c r="G13" s="220">
        <v>82.591991665930095</v>
      </c>
      <c r="H13" s="76">
        <f t="shared" si="11"/>
        <v>0.10701121230246335</v>
      </c>
      <c r="I13" s="219">
        <v>60.58</v>
      </c>
      <c r="J13" s="220">
        <v>70.28</v>
      </c>
      <c r="K13" s="220">
        <v>73.680000000000007</v>
      </c>
      <c r="L13" s="220">
        <v>85.21</v>
      </c>
      <c r="M13" s="220">
        <v>95.46</v>
      </c>
      <c r="N13" s="76">
        <f t="shared" si="0"/>
        <v>0.12029104565191884</v>
      </c>
      <c r="P13" s="19" t="s">
        <v>51</v>
      </c>
      <c r="Q13" s="219">
        <v>28.2349292823891</v>
      </c>
      <c r="R13" s="220">
        <v>42.126721180720359</v>
      </c>
      <c r="S13" s="220">
        <v>52.071915041647848</v>
      </c>
      <c r="T13" s="220">
        <v>61.365383519390406</v>
      </c>
      <c r="U13" s="220">
        <v>67.105144686949245</v>
      </c>
      <c r="V13" s="76">
        <f t="shared" si="1"/>
        <v>9.353418553548476E-2</v>
      </c>
      <c r="W13" s="219">
        <v>37.56</v>
      </c>
      <c r="X13" s="220">
        <v>55.24</v>
      </c>
      <c r="Y13" s="220">
        <v>60.51</v>
      </c>
      <c r="Z13" s="220">
        <v>70.42</v>
      </c>
      <c r="AA13" s="220">
        <v>76.03</v>
      </c>
      <c r="AB13" s="76">
        <f t="shared" si="2"/>
        <v>7.9664867935245631E-2</v>
      </c>
      <c r="AD13" s="19" t="s">
        <v>51</v>
      </c>
      <c r="AE13" s="221">
        <v>54944687.290000007</v>
      </c>
      <c r="AF13" s="54">
        <v>139714759.69</v>
      </c>
      <c r="AG13" s="54">
        <v>177906116.87</v>
      </c>
      <c r="AH13" s="54">
        <v>218084310.92000002</v>
      </c>
      <c r="AI13" s="54">
        <v>237061832.74000001</v>
      </c>
      <c r="AJ13" s="76">
        <f t="shared" si="3"/>
        <v>8.7019197942036053E-2</v>
      </c>
      <c r="AK13" s="54">
        <f t="shared" si="10"/>
        <v>18977521.819999993</v>
      </c>
      <c r="AL13" s="100">
        <f t="shared" si="4"/>
        <v>0.11175385718239034</v>
      </c>
      <c r="AM13" s="222">
        <v>9771388.4399999995</v>
      </c>
      <c r="AN13" s="223">
        <v>19097657.25</v>
      </c>
      <c r="AO13" s="223">
        <v>17745881.100000001</v>
      </c>
      <c r="AP13" s="223">
        <v>20986515.460000001</v>
      </c>
      <c r="AQ13" s="223">
        <v>22896484.900000002</v>
      </c>
      <c r="AR13" s="76">
        <f t="shared" si="5"/>
        <v>9.100936473424448E-2</v>
      </c>
      <c r="AS13" s="54">
        <f t="shared" si="6"/>
        <v>1909969.4400000013</v>
      </c>
      <c r="AT13" s="76">
        <f t="shared" si="7"/>
        <v>1.3432171426397623</v>
      </c>
      <c r="AU13" s="54">
        <f t="shared" si="8"/>
        <v>13125096.460000003</v>
      </c>
      <c r="AV13" s="100">
        <f t="shared" si="9"/>
        <v>0.10601867804300941</v>
      </c>
    </row>
    <row r="14" spans="2:48" x14ac:dyDescent="0.25">
      <c r="B14" s="19" t="s">
        <v>52</v>
      </c>
      <c r="C14" s="219">
        <v>84.443882815672353</v>
      </c>
      <c r="D14" s="220">
        <v>89.447012067673299</v>
      </c>
      <c r="E14" s="220">
        <v>98.49828593590648</v>
      </c>
      <c r="F14" s="220">
        <v>108.49628294460496</v>
      </c>
      <c r="G14" s="220">
        <v>115.69446930480763</v>
      </c>
      <c r="H14" s="76">
        <f t="shared" si="11"/>
        <v>6.6345004315750078E-2</v>
      </c>
      <c r="I14" s="219">
        <v>93.28</v>
      </c>
      <c r="J14" s="220">
        <v>104.36</v>
      </c>
      <c r="K14" s="220">
        <v>114.69</v>
      </c>
      <c r="L14" s="220">
        <v>124.91</v>
      </c>
      <c r="M14" s="220">
        <v>130.72999999999999</v>
      </c>
      <c r="N14" s="76">
        <f t="shared" si="0"/>
        <v>4.6593547354094822E-2</v>
      </c>
      <c r="P14" s="19" t="s">
        <v>52</v>
      </c>
      <c r="Q14" s="219">
        <v>45.63157218455197</v>
      </c>
      <c r="R14" s="220">
        <v>64.643902351985275</v>
      </c>
      <c r="S14" s="220">
        <v>73.616138654057124</v>
      </c>
      <c r="T14" s="220">
        <v>81.853276487790453</v>
      </c>
      <c r="U14" s="220">
        <v>88.51781486259857</v>
      </c>
      <c r="V14" s="76">
        <f t="shared" si="1"/>
        <v>8.142054491614914E-2</v>
      </c>
      <c r="W14" s="219">
        <v>66.599999999999994</v>
      </c>
      <c r="X14" s="220">
        <v>72.19</v>
      </c>
      <c r="Y14" s="220">
        <v>84.63</v>
      </c>
      <c r="Z14" s="220">
        <v>99.7</v>
      </c>
      <c r="AA14" s="220">
        <v>100.76</v>
      </c>
      <c r="AB14" s="76">
        <f t="shared" si="2"/>
        <v>1.0631895687061244E-2</v>
      </c>
      <c r="AD14" s="19" t="s">
        <v>52</v>
      </c>
      <c r="AE14" s="221">
        <v>4498900.4700000007</v>
      </c>
      <c r="AF14" s="54">
        <v>7864755.4400000004</v>
      </c>
      <c r="AG14" s="54">
        <v>9097368.1099999994</v>
      </c>
      <c r="AH14" s="54">
        <v>10277452.140000001</v>
      </c>
      <c r="AI14" s="54">
        <v>11114507.73</v>
      </c>
      <c r="AJ14" s="76">
        <f t="shared" si="3"/>
        <v>8.1445827097765378E-2</v>
      </c>
      <c r="AK14" s="54">
        <f t="shared" si="10"/>
        <v>837055.58999999985</v>
      </c>
      <c r="AL14" s="100">
        <f t="shared" si="4"/>
        <v>5.239515341439494E-3</v>
      </c>
      <c r="AM14" s="222">
        <v>652407.38</v>
      </c>
      <c r="AN14" s="223">
        <v>758667.03</v>
      </c>
      <c r="AO14" s="223">
        <v>902500.22</v>
      </c>
      <c r="AP14" s="223">
        <v>1063235.17</v>
      </c>
      <c r="AQ14" s="223">
        <v>1074553.3899999999</v>
      </c>
      <c r="AR14" s="76">
        <f t="shared" si="5"/>
        <v>1.0645076761333971E-2</v>
      </c>
      <c r="AS14" s="54">
        <f t="shared" si="6"/>
        <v>11318.219999999972</v>
      </c>
      <c r="AT14" s="76">
        <f t="shared" si="7"/>
        <v>0.6470589127915749</v>
      </c>
      <c r="AU14" s="54">
        <f t="shared" si="8"/>
        <v>422146.00999999989</v>
      </c>
      <c r="AV14" s="100">
        <f t="shared" si="9"/>
        <v>4.9755554353425801E-3</v>
      </c>
    </row>
    <row r="15" spans="2:48" x14ac:dyDescent="0.25">
      <c r="B15" s="19" t="s">
        <v>53</v>
      </c>
      <c r="C15" s="219">
        <v>125.31273906340711</v>
      </c>
      <c r="D15" s="220">
        <v>128.24027284628761</v>
      </c>
      <c r="E15" s="220">
        <v>149.08224071540886</v>
      </c>
      <c r="F15" s="220">
        <v>167.61643280067435</v>
      </c>
      <c r="G15" s="220">
        <v>191.88839144565216</v>
      </c>
      <c r="H15" s="76">
        <f t="shared" si="11"/>
        <v>0.14480655768304929</v>
      </c>
      <c r="I15" s="219">
        <v>128.15</v>
      </c>
      <c r="J15" s="220">
        <v>138.83000000000001</v>
      </c>
      <c r="K15" s="220">
        <v>165.52</v>
      </c>
      <c r="L15" s="220">
        <v>206.47</v>
      </c>
      <c r="M15" s="220">
        <v>239.78</v>
      </c>
      <c r="N15" s="76">
        <f t="shared" si="0"/>
        <v>0.16133094396280323</v>
      </c>
      <c r="P15" s="19" t="s">
        <v>53</v>
      </c>
      <c r="Q15" s="219">
        <v>82.551845597707086</v>
      </c>
      <c r="R15" s="220">
        <v>97.033551489292705</v>
      </c>
      <c r="S15" s="220">
        <v>122.12126480292923</v>
      </c>
      <c r="T15" s="220">
        <v>143.97032536836537</v>
      </c>
      <c r="U15" s="220">
        <v>163.11895784718422</v>
      </c>
      <c r="V15" s="76">
        <f t="shared" si="1"/>
        <v>0.13300402308479042</v>
      </c>
      <c r="W15" s="219">
        <v>91.56</v>
      </c>
      <c r="X15" s="220">
        <v>116.6</v>
      </c>
      <c r="Y15" s="220">
        <v>135.97999999999999</v>
      </c>
      <c r="Z15" s="220">
        <v>170.57</v>
      </c>
      <c r="AA15" s="220">
        <v>204.75</v>
      </c>
      <c r="AB15" s="76">
        <f t="shared" si="2"/>
        <v>0.20038693791405282</v>
      </c>
      <c r="AD15" s="19" t="s">
        <v>53</v>
      </c>
      <c r="AE15" s="221">
        <v>30921945.869999997</v>
      </c>
      <c r="AF15" s="54">
        <v>59486620.199999996</v>
      </c>
      <c r="AG15" s="54">
        <v>79534420.49000001</v>
      </c>
      <c r="AH15" s="54">
        <v>93956888.700000003</v>
      </c>
      <c r="AI15" s="54">
        <v>103670606.92999999</v>
      </c>
      <c r="AJ15" s="76">
        <f t="shared" si="3"/>
        <v>0.10338484345746535</v>
      </c>
      <c r="AK15" s="54">
        <f t="shared" si="10"/>
        <v>9713718.2299999893</v>
      </c>
      <c r="AL15" s="100">
        <f t="shared" si="4"/>
        <v>4.8871596355089177E-2</v>
      </c>
      <c r="AM15" s="222">
        <v>4371268.71</v>
      </c>
      <c r="AN15" s="223">
        <v>7424227.5799999991</v>
      </c>
      <c r="AO15" s="223">
        <v>7536822.79</v>
      </c>
      <c r="AP15" s="223">
        <v>9454446.7300000004</v>
      </c>
      <c r="AQ15" s="223">
        <v>10765108.189999999</v>
      </c>
      <c r="AR15" s="76">
        <f t="shared" si="5"/>
        <v>0.13862910199082568</v>
      </c>
      <c r="AS15" s="54">
        <f t="shared" si="6"/>
        <v>1310661.459999999</v>
      </c>
      <c r="AT15" s="76">
        <f t="shared" si="7"/>
        <v>1.4626965085383641</v>
      </c>
      <c r="AU15" s="54">
        <f t="shared" si="8"/>
        <v>6393839.4799999995</v>
      </c>
      <c r="AV15" s="100">
        <f t="shared" si="9"/>
        <v>4.984619011513744E-2</v>
      </c>
    </row>
    <row r="16" spans="2:48" x14ac:dyDescent="0.25">
      <c r="B16" s="19" t="s">
        <v>54</v>
      </c>
      <c r="C16" s="219">
        <v>68.994552790136353</v>
      </c>
      <c r="D16" s="220">
        <v>76.33677715427207</v>
      </c>
      <c r="E16" s="220">
        <v>86.562241205438895</v>
      </c>
      <c r="F16" s="220">
        <v>96.866051637570592</v>
      </c>
      <c r="G16" s="220">
        <v>102.33774702830209</v>
      </c>
      <c r="H16" s="76">
        <f t="shared" si="11"/>
        <v>5.6487234673341824E-2</v>
      </c>
      <c r="I16" s="219">
        <v>77.33</v>
      </c>
      <c r="J16" s="220">
        <v>85.51</v>
      </c>
      <c r="K16" s="220">
        <v>98.37</v>
      </c>
      <c r="L16" s="220">
        <v>114.68</v>
      </c>
      <c r="M16" s="220">
        <v>109.57</v>
      </c>
      <c r="N16" s="76">
        <f t="shared" si="0"/>
        <v>-4.4558772235786637E-2</v>
      </c>
      <c r="P16" s="19" t="s">
        <v>54</v>
      </c>
      <c r="Q16" s="219">
        <v>37.837311501257901</v>
      </c>
      <c r="R16" s="220">
        <v>53.164675339343553</v>
      </c>
      <c r="S16" s="220">
        <v>62.005486440984093</v>
      </c>
      <c r="T16" s="220">
        <v>69.745032923502521</v>
      </c>
      <c r="U16" s="220">
        <v>76.258129371978583</v>
      </c>
      <c r="V16" s="76">
        <f t="shared" si="1"/>
        <v>9.3384377001007879E-2</v>
      </c>
      <c r="W16" s="219">
        <v>57.28</v>
      </c>
      <c r="X16" s="220">
        <v>60.77</v>
      </c>
      <c r="Y16" s="220">
        <v>72.12</v>
      </c>
      <c r="Z16" s="220">
        <v>89.01</v>
      </c>
      <c r="AA16" s="220">
        <v>85.67</v>
      </c>
      <c r="AB16" s="76">
        <f t="shared" si="2"/>
        <v>-3.7523873722053791E-2</v>
      </c>
      <c r="AD16" s="19" t="s">
        <v>54</v>
      </c>
      <c r="AE16" s="221">
        <v>16610861.380000001</v>
      </c>
      <c r="AF16" s="54">
        <v>27747259.210000001</v>
      </c>
      <c r="AG16" s="54">
        <v>33481132.219999995</v>
      </c>
      <c r="AH16" s="54">
        <v>36544291.979999989</v>
      </c>
      <c r="AI16" s="54">
        <v>39167854.109999999</v>
      </c>
      <c r="AJ16" s="76">
        <f t="shared" si="3"/>
        <v>7.1791297295781265E-2</v>
      </c>
      <c r="AK16" s="54">
        <f t="shared" si="10"/>
        <v>2623562.1300000101</v>
      </c>
      <c r="AL16" s="100">
        <f t="shared" si="4"/>
        <v>1.8464207096341542E-2</v>
      </c>
      <c r="AM16" s="222">
        <v>2329887.98</v>
      </c>
      <c r="AN16" s="223">
        <v>2869190.5700000003</v>
      </c>
      <c r="AO16" s="223">
        <v>3275320.5</v>
      </c>
      <c r="AP16" s="223">
        <v>3885122.59</v>
      </c>
      <c r="AQ16" s="223">
        <v>3739183.58</v>
      </c>
      <c r="AR16" s="76">
        <f t="shared" si="5"/>
        <v>-3.7563553432171104E-2</v>
      </c>
      <c r="AS16" s="54">
        <f t="shared" si="6"/>
        <v>-145939.00999999978</v>
      </c>
      <c r="AT16" s="76">
        <f t="shared" si="7"/>
        <v>0.60487697781933703</v>
      </c>
      <c r="AU16" s="54">
        <f t="shared" si="8"/>
        <v>1409295.6</v>
      </c>
      <c r="AV16" s="100">
        <f t="shared" si="9"/>
        <v>1.7313718758276617E-2</v>
      </c>
    </row>
    <row r="17" spans="2:48" x14ac:dyDescent="0.25">
      <c r="B17" s="19" t="s">
        <v>55</v>
      </c>
      <c r="C17" s="219">
        <v>98.708115209716368</v>
      </c>
      <c r="D17" s="220">
        <v>114.29988518308373</v>
      </c>
      <c r="E17" s="220">
        <v>129.2161724313161</v>
      </c>
      <c r="F17" s="220">
        <v>138.64759312315766</v>
      </c>
      <c r="G17" s="220">
        <v>118.45821275094143</v>
      </c>
      <c r="H17" s="76">
        <f t="shared" si="11"/>
        <v>-0.14561652256222324</v>
      </c>
      <c r="I17" s="219">
        <v>117.31</v>
      </c>
      <c r="J17" s="220">
        <v>125.84</v>
      </c>
      <c r="K17" s="220">
        <v>142.44</v>
      </c>
      <c r="L17" s="220">
        <v>124.39</v>
      </c>
      <c r="M17" s="220">
        <v>129.66</v>
      </c>
      <c r="N17" s="76">
        <f t="shared" si="0"/>
        <v>4.2366749738725007E-2</v>
      </c>
      <c r="P17" s="19" t="s">
        <v>55</v>
      </c>
      <c r="Q17" s="219">
        <v>53.718812727732583</v>
      </c>
      <c r="R17" s="220">
        <v>88.557659172471134</v>
      </c>
      <c r="S17" s="220">
        <v>109.00613995021992</v>
      </c>
      <c r="T17" s="220">
        <v>119.73524021821618</v>
      </c>
      <c r="U17" s="220">
        <v>101.59675035396963</v>
      </c>
      <c r="V17" s="76">
        <f t="shared" si="1"/>
        <v>-0.15148831564700038</v>
      </c>
      <c r="W17" s="219">
        <v>74.12</v>
      </c>
      <c r="X17" s="220">
        <v>101.76</v>
      </c>
      <c r="Y17" s="220">
        <v>117.93</v>
      </c>
      <c r="Z17" s="220">
        <v>102.08</v>
      </c>
      <c r="AA17" s="220">
        <v>107.23</v>
      </c>
      <c r="AB17" s="76">
        <f t="shared" si="2"/>
        <v>5.0450626959247735E-2</v>
      </c>
      <c r="AD17" s="19" t="s">
        <v>55</v>
      </c>
      <c r="AE17" s="221">
        <v>34127770.070000008</v>
      </c>
      <c r="AF17" s="54">
        <v>89167684.940000013</v>
      </c>
      <c r="AG17" s="54">
        <v>107150132.73000002</v>
      </c>
      <c r="AH17" s="54">
        <v>119099527.73999999</v>
      </c>
      <c r="AI17" s="54">
        <v>101644173.95</v>
      </c>
      <c r="AJ17" s="76">
        <f t="shared" si="3"/>
        <v>-0.14656106637220145</v>
      </c>
      <c r="AK17" s="54">
        <f t="shared" si="10"/>
        <v>-17455353.789999992</v>
      </c>
      <c r="AL17" s="100">
        <f t="shared" si="4"/>
        <v>4.7916310979880854E-2</v>
      </c>
      <c r="AM17" s="222">
        <v>6252352.3899999997</v>
      </c>
      <c r="AN17" s="223">
        <v>9968562.0700000003</v>
      </c>
      <c r="AO17" s="223">
        <v>9951259.3200000003</v>
      </c>
      <c r="AP17" s="223">
        <v>8674249.9100000001</v>
      </c>
      <c r="AQ17" s="223">
        <v>9111225.5199999996</v>
      </c>
      <c r="AR17" s="76">
        <f t="shared" si="5"/>
        <v>5.0376184054397255E-2</v>
      </c>
      <c r="AS17" s="54">
        <f t="shared" si="6"/>
        <v>436975.6099999994</v>
      </c>
      <c r="AT17" s="76">
        <f t="shared" si="7"/>
        <v>0.45724760085059768</v>
      </c>
      <c r="AU17" s="54">
        <f t="shared" si="8"/>
        <v>2858873.13</v>
      </c>
      <c r="AV17" s="100">
        <f t="shared" si="9"/>
        <v>4.2188138886861661E-2</v>
      </c>
    </row>
    <row r="18" spans="2:48" x14ac:dyDescent="0.25">
      <c r="B18" s="23" t="s">
        <v>56</v>
      </c>
      <c r="C18" s="219">
        <v>74.275687625867562</v>
      </c>
      <c r="D18" s="220">
        <v>64.305316870550854</v>
      </c>
      <c r="E18" s="220">
        <v>69.857366729288515</v>
      </c>
      <c r="F18" s="220">
        <v>72.729342494545392</v>
      </c>
      <c r="G18" s="220">
        <v>77.05781085764167</v>
      </c>
      <c r="H18" s="76">
        <f t="shared" si="11"/>
        <v>5.9514746244555994E-2</v>
      </c>
      <c r="I18" s="219">
        <v>80.260000000000005</v>
      </c>
      <c r="J18" s="220">
        <v>73.62</v>
      </c>
      <c r="K18" s="220">
        <v>80.040000000000006</v>
      </c>
      <c r="L18" s="220">
        <v>85.83</v>
      </c>
      <c r="M18" s="220">
        <v>103.75</v>
      </c>
      <c r="N18" s="76">
        <f t="shared" si="0"/>
        <v>0.20878480717697778</v>
      </c>
      <c r="P18" s="23" t="s">
        <v>56</v>
      </c>
      <c r="Q18" s="219">
        <v>29.350319995339841</v>
      </c>
      <c r="R18" s="220">
        <v>43.222432130447032</v>
      </c>
      <c r="S18" s="220">
        <v>53.997432120157669</v>
      </c>
      <c r="T18" s="220">
        <v>56.560711974347974</v>
      </c>
      <c r="U18" s="220">
        <v>58.495465214158557</v>
      </c>
      <c r="V18" s="76">
        <f t="shared" si="1"/>
        <v>3.4206663464350529E-2</v>
      </c>
      <c r="W18" s="219">
        <v>46.59</v>
      </c>
      <c r="X18" s="220">
        <v>58.05</v>
      </c>
      <c r="Y18" s="220">
        <v>65</v>
      </c>
      <c r="Z18" s="220">
        <v>67.73</v>
      </c>
      <c r="AA18" s="220">
        <v>79.86</v>
      </c>
      <c r="AB18" s="76">
        <f t="shared" si="2"/>
        <v>0.17909345932378562</v>
      </c>
      <c r="AD18" s="23" t="s">
        <v>56</v>
      </c>
      <c r="AE18" s="221">
        <v>12828760.200000003</v>
      </c>
      <c r="AF18" s="54">
        <v>20596715.620000001</v>
      </c>
      <c r="AG18" s="54">
        <v>24141003.849999994</v>
      </c>
      <c r="AH18" s="54">
        <v>26190289.77</v>
      </c>
      <c r="AI18" s="54">
        <v>27172923.789999995</v>
      </c>
      <c r="AJ18" s="76">
        <f t="shared" si="3"/>
        <v>3.7519020546522119E-2</v>
      </c>
      <c r="AK18" s="54">
        <f t="shared" si="10"/>
        <v>982634.01999999583</v>
      </c>
      <c r="AL18" s="100">
        <f t="shared" si="4"/>
        <v>1.2809649741407952E-2</v>
      </c>
      <c r="AM18" s="222">
        <v>2069490.99</v>
      </c>
      <c r="AN18" s="223">
        <v>2421995.27</v>
      </c>
      <c r="AO18" s="223">
        <v>2512645.6999999997</v>
      </c>
      <c r="AP18" s="223">
        <v>2681200.48</v>
      </c>
      <c r="AQ18" s="223">
        <v>3161255.65</v>
      </c>
      <c r="AR18" s="76">
        <f t="shared" si="5"/>
        <v>0.17904486202389469</v>
      </c>
      <c r="AS18" s="54">
        <f t="shared" si="6"/>
        <v>480055.16999999993</v>
      </c>
      <c r="AT18" s="76">
        <f t="shared" si="7"/>
        <v>0.52755226540029532</v>
      </c>
      <c r="AU18" s="54">
        <f t="shared" si="8"/>
        <v>1091764.6599999999</v>
      </c>
      <c r="AV18" s="100">
        <f t="shared" si="9"/>
        <v>1.4637711702593894E-2</v>
      </c>
    </row>
    <row r="19" spans="2:48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  <c r="AU19" s="224"/>
      <c r="AV19" s="106"/>
    </row>
    <row r="20" spans="2:48" x14ac:dyDescent="0.25">
      <c r="B20" s="107" t="s">
        <v>58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58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58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2:48" ht="39" customHeight="1" x14ac:dyDescent="0.25">
      <c r="B21" s="281" t="s">
        <v>171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P21" s="281" t="s">
        <v>172</v>
      </c>
      <c r="Q21" s="281"/>
      <c r="R21" s="281"/>
      <c r="S21" s="281"/>
      <c r="T21" s="281"/>
      <c r="U21" s="281"/>
      <c r="V21" s="281"/>
      <c r="W21" s="281"/>
      <c r="X21" s="225"/>
      <c r="Y21" s="225"/>
      <c r="Z21" s="225"/>
      <c r="AA21" s="225"/>
      <c r="AB21" s="225"/>
      <c r="AD21" s="319" t="s">
        <v>173</v>
      </c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</row>
    <row r="22" spans="2:48" ht="24" customHeight="1" x14ac:dyDescent="0.25">
      <c r="B22" s="281" t="s">
        <v>174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P22" s="320" t="s">
        <v>175</v>
      </c>
      <c r="Q22" s="320"/>
      <c r="R22" s="320"/>
      <c r="S22" s="320"/>
      <c r="T22" s="320"/>
      <c r="U22" s="320"/>
      <c r="V22" s="320"/>
      <c r="W22" s="320"/>
      <c r="X22" s="226"/>
      <c r="Y22" s="226"/>
      <c r="Z22" s="226"/>
      <c r="AA22" s="226"/>
      <c r="AB22" s="226"/>
      <c r="AQ22" s="54">
        <f>AQ11/M11</f>
        <v>10493.710998254246</v>
      </c>
    </row>
    <row r="23" spans="2:48" x14ac:dyDescent="0.25"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</row>
    <row r="25" spans="2:48" x14ac:dyDescent="0.25">
      <c r="B25" t="s">
        <v>12</v>
      </c>
    </row>
    <row r="27" spans="2:48" ht="50.25" customHeight="1" thickBot="1" x14ac:dyDescent="0.3">
      <c r="B27" s="283" t="s">
        <v>176</v>
      </c>
      <c r="C27" s="283"/>
      <c r="D27" s="283"/>
      <c r="E27" s="283"/>
      <c r="F27" s="283"/>
      <c r="G27" s="283"/>
      <c r="H27" s="283"/>
      <c r="I27" s="146"/>
      <c r="P27" s="283" t="s">
        <v>177</v>
      </c>
      <c r="Q27" s="283"/>
      <c r="R27" s="283"/>
      <c r="S27" s="283"/>
      <c r="T27" s="283"/>
      <c r="U27" s="283"/>
      <c r="V27" s="283"/>
      <c r="W27" s="283"/>
      <c r="AE27" s="283" t="s">
        <v>178</v>
      </c>
      <c r="AF27" s="283"/>
      <c r="AG27" s="283"/>
      <c r="AH27" s="283"/>
      <c r="AI27" s="283"/>
      <c r="AJ27" s="283"/>
      <c r="AK27" s="283"/>
      <c r="AL27" s="146"/>
    </row>
    <row r="28" spans="2:48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8" ht="15.75" thickBot="1" x14ac:dyDescent="0.3">
      <c r="B29" s="87"/>
      <c r="C29" s="187">
        <v>2020</v>
      </c>
      <c r="D29" s="187">
        <v>2021</v>
      </c>
      <c r="E29" s="187">
        <v>2022</v>
      </c>
      <c r="F29" s="187">
        <v>2023</v>
      </c>
      <c r="G29" s="187">
        <v>2024</v>
      </c>
      <c r="H29" s="14" t="str">
        <f>CONCATENATE("var. ",RIGHT(G29,2),"/",RIGHT(F29,2))</f>
        <v>var. 24/23</v>
      </c>
      <c r="I29" s="209" t="str">
        <f>CONCATENATE("dif. ",RIGHT(G29,2),"/",RIGHT(F29,2))</f>
        <v>dif. 24/23</v>
      </c>
      <c r="P29" s="87"/>
      <c r="Q29" s="187">
        <v>2020</v>
      </c>
      <c r="R29" s="187">
        <v>2021</v>
      </c>
      <c r="S29" s="187">
        <v>2022</v>
      </c>
      <c r="T29" s="187">
        <v>2023</v>
      </c>
      <c r="U29" s="187">
        <v>2024</v>
      </c>
      <c r="V29" s="14" t="str">
        <f>CONCATENATE("var. ",RIGHT(U29,2),"/",RIGHT(T29,2))</f>
        <v>var. 24/23</v>
      </c>
      <c r="W29" s="209" t="str">
        <f>CONCATENATE("dif. ",RIGHT(U29,2),"/",RIGHT(T29,2))</f>
        <v>dif. 24/23</v>
      </c>
      <c r="AE29" s="87"/>
      <c r="AF29" s="187">
        <v>2020</v>
      </c>
      <c r="AG29" s="187">
        <v>2021</v>
      </c>
      <c r="AH29" s="187">
        <v>2022</v>
      </c>
      <c r="AI29" s="187">
        <v>2023</v>
      </c>
      <c r="AJ29" s="187">
        <v>2024</v>
      </c>
      <c r="AK29" s="14" t="str">
        <f>CONCATENATE("var. ",RIGHT(AJ29,2),"/",RIGHT(AI29,2))</f>
        <v>var. 24/23</v>
      </c>
      <c r="AL29" s="209" t="str">
        <f>CONCATENATE("dif. ",RIGHT(AJ29,2),"/",RIGHT(AI29,2))</f>
        <v>dif. 24/23</v>
      </c>
    </row>
    <row r="30" spans="2:48" ht="15.75" x14ac:dyDescent="0.25">
      <c r="B30" s="211" t="s">
        <v>46</v>
      </c>
      <c r="C30" s="212">
        <v>95.01</v>
      </c>
      <c r="D30" s="212">
        <v>99.07</v>
      </c>
      <c r="E30" s="212">
        <v>105.42</v>
      </c>
      <c r="F30" s="212">
        <v>114.04</v>
      </c>
      <c r="G30" s="212">
        <v>125.24</v>
      </c>
      <c r="H30" s="136">
        <f>G30/F30-1</f>
        <v>9.8211153981059063E-2</v>
      </c>
      <c r="I30" s="212">
        <f>G30-F30</f>
        <v>11.199999999999989</v>
      </c>
      <c r="P30" s="211" t="s">
        <v>46</v>
      </c>
      <c r="Q30" s="212">
        <v>48.13</v>
      </c>
      <c r="R30" s="212">
        <v>53</v>
      </c>
      <c r="S30" s="212">
        <v>80.489999999999995</v>
      </c>
      <c r="T30" s="212">
        <v>93.36</v>
      </c>
      <c r="U30" s="212">
        <v>104.71</v>
      </c>
      <c r="V30" s="136">
        <f>U30/T30-1</f>
        <v>0.12157240788346191</v>
      </c>
      <c r="W30" s="212">
        <f>U30-T30</f>
        <v>11.349999999999994</v>
      </c>
      <c r="AE30" s="211" t="s">
        <v>46</v>
      </c>
      <c r="AF30" s="217">
        <v>476771371.47999996</v>
      </c>
      <c r="AG30" s="217">
        <v>651901800.17999995</v>
      </c>
      <c r="AH30" s="217">
        <v>1555257583.7</v>
      </c>
      <c r="AI30" s="217">
        <v>1802709096.5</v>
      </c>
      <c r="AJ30" s="217">
        <v>2047521372.4000001</v>
      </c>
      <c r="AK30" s="136">
        <f>AJ30/AI30-1</f>
        <v>0.13580243000676506</v>
      </c>
      <c r="AL30" s="135">
        <f>AJ30-AI30</f>
        <v>244812275.9000001</v>
      </c>
    </row>
    <row r="31" spans="2:48" ht="15.75" customHeight="1" x14ac:dyDescent="0.25">
      <c r="B31" s="15" t="s">
        <v>47</v>
      </c>
      <c r="C31" s="219">
        <v>119.42</v>
      </c>
      <c r="D31" s="219">
        <v>126.49</v>
      </c>
      <c r="E31" s="219">
        <v>130.62</v>
      </c>
      <c r="F31" s="219">
        <v>138.91</v>
      </c>
      <c r="G31" s="219">
        <v>151.52000000000001</v>
      </c>
      <c r="H31" s="76">
        <f t="shared" ref="H31:H35" si="12">G31/F31-1</f>
        <v>9.0778201713339612E-2</v>
      </c>
      <c r="I31" s="220">
        <f t="shared" ref="I31:I40" si="13">G31-F31</f>
        <v>12.610000000000014</v>
      </c>
      <c r="P31" s="15" t="s">
        <v>47</v>
      </c>
      <c r="Q31" s="219">
        <v>61.17</v>
      </c>
      <c r="R31" s="220">
        <v>72.88000000000001</v>
      </c>
      <c r="S31" s="220">
        <v>107.4</v>
      </c>
      <c r="T31" s="220">
        <v>119.28</v>
      </c>
      <c r="U31" s="220">
        <v>131.19999999999999</v>
      </c>
      <c r="V31" s="76">
        <f t="shared" ref="V31:V40" si="14">U31/T31-1</f>
        <v>9.9932930918846363E-2</v>
      </c>
      <c r="W31" s="220">
        <f t="shared" ref="W31:W40" si="15">U31-T31</f>
        <v>11.919999999999987</v>
      </c>
      <c r="AE31" s="15" t="s">
        <v>47</v>
      </c>
      <c r="AF31" s="222">
        <v>217815325.03999999</v>
      </c>
      <c r="AG31" s="223">
        <v>333738906.92999995</v>
      </c>
      <c r="AH31" s="223">
        <v>752084605.10000002</v>
      </c>
      <c r="AI31" s="223">
        <v>857198465.50999999</v>
      </c>
      <c r="AJ31" s="223">
        <v>951397748.67999995</v>
      </c>
      <c r="AK31" s="76">
        <f t="shared" ref="AK31:AK40" si="16">AJ31/AI31-1</f>
        <v>0.10989203429564598</v>
      </c>
      <c r="AL31" s="54">
        <f t="shared" ref="AL31:AL40" si="17">AJ31-AI31</f>
        <v>94199283.169999957</v>
      </c>
    </row>
    <row r="32" spans="2:48" ht="15.75" customHeight="1" x14ac:dyDescent="0.25">
      <c r="B32" s="19" t="s">
        <v>48</v>
      </c>
      <c r="C32" s="219">
        <v>89.5</v>
      </c>
      <c r="D32" s="219">
        <v>85.87</v>
      </c>
      <c r="E32" s="219">
        <v>93.54000000000002</v>
      </c>
      <c r="F32" s="219">
        <v>101.3</v>
      </c>
      <c r="G32" s="219">
        <v>115.83999999999999</v>
      </c>
      <c r="H32" s="76">
        <f t="shared" si="12"/>
        <v>0.14353405725567603</v>
      </c>
      <c r="I32" s="220">
        <f t="shared" si="13"/>
        <v>14.539999999999992</v>
      </c>
      <c r="P32" s="19" t="s">
        <v>48</v>
      </c>
      <c r="Q32" s="219">
        <v>44.55</v>
      </c>
      <c r="R32" s="220">
        <v>43.14</v>
      </c>
      <c r="S32" s="220">
        <v>71.36</v>
      </c>
      <c r="T32" s="220">
        <v>83.79</v>
      </c>
      <c r="U32" s="220">
        <v>97.15</v>
      </c>
      <c r="V32" s="76">
        <f t="shared" si="14"/>
        <v>0.15944623463420449</v>
      </c>
      <c r="W32" s="220">
        <f t="shared" si="15"/>
        <v>13.36</v>
      </c>
      <c r="AE32" s="19" t="s">
        <v>48</v>
      </c>
      <c r="AF32" s="222">
        <v>122348722.31</v>
      </c>
      <c r="AG32" s="223">
        <v>137154616.22</v>
      </c>
      <c r="AH32" s="223">
        <v>393041904.13</v>
      </c>
      <c r="AI32" s="223">
        <v>437659233.52999997</v>
      </c>
      <c r="AJ32" s="223">
        <v>514533652.09000003</v>
      </c>
      <c r="AK32" s="76">
        <f t="shared" si="16"/>
        <v>0.1756490270751494</v>
      </c>
      <c r="AL32" s="54">
        <f t="shared" si="17"/>
        <v>76874418.560000062</v>
      </c>
    </row>
    <row r="33" spans="2:39" ht="15.75" customHeight="1" x14ac:dyDescent="0.25">
      <c r="B33" s="19" t="s">
        <v>49</v>
      </c>
      <c r="C33" s="219">
        <v>70.819999999999993</v>
      </c>
      <c r="D33" s="219">
        <v>66.41</v>
      </c>
      <c r="E33" s="219">
        <v>77.45</v>
      </c>
      <c r="F33" s="219">
        <v>80.180000000000007</v>
      </c>
      <c r="G33" s="219">
        <v>87.94</v>
      </c>
      <c r="H33" s="76">
        <f t="shared" si="12"/>
        <v>9.6782239960089722E-2</v>
      </c>
      <c r="I33" s="220">
        <f t="shared" si="13"/>
        <v>7.7599999999999909</v>
      </c>
      <c r="P33" s="19" t="s">
        <v>49</v>
      </c>
      <c r="Q33" s="219">
        <v>38.090000000000003</v>
      </c>
      <c r="R33" s="220">
        <v>36.92</v>
      </c>
      <c r="S33" s="220">
        <v>53.91</v>
      </c>
      <c r="T33" s="220">
        <v>54.70000000000001</v>
      </c>
      <c r="U33" s="220">
        <v>63.160000000000004</v>
      </c>
      <c r="V33" s="76">
        <f t="shared" si="14"/>
        <v>0.15466179159049354</v>
      </c>
      <c r="W33" s="220">
        <f t="shared" si="15"/>
        <v>8.4599999999999937</v>
      </c>
      <c r="AE33" s="19" t="s">
        <v>49</v>
      </c>
      <c r="AF33" s="222">
        <v>2812428.07</v>
      </c>
      <c r="AG33" s="223">
        <v>4381169.17</v>
      </c>
      <c r="AH33" s="223">
        <v>8189647.9699999997</v>
      </c>
      <c r="AI33" s="223">
        <v>8858381.8200000003</v>
      </c>
      <c r="AJ33" s="223">
        <v>10237092.02</v>
      </c>
      <c r="AK33" s="76">
        <f t="shared" si="16"/>
        <v>0.15563905778899922</v>
      </c>
      <c r="AL33" s="54">
        <f t="shared" si="17"/>
        <v>1378710.1999999993</v>
      </c>
    </row>
    <row r="34" spans="2:39" ht="15.75" customHeight="1" x14ac:dyDescent="0.25">
      <c r="B34" s="19" t="s">
        <v>50</v>
      </c>
      <c r="C34" s="219">
        <v>134.75</v>
      </c>
      <c r="D34" s="219">
        <v>154.08000000000001</v>
      </c>
      <c r="E34" s="219">
        <v>186.75</v>
      </c>
      <c r="F34" s="219">
        <v>211.21</v>
      </c>
      <c r="G34" s="219">
        <v>199.41</v>
      </c>
      <c r="H34" s="76">
        <f t="shared" si="12"/>
        <v>-5.5868566829222144E-2</v>
      </c>
      <c r="I34" s="220">
        <f t="shared" si="13"/>
        <v>-11.800000000000011</v>
      </c>
      <c r="P34" s="19" t="s">
        <v>50</v>
      </c>
      <c r="Q34" s="219">
        <v>52.22</v>
      </c>
      <c r="R34" s="220">
        <v>46.13</v>
      </c>
      <c r="S34" s="220">
        <v>95.170000000000016</v>
      </c>
      <c r="T34" s="220">
        <v>117.35</v>
      </c>
      <c r="U34" s="220">
        <v>126.66000000000001</v>
      </c>
      <c r="V34" s="76">
        <f t="shared" si="14"/>
        <v>7.933532168726054E-2</v>
      </c>
      <c r="W34" s="220">
        <f t="shared" si="15"/>
        <v>9.3100000000000165</v>
      </c>
      <c r="AE34" s="19" t="s">
        <v>50</v>
      </c>
      <c r="AF34" s="222">
        <v>19577887.920000002</v>
      </c>
      <c r="AG34" s="223">
        <v>22694182.549999997</v>
      </c>
      <c r="AH34" s="223">
        <v>57363631.390000001</v>
      </c>
      <c r="AI34" s="223">
        <v>67682841.399999991</v>
      </c>
      <c r="AJ34" s="223">
        <v>67200118.379999995</v>
      </c>
      <c r="AK34" s="76">
        <f t="shared" si="16"/>
        <v>-7.1321329012643542E-3</v>
      </c>
      <c r="AL34" s="54">
        <f t="shared" si="17"/>
        <v>-482723.01999999583</v>
      </c>
    </row>
    <row r="35" spans="2:39" ht="15.75" customHeight="1" x14ac:dyDescent="0.25">
      <c r="B35" s="19" t="s">
        <v>51</v>
      </c>
      <c r="C35" s="219">
        <v>53.52</v>
      </c>
      <c r="D35" s="219">
        <v>51.25</v>
      </c>
      <c r="E35" s="219">
        <v>59.1</v>
      </c>
      <c r="F35" s="219">
        <v>65.930000000000007</v>
      </c>
      <c r="G35" s="219">
        <v>74.61</v>
      </c>
      <c r="H35" s="76">
        <f t="shared" si="12"/>
        <v>0.13165478537843156</v>
      </c>
      <c r="I35" s="220">
        <f t="shared" si="13"/>
        <v>8.6799999999999926</v>
      </c>
      <c r="P35" s="19" t="s">
        <v>51</v>
      </c>
      <c r="Q35" s="219">
        <v>28.760000000000005</v>
      </c>
      <c r="R35" s="220">
        <v>28.24</v>
      </c>
      <c r="S35" s="220">
        <v>42.13</v>
      </c>
      <c r="T35" s="220">
        <v>52.07</v>
      </c>
      <c r="U35" s="220">
        <v>61.36999999999999</v>
      </c>
      <c r="V35" s="76">
        <f t="shared" si="14"/>
        <v>0.17860572306510458</v>
      </c>
      <c r="W35" s="220">
        <f t="shared" si="15"/>
        <v>9.2999999999999901</v>
      </c>
      <c r="AE35" s="19" t="s">
        <v>51</v>
      </c>
      <c r="AF35" s="222">
        <v>46497100.399999999</v>
      </c>
      <c r="AG35" s="223">
        <v>54944687.289999999</v>
      </c>
      <c r="AH35" s="223">
        <v>139714759.69</v>
      </c>
      <c r="AI35" s="223">
        <v>177906116.87</v>
      </c>
      <c r="AJ35" s="223">
        <v>218084310.92000002</v>
      </c>
      <c r="AK35" s="76">
        <f t="shared" si="16"/>
        <v>0.22583930646611283</v>
      </c>
      <c r="AL35" s="54">
        <f t="shared" si="17"/>
        <v>40178194.050000012</v>
      </c>
    </row>
    <row r="36" spans="2:39" x14ac:dyDescent="0.25">
      <c r="B36" s="19" t="s">
        <v>52</v>
      </c>
      <c r="C36" s="219">
        <v>86.79</v>
      </c>
      <c r="D36" s="219">
        <v>84.44</v>
      </c>
      <c r="E36" s="219">
        <v>89.45</v>
      </c>
      <c r="F36" s="219">
        <v>98.5</v>
      </c>
      <c r="G36" s="219">
        <v>108.5</v>
      </c>
      <c r="H36" s="76">
        <f>G36/F36-1</f>
        <v>0.10152284263959399</v>
      </c>
      <c r="I36" s="220">
        <f t="shared" si="13"/>
        <v>10</v>
      </c>
      <c r="P36" s="19" t="s">
        <v>52</v>
      </c>
      <c r="Q36" s="219">
        <v>49.1</v>
      </c>
      <c r="R36" s="220">
        <v>45.63</v>
      </c>
      <c r="S36" s="220">
        <v>64.64</v>
      </c>
      <c r="T36" s="220">
        <v>73.62</v>
      </c>
      <c r="U36" s="220">
        <v>81.849999999999994</v>
      </c>
      <c r="V36" s="76">
        <f t="shared" si="14"/>
        <v>0.11179027438196121</v>
      </c>
      <c r="W36" s="220">
        <f t="shared" si="15"/>
        <v>8.2299999999999898</v>
      </c>
      <c r="AE36" s="19" t="s">
        <v>52</v>
      </c>
      <c r="AF36" s="222">
        <v>3114952.08</v>
      </c>
      <c r="AG36" s="223">
        <v>4498900.47</v>
      </c>
      <c r="AH36" s="223">
        <v>7864755.4300000006</v>
      </c>
      <c r="AI36" s="223">
        <v>9097368.0999999996</v>
      </c>
      <c r="AJ36" s="223">
        <v>10277452.130000001</v>
      </c>
      <c r="AK36" s="76">
        <f t="shared" si="16"/>
        <v>0.12971708048177155</v>
      </c>
      <c r="AL36" s="54">
        <f t="shared" si="17"/>
        <v>1180084.0300000012</v>
      </c>
    </row>
    <row r="37" spans="2:39" x14ac:dyDescent="0.25">
      <c r="B37" s="19" t="s">
        <v>53</v>
      </c>
      <c r="C37" s="219">
        <v>106.13</v>
      </c>
      <c r="D37" s="219">
        <v>125.31</v>
      </c>
      <c r="E37" s="219">
        <v>128.24</v>
      </c>
      <c r="F37" s="219">
        <v>149.08000000000001</v>
      </c>
      <c r="G37" s="219">
        <v>167.62</v>
      </c>
      <c r="H37" s="76">
        <f t="shared" ref="H37:H40" si="18">G37/F37-1</f>
        <v>0.12436275825060372</v>
      </c>
      <c r="I37" s="220">
        <f t="shared" si="13"/>
        <v>18.539999999999992</v>
      </c>
      <c r="P37" s="19" t="s">
        <v>53</v>
      </c>
      <c r="Q37" s="219">
        <v>64.31</v>
      </c>
      <c r="R37" s="220">
        <v>82.55</v>
      </c>
      <c r="S37" s="220">
        <v>97.03</v>
      </c>
      <c r="T37" s="220">
        <v>122.12</v>
      </c>
      <c r="U37" s="220">
        <v>143.97</v>
      </c>
      <c r="V37" s="76">
        <f t="shared" si="14"/>
        <v>0.17892237143792977</v>
      </c>
      <c r="W37" s="220">
        <f t="shared" si="15"/>
        <v>21.849999999999994</v>
      </c>
      <c r="AE37" s="19" t="s">
        <v>53</v>
      </c>
      <c r="AF37" s="222">
        <v>18804870.850000001</v>
      </c>
      <c r="AG37" s="223">
        <v>30921945.879999999</v>
      </c>
      <c r="AH37" s="223">
        <v>59486620.189999998</v>
      </c>
      <c r="AI37" s="223">
        <v>79534420.480000004</v>
      </c>
      <c r="AJ37" s="223">
        <v>93956888.709999993</v>
      </c>
      <c r="AK37" s="76">
        <f t="shared" si="16"/>
        <v>0.18133618303821941</v>
      </c>
      <c r="AL37" s="54">
        <f t="shared" si="17"/>
        <v>14422468.229999989</v>
      </c>
    </row>
    <row r="38" spans="2:39" x14ac:dyDescent="0.25">
      <c r="B38" s="19" t="s">
        <v>54</v>
      </c>
      <c r="C38" s="219">
        <v>64.19</v>
      </c>
      <c r="D38" s="219">
        <v>68.989999999999995</v>
      </c>
      <c r="E38" s="219">
        <v>76.34</v>
      </c>
      <c r="F38" s="219">
        <v>86.56</v>
      </c>
      <c r="G38" s="219">
        <v>96.87</v>
      </c>
      <c r="H38" s="76">
        <f t="shared" si="18"/>
        <v>0.11910813308687618</v>
      </c>
      <c r="I38" s="220">
        <f t="shared" si="13"/>
        <v>10.310000000000002</v>
      </c>
      <c r="P38" s="19" t="s">
        <v>54</v>
      </c>
      <c r="Q38" s="219">
        <v>33.54</v>
      </c>
      <c r="R38" s="220">
        <v>37.840000000000003</v>
      </c>
      <c r="S38" s="220">
        <v>53.16</v>
      </c>
      <c r="T38" s="220">
        <v>62.009999999999991</v>
      </c>
      <c r="U38" s="220">
        <v>69.75</v>
      </c>
      <c r="V38" s="76">
        <f t="shared" si="14"/>
        <v>0.12481857764876647</v>
      </c>
      <c r="W38" s="220">
        <f t="shared" si="15"/>
        <v>7.7400000000000091</v>
      </c>
      <c r="AE38" s="19" t="s">
        <v>54</v>
      </c>
      <c r="AF38" s="222">
        <v>10173605.369999999</v>
      </c>
      <c r="AG38" s="223">
        <v>16610861.379999999</v>
      </c>
      <c r="AH38" s="223">
        <v>27747259.210000001</v>
      </c>
      <c r="AI38" s="223">
        <v>33481132.210000001</v>
      </c>
      <c r="AJ38" s="223">
        <v>36544291.980000004</v>
      </c>
      <c r="AK38" s="76">
        <f t="shared" si="16"/>
        <v>9.1489133365839859E-2</v>
      </c>
      <c r="AL38" s="54">
        <f t="shared" si="17"/>
        <v>3063159.7700000033</v>
      </c>
    </row>
    <row r="39" spans="2:39" x14ac:dyDescent="0.25">
      <c r="B39" s="19" t="s">
        <v>55</v>
      </c>
      <c r="C39" s="219">
        <v>102.24</v>
      </c>
      <c r="D39" s="219">
        <v>98.71</v>
      </c>
      <c r="E39" s="219">
        <v>114.3</v>
      </c>
      <c r="F39" s="219">
        <v>129.22</v>
      </c>
      <c r="G39" s="219">
        <v>138.65</v>
      </c>
      <c r="H39" s="76">
        <f t="shared" si="18"/>
        <v>7.2976319455192673E-2</v>
      </c>
      <c r="I39" s="220">
        <f t="shared" si="13"/>
        <v>9.4300000000000068</v>
      </c>
      <c r="P39" s="19" t="s">
        <v>55</v>
      </c>
      <c r="Q39" s="219">
        <v>50.94</v>
      </c>
      <c r="R39" s="220">
        <v>53.72</v>
      </c>
      <c r="S39" s="220">
        <v>88.56</v>
      </c>
      <c r="T39" s="220">
        <v>109.01</v>
      </c>
      <c r="U39" s="220">
        <v>119.74</v>
      </c>
      <c r="V39" s="76">
        <f t="shared" si="14"/>
        <v>9.8431336574626105E-2</v>
      </c>
      <c r="W39" s="220">
        <f t="shared" si="15"/>
        <v>10.72999999999999</v>
      </c>
      <c r="AE39" s="19" t="s">
        <v>55</v>
      </c>
      <c r="AF39" s="222">
        <v>28411183</v>
      </c>
      <c r="AG39" s="223">
        <v>34127770.07</v>
      </c>
      <c r="AH39" s="223">
        <v>89167684.930000007</v>
      </c>
      <c r="AI39" s="223">
        <v>107150132.73</v>
      </c>
      <c r="AJ39" s="223">
        <v>119099527.73999999</v>
      </c>
      <c r="AK39" s="76">
        <f t="shared" si="16"/>
        <v>0.11152011393313366</v>
      </c>
      <c r="AL39" s="54">
        <f t="shared" si="17"/>
        <v>11949395.00999999</v>
      </c>
    </row>
    <row r="40" spans="2:39" x14ac:dyDescent="0.25">
      <c r="B40" s="23" t="s">
        <v>56</v>
      </c>
      <c r="C40" s="219">
        <v>58.1</v>
      </c>
      <c r="D40" s="219">
        <v>74.28</v>
      </c>
      <c r="E40" s="219">
        <v>64.31</v>
      </c>
      <c r="F40" s="219">
        <v>69.86</v>
      </c>
      <c r="G40" s="219">
        <v>72.73</v>
      </c>
      <c r="H40" s="76">
        <f t="shared" si="18"/>
        <v>4.1082164328657411E-2</v>
      </c>
      <c r="I40" s="220">
        <f t="shared" si="13"/>
        <v>2.8700000000000045</v>
      </c>
      <c r="P40" s="23" t="s">
        <v>56</v>
      </c>
      <c r="Q40" s="219">
        <v>22.7</v>
      </c>
      <c r="R40" s="220">
        <v>29.35</v>
      </c>
      <c r="S40" s="220">
        <v>43.22</v>
      </c>
      <c r="T40" s="220">
        <v>54</v>
      </c>
      <c r="U40" s="220">
        <v>56.56</v>
      </c>
      <c r="V40" s="76">
        <f t="shared" si="14"/>
        <v>4.7407407407407343E-2</v>
      </c>
      <c r="W40" s="220">
        <f t="shared" si="15"/>
        <v>2.5600000000000023</v>
      </c>
      <c r="AE40" s="23" t="s">
        <v>56</v>
      </c>
      <c r="AF40" s="222">
        <v>7215296.4500000002</v>
      </c>
      <c r="AG40" s="223">
        <v>12828760.219999999</v>
      </c>
      <c r="AH40" s="223">
        <v>20596715.629999999</v>
      </c>
      <c r="AI40" s="223">
        <v>24141003.859999999</v>
      </c>
      <c r="AJ40" s="223">
        <v>26190289.780000001</v>
      </c>
      <c r="AK40" s="76">
        <f t="shared" si="16"/>
        <v>8.4888181613504754E-2</v>
      </c>
      <c r="AL40" s="54">
        <f t="shared" si="17"/>
        <v>2049285.9200000018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8" t="s">
        <v>58</v>
      </c>
      <c r="C42" s="318"/>
      <c r="D42" s="318"/>
      <c r="E42" s="318"/>
      <c r="F42" s="318"/>
      <c r="G42" s="318"/>
      <c r="H42" s="318"/>
      <c r="I42" s="107"/>
      <c r="P42" s="107" t="s">
        <v>58</v>
      </c>
      <c r="Q42" s="107"/>
      <c r="R42" s="107"/>
      <c r="S42" s="107"/>
      <c r="T42" s="107"/>
      <c r="U42" s="107"/>
      <c r="V42" s="107"/>
      <c r="W42" s="107"/>
      <c r="AE42" s="107" t="s">
        <v>58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81" t="s">
        <v>171</v>
      </c>
      <c r="C43" s="281"/>
      <c r="D43" s="281"/>
      <c r="E43" s="281"/>
      <c r="F43" s="281"/>
      <c r="G43" s="281"/>
      <c r="H43" s="281"/>
      <c r="P43" s="281" t="s">
        <v>172</v>
      </c>
      <c r="Q43" s="281"/>
      <c r="R43" s="281"/>
      <c r="S43" s="281"/>
      <c r="T43" s="281"/>
      <c r="U43" s="281"/>
      <c r="V43" s="281"/>
      <c r="W43" s="281"/>
      <c r="AE43" s="319" t="s">
        <v>173</v>
      </c>
      <c r="AF43" s="319"/>
      <c r="AG43" s="319"/>
      <c r="AH43" s="319"/>
      <c r="AI43" s="319"/>
      <c r="AJ43" s="319"/>
      <c r="AK43" s="319"/>
      <c r="AL43" s="319"/>
      <c r="AM43" s="319"/>
    </row>
    <row r="44" spans="2:39" ht="24" customHeight="1" x14ac:dyDescent="0.25">
      <c r="B44" s="281" t="s">
        <v>174</v>
      </c>
      <c r="C44" s="281"/>
      <c r="D44" s="281"/>
      <c r="E44" s="281"/>
      <c r="F44" s="281"/>
      <c r="G44" s="281"/>
      <c r="H44" s="281"/>
      <c r="P44" s="320" t="s">
        <v>175</v>
      </c>
      <c r="Q44" s="320"/>
      <c r="R44" s="320"/>
      <c r="S44" s="320"/>
      <c r="T44" s="320"/>
      <c r="U44" s="320"/>
      <c r="V44" s="320"/>
      <c r="W44" s="320"/>
      <c r="AF44" s="125"/>
      <c r="AG44" s="125"/>
    </row>
  </sheetData>
  <mergeCells count="18">
    <mergeCell ref="AE27:AK27"/>
    <mergeCell ref="B5:N5"/>
    <mergeCell ref="P5:AB5"/>
    <mergeCell ref="AD5:AT5"/>
    <mergeCell ref="B21:N21"/>
    <mergeCell ref="P21:W21"/>
    <mergeCell ref="AD21:AV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F52DA-6E12-4D3A-8D49-BEE365C5D14B}">
  <sheetPr>
    <tabColor theme="2" tint="-9.9978637043366805E-2"/>
  </sheetPr>
  <dimension ref="B1:Q53"/>
  <sheetViews>
    <sheetView showGridLines="0" topLeftCell="A34" zoomScaleNormal="10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231</v>
      </c>
      <c r="L5" s="92" t="s">
        <v>232</v>
      </c>
      <c r="M5" s="92" t="s">
        <v>233</v>
      </c>
      <c r="N5" s="92" t="s">
        <v>234</v>
      </c>
      <c r="O5" s="92" t="s">
        <v>235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95.01</v>
      </c>
      <c r="D6" s="228">
        <v>99.07</v>
      </c>
      <c r="E6" s="228">
        <v>105.42</v>
      </c>
      <c r="F6" s="228">
        <v>114.04</v>
      </c>
      <c r="G6" s="228">
        <v>125.24</v>
      </c>
      <c r="H6" s="228">
        <v>132.82</v>
      </c>
      <c r="I6" s="95">
        <f t="shared" ref="I6:I51" si="0">IFERROR(H6/G6-1,"-")</f>
        <v>6.052379431491528E-2</v>
      </c>
      <c r="J6" s="228">
        <f t="shared" ref="J6:J51" si="1">IFERROR(H6-G6,"-")</f>
        <v>7.5799999999999983</v>
      </c>
      <c r="K6" s="229">
        <v>111.99</v>
      </c>
      <c r="L6" s="229">
        <v>116.38</v>
      </c>
      <c r="M6" s="229">
        <v>134.74</v>
      </c>
      <c r="N6" s="229">
        <v>147.38</v>
      </c>
      <c r="O6" s="229">
        <v>158.74</v>
      </c>
      <c r="P6" s="95">
        <f t="shared" ref="P6:P51" si="2">IFERROR(O6/N6-1,"-")</f>
        <v>7.7079658026869335E-2</v>
      </c>
      <c r="Q6" s="228">
        <f t="shared" ref="Q6:Q51" si="3">IFERROR(O6-N6,"-")</f>
        <v>11.360000000000014</v>
      </c>
    </row>
    <row r="7" spans="2:17" x14ac:dyDescent="0.25">
      <c r="B7" s="96" t="s">
        <v>63</v>
      </c>
      <c r="C7" s="230">
        <v>103.69</v>
      </c>
      <c r="D7" s="230">
        <v>107.45</v>
      </c>
      <c r="E7" s="230">
        <v>114.17</v>
      </c>
      <c r="F7" s="230">
        <v>123.63</v>
      </c>
      <c r="G7" s="230">
        <v>135.81</v>
      </c>
      <c r="H7" s="230">
        <v>143.28</v>
      </c>
      <c r="I7" s="98">
        <f t="shared" si="0"/>
        <v>5.5003313452617553E-2</v>
      </c>
      <c r="J7" s="230">
        <f t="shared" si="1"/>
        <v>7.4699999999999989</v>
      </c>
      <c r="K7" s="231">
        <v>121.87</v>
      </c>
      <c r="L7" s="231">
        <v>131.6</v>
      </c>
      <c r="M7" s="231">
        <v>146.81</v>
      </c>
      <c r="N7" s="231">
        <v>159.29</v>
      </c>
      <c r="O7" s="231">
        <v>171.63</v>
      </c>
      <c r="P7" s="98">
        <f t="shared" si="2"/>
        <v>7.746876765647559E-2</v>
      </c>
      <c r="Q7" s="230">
        <f t="shared" si="3"/>
        <v>12.340000000000003</v>
      </c>
    </row>
    <row r="8" spans="2:17" x14ac:dyDescent="0.25">
      <c r="B8" s="99" t="s">
        <v>64</v>
      </c>
      <c r="C8" s="232">
        <v>113.97</v>
      </c>
      <c r="D8" s="232">
        <v>117.1</v>
      </c>
      <c r="E8" s="232">
        <v>123.96</v>
      </c>
      <c r="F8" s="232">
        <v>133.49</v>
      </c>
      <c r="G8" s="232">
        <v>146.25</v>
      </c>
      <c r="H8" s="232">
        <v>154.19</v>
      </c>
      <c r="I8" s="100">
        <f t="shared" si="0"/>
        <v>5.4290598290598346E-2</v>
      </c>
      <c r="J8" s="232">
        <f t="shared" si="1"/>
        <v>7.9399999999999977</v>
      </c>
      <c r="K8" s="233">
        <v>132.44</v>
      </c>
      <c r="L8" s="233">
        <v>143.80000000000001</v>
      </c>
      <c r="M8" s="233">
        <v>159.09</v>
      </c>
      <c r="N8" s="233">
        <v>172.57</v>
      </c>
      <c r="O8" s="233">
        <v>185.66</v>
      </c>
      <c r="P8" s="100">
        <f t="shared" si="2"/>
        <v>7.5853276931100444E-2</v>
      </c>
      <c r="Q8" s="232">
        <f t="shared" si="3"/>
        <v>13.090000000000003</v>
      </c>
    </row>
    <row r="9" spans="2:17" x14ac:dyDescent="0.25">
      <c r="B9" s="99" t="s">
        <v>65</v>
      </c>
      <c r="C9" s="232">
        <v>59.3</v>
      </c>
      <c r="D9" s="232">
        <v>59.54</v>
      </c>
      <c r="E9" s="232">
        <v>65.25</v>
      </c>
      <c r="F9" s="232">
        <v>72.2</v>
      </c>
      <c r="G9" s="232">
        <v>79.78</v>
      </c>
      <c r="H9" s="232">
        <v>84.79</v>
      </c>
      <c r="I9" s="100">
        <f t="shared" si="0"/>
        <v>6.2797693657558273E-2</v>
      </c>
      <c r="J9" s="232">
        <f t="shared" si="1"/>
        <v>5.0100000000000051</v>
      </c>
      <c r="K9" s="233">
        <v>71.45</v>
      </c>
      <c r="L9" s="233">
        <v>75.180000000000007</v>
      </c>
      <c r="M9" s="233">
        <v>84.63</v>
      </c>
      <c r="N9" s="233">
        <v>90.05</v>
      </c>
      <c r="O9" s="233">
        <v>98.05</v>
      </c>
      <c r="P9" s="100">
        <f t="shared" si="2"/>
        <v>8.8839533592448561E-2</v>
      </c>
      <c r="Q9" s="232">
        <f t="shared" si="3"/>
        <v>8</v>
      </c>
    </row>
    <row r="10" spans="2:17" x14ac:dyDescent="0.25">
      <c r="B10" s="96" t="s">
        <v>66</v>
      </c>
      <c r="C10" s="230">
        <v>69.31</v>
      </c>
      <c r="D10" s="230">
        <v>67.12</v>
      </c>
      <c r="E10" s="230">
        <v>74.94</v>
      </c>
      <c r="F10" s="230">
        <v>78.930000000000007</v>
      </c>
      <c r="G10" s="230">
        <v>86.93</v>
      </c>
      <c r="H10" s="230">
        <v>96.43</v>
      </c>
      <c r="I10" s="98">
        <f t="shared" si="0"/>
        <v>0.10928333141608193</v>
      </c>
      <c r="J10" s="230">
        <f t="shared" si="1"/>
        <v>9.5</v>
      </c>
      <c r="K10" s="231">
        <v>75.72</v>
      </c>
      <c r="L10" s="231">
        <v>88.71</v>
      </c>
      <c r="M10" s="231">
        <v>93.24</v>
      </c>
      <c r="N10" s="231">
        <v>105.6</v>
      </c>
      <c r="O10" s="231">
        <v>114.08</v>
      </c>
      <c r="P10" s="98">
        <f t="shared" si="2"/>
        <v>8.0303030303030321E-2</v>
      </c>
      <c r="Q10" s="230">
        <f t="shared" si="3"/>
        <v>8.480000000000004</v>
      </c>
    </row>
    <row r="11" spans="2:17" x14ac:dyDescent="0.25">
      <c r="B11" s="93" t="s">
        <v>47</v>
      </c>
      <c r="C11" s="234">
        <v>119.42</v>
      </c>
      <c r="D11" s="234">
        <v>126.49</v>
      </c>
      <c r="E11" s="234">
        <v>130.62</v>
      </c>
      <c r="F11" s="234">
        <v>138.91</v>
      </c>
      <c r="G11" s="234">
        <v>151.52000000000001</v>
      </c>
      <c r="H11" s="234">
        <v>159.22</v>
      </c>
      <c r="I11" s="102">
        <f t="shared" si="0"/>
        <v>5.081837381203802E-2</v>
      </c>
      <c r="J11" s="234">
        <f t="shared" si="1"/>
        <v>7.6999999999999886</v>
      </c>
      <c r="K11" s="235">
        <v>146</v>
      </c>
      <c r="L11" s="235">
        <v>145.80000000000001</v>
      </c>
      <c r="M11" s="235">
        <v>169.17</v>
      </c>
      <c r="N11" s="235">
        <v>182.9</v>
      </c>
      <c r="O11" s="235">
        <v>190.45</v>
      </c>
      <c r="P11" s="102">
        <f t="shared" si="2"/>
        <v>4.1279387643520904E-2</v>
      </c>
      <c r="Q11" s="234">
        <f t="shared" si="3"/>
        <v>7.5499999999999829</v>
      </c>
    </row>
    <row r="12" spans="2:17" x14ac:dyDescent="0.25">
      <c r="B12" s="96" t="s">
        <v>63</v>
      </c>
      <c r="C12" s="230">
        <v>130.44999999999999</v>
      </c>
      <c r="D12" s="230">
        <v>134.97</v>
      </c>
      <c r="E12" s="230">
        <v>140.36000000000001</v>
      </c>
      <c r="F12" s="230">
        <v>150.29</v>
      </c>
      <c r="G12" s="230">
        <v>166.01</v>
      </c>
      <c r="H12" s="230">
        <v>174.46</v>
      </c>
      <c r="I12" s="98">
        <f t="shared" si="0"/>
        <v>5.0900548159749537E-2</v>
      </c>
      <c r="J12" s="230">
        <f t="shared" si="1"/>
        <v>8.4500000000000171</v>
      </c>
      <c r="K12" s="231">
        <v>156.97999999999999</v>
      </c>
      <c r="L12" s="231">
        <v>166.54</v>
      </c>
      <c r="M12" s="231">
        <v>183.98</v>
      </c>
      <c r="N12" s="231">
        <v>199.35</v>
      </c>
      <c r="O12" s="231">
        <v>204.95</v>
      </c>
      <c r="P12" s="98">
        <f t="shared" si="2"/>
        <v>2.8091296714321423E-2</v>
      </c>
      <c r="Q12" s="230">
        <f t="shared" si="3"/>
        <v>5.5999999999999943</v>
      </c>
    </row>
    <row r="13" spans="2:17" x14ac:dyDescent="0.25">
      <c r="B13" s="99" t="s">
        <v>64</v>
      </c>
      <c r="C13" s="232">
        <v>138.85</v>
      </c>
      <c r="D13" s="232">
        <v>143.38999999999999</v>
      </c>
      <c r="E13" s="232">
        <v>150.34</v>
      </c>
      <c r="F13" s="232">
        <v>160.88</v>
      </c>
      <c r="G13" s="232">
        <v>176.82</v>
      </c>
      <c r="H13" s="232">
        <v>186.36</v>
      </c>
      <c r="I13" s="100">
        <f t="shared" si="0"/>
        <v>5.3953172718018472E-2</v>
      </c>
      <c r="J13" s="232">
        <f t="shared" si="1"/>
        <v>9.5400000000000205</v>
      </c>
      <c r="K13" s="233">
        <v>167.81</v>
      </c>
      <c r="L13" s="233">
        <v>179.31</v>
      </c>
      <c r="M13" s="233">
        <v>196.73</v>
      </c>
      <c r="N13" s="233">
        <v>212.39</v>
      </c>
      <c r="O13" s="233">
        <v>218.1</v>
      </c>
      <c r="P13" s="100">
        <f t="shared" si="2"/>
        <v>2.6884504920194008E-2</v>
      </c>
      <c r="Q13" s="232">
        <f t="shared" si="3"/>
        <v>5.710000000000008</v>
      </c>
    </row>
    <row r="14" spans="2:17" x14ac:dyDescent="0.25">
      <c r="B14" s="99" t="s">
        <v>65</v>
      </c>
      <c r="C14" s="232">
        <v>65.55</v>
      </c>
      <c r="D14" s="232">
        <v>60.97</v>
      </c>
      <c r="E14" s="232">
        <v>62.16</v>
      </c>
      <c r="F14" s="232">
        <v>62.3</v>
      </c>
      <c r="G14" s="232">
        <v>64.11</v>
      </c>
      <c r="H14" s="232">
        <v>71.02</v>
      </c>
      <c r="I14" s="100">
        <f t="shared" si="0"/>
        <v>0.10778349711433477</v>
      </c>
      <c r="J14" s="232">
        <f t="shared" si="1"/>
        <v>6.9099999999999966</v>
      </c>
      <c r="K14" s="233">
        <v>72.930000000000007</v>
      </c>
      <c r="L14" s="233">
        <v>75.12</v>
      </c>
      <c r="M14" s="233">
        <v>77.28</v>
      </c>
      <c r="N14" s="233">
        <v>76.37</v>
      </c>
      <c r="O14" s="233">
        <v>86.32</v>
      </c>
      <c r="P14" s="100">
        <f t="shared" si="2"/>
        <v>0.13028676181746746</v>
      </c>
      <c r="Q14" s="232">
        <f t="shared" si="3"/>
        <v>9.9499999999999886</v>
      </c>
    </row>
    <row r="15" spans="2:17" x14ac:dyDescent="0.25">
      <c r="B15" s="96" t="s">
        <v>66</v>
      </c>
      <c r="C15" s="230">
        <v>76.66</v>
      </c>
      <c r="D15" s="230">
        <v>74.13</v>
      </c>
      <c r="E15" s="230">
        <v>81.099999999999994</v>
      </c>
      <c r="F15" s="230">
        <v>83.06</v>
      </c>
      <c r="G15" s="230">
        <v>86.47</v>
      </c>
      <c r="H15" s="230">
        <v>96.49</v>
      </c>
      <c r="I15" s="98">
        <f t="shared" si="0"/>
        <v>0.11587833930843061</v>
      </c>
      <c r="J15" s="230">
        <f t="shared" si="1"/>
        <v>10.019999999999996</v>
      </c>
      <c r="K15" s="231">
        <v>78.430000000000007</v>
      </c>
      <c r="L15" s="231">
        <v>95.53</v>
      </c>
      <c r="M15" s="231">
        <v>103.35</v>
      </c>
      <c r="N15" s="231">
        <v>112.79</v>
      </c>
      <c r="O15" s="231">
        <v>128.54</v>
      </c>
      <c r="P15" s="98">
        <f t="shared" si="2"/>
        <v>0.13964003901055055</v>
      </c>
      <c r="Q15" s="230">
        <f t="shared" si="3"/>
        <v>15.749999999999986</v>
      </c>
    </row>
    <row r="16" spans="2:17" x14ac:dyDescent="0.25">
      <c r="B16" s="93" t="s">
        <v>47</v>
      </c>
      <c r="C16" s="234">
        <v>119.42</v>
      </c>
      <c r="D16" s="234">
        <v>126.49</v>
      </c>
      <c r="E16" s="234">
        <v>130.62</v>
      </c>
      <c r="F16" s="234">
        <v>138.91</v>
      </c>
      <c r="G16" s="234">
        <v>151.52000000000001</v>
      </c>
      <c r="H16" s="234">
        <v>159.22</v>
      </c>
      <c r="I16" s="102">
        <f t="shared" si="0"/>
        <v>5.081837381203802E-2</v>
      </c>
      <c r="J16" s="234">
        <f t="shared" si="1"/>
        <v>7.6999999999999886</v>
      </c>
      <c r="K16" s="235">
        <v>146</v>
      </c>
      <c r="L16" s="235">
        <v>145.80000000000001</v>
      </c>
      <c r="M16" s="235">
        <v>169.17</v>
      </c>
      <c r="N16" s="235">
        <v>182.9</v>
      </c>
      <c r="O16" s="235">
        <v>190.45</v>
      </c>
      <c r="P16" s="102">
        <f t="shared" si="2"/>
        <v>4.1279387643520904E-2</v>
      </c>
      <c r="Q16" s="234">
        <f t="shared" si="3"/>
        <v>7.5499999999999829</v>
      </c>
    </row>
    <row r="17" spans="2:17" x14ac:dyDescent="0.25">
      <c r="B17" s="96" t="s">
        <v>63</v>
      </c>
      <c r="C17" s="230">
        <v>130.44999999999999</v>
      </c>
      <c r="D17" s="230">
        <v>134.97</v>
      </c>
      <c r="E17" s="230">
        <v>140.36000000000001</v>
      </c>
      <c r="F17" s="230">
        <v>150.29</v>
      </c>
      <c r="G17" s="230">
        <v>166.01</v>
      </c>
      <c r="H17" s="230">
        <v>174.46</v>
      </c>
      <c r="I17" s="98">
        <f t="shared" si="0"/>
        <v>5.0900548159749537E-2</v>
      </c>
      <c r="J17" s="230">
        <f t="shared" si="1"/>
        <v>8.4500000000000171</v>
      </c>
      <c r="K17" s="231">
        <v>156.97999999999999</v>
      </c>
      <c r="L17" s="231">
        <v>166.54</v>
      </c>
      <c r="M17" s="231">
        <v>183.98</v>
      </c>
      <c r="N17" s="231">
        <v>199.35</v>
      </c>
      <c r="O17" s="231">
        <v>204.95</v>
      </c>
      <c r="P17" s="98">
        <f t="shared" si="2"/>
        <v>2.8091296714321423E-2</v>
      </c>
      <c r="Q17" s="230">
        <f t="shared" si="3"/>
        <v>5.5999999999999943</v>
      </c>
    </row>
    <row r="18" spans="2:17" x14ac:dyDescent="0.25">
      <c r="B18" s="99" t="s">
        <v>64</v>
      </c>
      <c r="C18" s="232">
        <v>138.85</v>
      </c>
      <c r="D18" s="232">
        <v>143.38999999999999</v>
      </c>
      <c r="E18" s="232">
        <v>150.34</v>
      </c>
      <c r="F18" s="232">
        <v>160.88</v>
      </c>
      <c r="G18" s="232">
        <v>176.82</v>
      </c>
      <c r="H18" s="232">
        <v>186.36</v>
      </c>
      <c r="I18" s="100">
        <f t="shared" si="0"/>
        <v>5.3953172718018472E-2</v>
      </c>
      <c r="J18" s="232">
        <f t="shared" si="1"/>
        <v>9.5400000000000205</v>
      </c>
      <c r="K18" s="233">
        <v>167.81</v>
      </c>
      <c r="L18" s="233">
        <v>179.31</v>
      </c>
      <c r="M18" s="233">
        <v>196.73</v>
      </c>
      <c r="N18" s="233">
        <v>212.39</v>
      </c>
      <c r="O18" s="233">
        <v>218.1</v>
      </c>
      <c r="P18" s="100">
        <f t="shared" si="2"/>
        <v>2.6884504920194008E-2</v>
      </c>
      <c r="Q18" s="232">
        <f t="shared" si="3"/>
        <v>5.710000000000008</v>
      </c>
    </row>
    <row r="19" spans="2:17" x14ac:dyDescent="0.25">
      <c r="B19" s="99" t="s">
        <v>65</v>
      </c>
      <c r="C19" s="232">
        <v>65.55</v>
      </c>
      <c r="D19" s="232">
        <v>60.97</v>
      </c>
      <c r="E19" s="232">
        <v>62.16</v>
      </c>
      <c r="F19" s="232">
        <v>62.3</v>
      </c>
      <c r="G19" s="232">
        <v>64.11</v>
      </c>
      <c r="H19" s="232">
        <v>71.02</v>
      </c>
      <c r="I19" s="100">
        <f t="shared" si="0"/>
        <v>0.10778349711433477</v>
      </c>
      <c r="J19" s="232">
        <f t="shared" si="1"/>
        <v>6.9099999999999966</v>
      </c>
      <c r="K19" s="233">
        <v>72.930000000000007</v>
      </c>
      <c r="L19" s="233">
        <v>75.12</v>
      </c>
      <c r="M19" s="233">
        <v>77.28</v>
      </c>
      <c r="N19" s="233">
        <v>76.37</v>
      </c>
      <c r="O19" s="233">
        <v>86.32</v>
      </c>
      <c r="P19" s="100">
        <f t="shared" si="2"/>
        <v>0.13028676181746746</v>
      </c>
      <c r="Q19" s="232">
        <f t="shared" si="3"/>
        <v>9.9499999999999886</v>
      </c>
    </row>
    <row r="20" spans="2:17" x14ac:dyDescent="0.25">
      <c r="B20" s="96" t="s">
        <v>66</v>
      </c>
      <c r="C20" s="230">
        <v>76.66</v>
      </c>
      <c r="D20" s="230">
        <v>74.13</v>
      </c>
      <c r="E20" s="230">
        <v>81.099999999999994</v>
      </c>
      <c r="F20" s="230">
        <v>83.06</v>
      </c>
      <c r="G20" s="230">
        <v>86.47</v>
      </c>
      <c r="H20" s="230">
        <v>96.49</v>
      </c>
      <c r="I20" s="98">
        <f t="shared" si="0"/>
        <v>0.11587833930843061</v>
      </c>
      <c r="J20" s="230">
        <f t="shared" si="1"/>
        <v>10.019999999999996</v>
      </c>
      <c r="K20" s="231">
        <v>78.430000000000007</v>
      </c>
      <c r="L20" s="231">
        <v>95.53</v>
      </c>
      <c r="M20" s="231">
        <v>103.35</v>
      </c>
      <c r="N20" s="231">
        <v>112.79</v>
      </c>
      <c r="O20" s="231">
        <v>128.54</v>
      </c>
      <c r="P20" s="98">
        <f t="shared" si="2"/>
        <v>0.13964003901055055</v>
      </c>
      <c r="Q20" s="230">
        <f t="shared" si="3"/>
        <v>15.749999999999986</v>
      </c>
    </row>
    <row r="21" spans="2:17" x14ac:dyDescent="0.25">
      <c r="B21" s="93" t="s">
        <v>49</v>
      </c>
      <c r="C21" s="234">
        <v>70.819999999999993</v>
      </c>
      <c r="D21" s="234">
        <v>66.41</v>
      </c>
      <c r="E21" s="234">
        <v>77.45</v>
      </c>
      <c r="F21" s="234">
        <v>80.180000000000007</v>
      </c>
      <c r="G21" s="234">
        <v>87.94</v>
      </c>
      <c r="H21" s="234">
        <v>99.82</v>
      </c>
      <c r="I21" s="102">
        <f t="shared" si="0"/>
        <v>0.1350921082556289</v>
      </c>
      <c r="J21" s="234">
        <f t="shared" si="1"/>
        <v>11.879999999999995</v>
      </c>
      <c r="K21" s="235">
        <v>79.7</v>
      </c>
      <c r="L21" s="235">
        <v>104.36</v>
      </c>
      <c r="M21" s="235">
        <v>82.46</v>
      </c>
      <c r="N21" s="235">
        <v>104.69</v>
      </c>
      <c r="O21" s="235">
        <v>126.02</v>
      </c>
      <c r="P21" s="102">
        <f t="shared" si="2"/>
        <v>0.20374438819371488</v>
      </c>
      <c r="Q21" s="234">
        <f t="shared" si="3"/>
        <v>21.33</v>
      </c>
    </row>
    <row r="22" spans="2:17" x14ac:dyDescent="0.25">
      <c r="B22" s="96" t="s">
        <v>63</v>
      </c>
      <c r="C22" s="230">
        <v>68.510000000000005</v>
      </c>
      <c r="D22" s="230">
        <v>66.41</v>
      </c>
      <c r="E22" s="230">
        <v>77.510000000000005</v>
      </c>
      <c r="F22" s="230">
        <v>80.36</v>
      </c>
      <c r="G22" s="230">
        <v>88.03</v>
      </c>
      <c r="H22" s="230">
        <v>99.96</v>
      </c>
      <c r="I22" s="98">
        <f t="shared" si="0"/>
        <v>0.13552198114279213</v>
      </c>
      <c r="J22" s="230">
        <f t="shared" si="1"/>
        <v>11.929999999999993</v>
      </c>
      <c r="K22" s="231">
        <v>79.7</v>
      </c>
      <c r="L22" s="231">
        <v>105.25</v>
      </c>
      <c r="M22" s="231">
        <v>82.5</v>
      </c>
      <c r="N22" s="231">
        <v>104.9</v>
      </c>
      <c r="O22" s="231">
        <v>126.53</v>
      </c>
      <c r="P22" s="98">
        <f t="shared" si="2"/>
        <v>0.20619637750238318</v>
      </c>
      <c r="Q22" s="230">
        <f t="shared" si="3"/>
        <v>21.629999999999995</v>
      </c>
    </row>
    <row r="23" spans="2:17" x14ac:dyDescent="0.25">
      <c r="B23" s="96" t="s">
        <v>66</v>
      </c>
      <c r="C23" s="230">
        <v>0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134.75</v>
      </c>
      <c r="D24" s="234">
        <v>154.08000000000001</v>
      </c>
      <c r="E24" s="234">
        <v>186.75</v>
      </c>
      <c r="F24" s="234">
        <v>211.21</v>
      </c>
      <c r="G24" s="234">
        <v>199.41</v>
      </c>
      <c r="H24" s="234">
        <v>220.58</v>
      </c>
      <c r="I24" s="102">
        <f t="shared" si="0"/>
        <v>0.10616318138508607</v>
      </c>
      <c r="J24" s="234">
        <f t="shared" si="1"/>
        <v>21.170000000000016</v>
      </c>
      <c r="K24" s="235">
        <v>144.69</v>
      </c>
      <c r="L24" s="235">
        <v>186.46</v>
      </c>
      <c r="M24" s="235">
        <v>291.81</v>
      </c>
      <c r="N24" s="235">
        <v>265.04000000000002</v>
      </c>
      <c r="O24" s="235">
        <v>327.44</v>
      </c>
      <c r="P24" s="102">
        <f t="shared" si="2"/>
        <v>0.23543616057953498</v>
      </c>
      <c r="Q24" s="234">
        <f t="shared" si="3"/>
        <v>62.399999999999977</v>
      </c>
    </row>
    <row r="25" spans="2:17" x14ac:dyDescent="0.25">
      <c r="B25" s="96" t="s">
        <v>12</v>
      </c>
      <c r="C25" s="230">
        <v>134.66999999999999</v>
      </c>
      <c r="D25" s="230">
        <v>151.52000000000001</v>
      </c>
      <c r="E25" s="230">
        <v>180.18</v>
      </c>
      <c r="F25" s="230">
        <v>206.52</v>
      </c>
      <c r="G25" s="230">
        <v>205.17</v>
      </c>
      <c r="H25" s="230">
        <v>231.5</v>
      </c>
      <c r="I25" s="98">
        <f t="shared" si="0"/>
        <v>0.12833260223229526</v>
      </c>
      <c r="J25" s="230">
        <f t="shared" si="1"/>
        <v>26.330000000000013</v>
      </c>
      <c r="K25" s="231">
        <v>144.69</v>
      </c>
      <c r="L25" s="231">
        <v>157.81</v>
      </c>
      <c r="M25" s="231">
        <v>282.67</v>
      </c>
      <c r="N25" s="231">
        <v>281.51</v>
      </c>
      <c r="O25" s="231">
        <v>343.97</v>
      </c>
      <c r="P25" s="98">
        <f t="shared" si="2"/>
        <v>0.22187488899151031</v>
      </c>
      <c r="Q25" s="230">
        <f t="shared" si="3"/>
        <v>62.460000000000036</v>
      </c>
    </row>
    <row r="26" spans="2:17" x14ac:dyDescent="0.25">
      <c r="B26" s="99" t="s">
        <v>64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0</v>
      </c>
      <c r="L26" s="233">
        <v>0</v>
      </c>
      <c r="M26" s="233">
        <v>0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0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53.52</v>
      </c>
      <c r="D28" s="234">
        <v>51.25</v>
      </c>
      <c r="E28" s="234">
        <v>59.1</v>
      </c>
      <c r="F28" s="234">
        <v>65.930000000000007</v>
      </c>
      <c r="G28" s="234">
        <v>74.61</v>
      </c>
      <c r="H28" s="234">
        <v>82.59</v>
      </c>
      <c r="I28" s="102">
        <f t="shared" si="0"/>
        <v>0.1069561720948935</v>
      </c>
      <c r="J28" s="234">
        <f t="shared" si="1"/>
        <v>7.980000000000004</v>
      </c>
      <c r="K28" s="235">
        <v>60.58</v>
      </c>
      <c r="L28" s="235">
        <v>70.28</v>
      </c>
      <c r="M28" s="235">
        <v>73.680000000000007</v>
      </c>
      <c r="N28" s="235">
        <v>85.21</v>
      </c>
      <c r="O28" s="235">
        <v>95.46</v>
      </c>
      <c r="P28" s="102">
        <f t="shared" si="2"/>
        <v>0.12029104565191884</v>
      </c>
      <c r="Q28" s="234">
        <f t="shared" si="3"/>
        <v>10.25</v>
      </c>
    </row>
    <row r="29" spans="2:17" x14ac:dyDescent="0.25">
      <c r="B29" s="96" t="s">
        <v>63</v>
      </c>
      <c r="C29" s="230">
        <v>56.97</v>
      </c>
      <c r="D29" s="230">
        <v>54.03</v>
      </c>
      <c r="E29" s="230">
        <v>62.9</v>
      </c>
      <c r="F29" s="230">
        <v>70.19</v>
      </c>
      <c r="G29" s="230">
        <v>78.77</v>
      </c>
      <c r="H29" s="230">
        <v>88.12</v>
      </c>
      <c r="I29" s="98">
        <f t="shared" si="0"/>
        <v>0.11870001269518871</v>
      </c>
      <c r="J29" s="230">
        <f t="shared" si="1"/>
        <v>9.3500000000000085</v>
      </c>
      <c r="K29" s="231">
        <v>63.37</v>
      </c>
      <c r="L29" s="231">
        <v>79.33</v>
      </c>
      <c r="M29" s="231">
        <v>77.41</v>
      </c>
      <c r="N29" s="231">
        <v>89.55</v>
      </c>
      <c r="O29" s="231">
        <v>102.31</v>
      </c>
      <c r="P29" s="98">
        <f t="shared" si="2"/>
        <v>0.14249022892238972</v>
      </c>
      <c r="Q29" s="230">
        <f t="shared" si="3"/>
        <v>12.760000000000005</v>
      </c>
    </row>
    <row r="30" spans="2:17" x14ac:dyDescent="0.25">
      <c r="B30" s="99" t="s">
        <v>64</v>
      </c>
      <c r="C30" s="232">
        <v>59.93</v>
      </c>
      <c r="D30" s="232">
        <v>57.07</v>
      </c>
      <c r="E30" s="232">
        <v>65.52</v>
      </c>
      <c r="F30" s="232">
        <v>73.069999999999993</v>
      </c>
      <c r="G30" s="232">
        <v>81.81</v>
      </c>
      <c r="H30" s="232">
        <v>92.23</v>
      </c>
      <c r="I30" s="100">
        <f t="shared" si="0"/>
        <v>0.12736829238479408</v>
      </c>
      <c r="J30" s="232">
        <f t="shared" si="1"/>
        <v>10.420000000000002</v>
      </c>
      <c r="K30" s="233">
        <v>66.41</v>
      </c>
      <c r="L30" s="233">
        <v>83.9</v>
      </c>
      <c r="M30" s="233">
        <v>80.84</v>
      </c>
      <c r="N30" s="233">
        <v>93.02</v>
      </c>
      <c r="O30" s="233">
        <v>108.25</v>
      </c>
      <c r="P30" s="100">
        <f t="shared" si="2"/>
        <v>0.16372823048806717</v>
      </c>
      <c r="Q30" s="232">
        <f t="shared" si="3"/>
        <v>15.230000000000004</v>
      </c>
    </row>
    <row r="31" spans="2:17" x14ac:dyDescent="0.25">
      <c r="B31" s="99" t="s">
        <v>65</v>
      </c>
      <c r="C31" s="232">
        <v>42.61</v>
      </c>
      <c r="D31" s="232">
        <v>41.43</v>
      </c>
      <c r="E31" s="232">
        <v>46.25</v>
      </c>
      <c r="F31" s="232">
        <v>50.85</v>
      </c>
      <c r="G31" s="232">
        <v>58.4</v>
      </c>
      <c r="H31" s="232">
        <v>61.07</v>
      </c>
      <c r="I31" s="100">
        <f t="shared" si="0"/>
        <v>4.5719178082191725E-2</v>
      </c>
      <c r="J31" s="232">
        <f t="shared" si="1"/>
        <v>2.6700000000000017</v>
      </c>
      <c r="K31" s="233">
        <v>50.36</v>
      </c>
      <c r="L31" s="233">
        <v>51.21</v>
      </c>
      <c r="M31" s="233">
        <v>56.82</v>
      </c>
      <c r="N31" s="233">
        <v>67.86</v>
      </c>
      <c r="O31" s="233">
        <v>65.760000000000005</v>
      </c>
      <c r="P31" s="100">
        <f t="shared" si="2"/>
        <v>-3.0946065428823943E-2</v>
      </c>
      <c r="Q31" s="232">
        <f t="shared" si="3"/>
        <v>-2.0999999999999943</v>
      </c>
    </row>
    <row r="32" spans="2:17" x14ac:dyDescent="0.25">
      <c r="B32" s="96" t="s">
        <v>66</v>
      </c>
      <c r="C32" s="230">
        <v>43.27</v>
      </c>
      <c r="D32" s="230">
        <v>41.41</v>
      </c>
      <c r="E32" s="230">
        <v>44.92</v>
      </c>
      <c r="F32" s="230">
        <v>48.39</v>
      </c>
      <c r="G32" s="230">
        <v>55.81</v>
      </c>
      <c r="H32" s="230">
        <v>59.46</v>
      </c>
      <c r="I32" s="98">
        <f t="shared" si="0"/>
        <v>6.540046586633208E-2</v>
      </c>
      <c r="J32" s="230">
        <f t="shared" si="1"/>
        <v>3.6499999999999986</v>
      </c>
      <c r="K32" s="231">
        <v>50.64</v>
      </c>
      <c r="L32" s="231">
        <v>53.65</v>
      </c>
      <c r="M32" s="231">
        <v>58.7</v>
      </c>
      <c r="N32" s="231">
        <v>66.87</v>
      </c>
      <c r="O32" s="231">
        <v>67.77</v>
      </c>
      <c r="P32" s="98">
        <f t="shared" si="2"/>
        <v>1.3458950201884035E-2</v>
      </c>
      <c r="Q32" s="230">
        <f t="shared" si="3"/>
        <v>0.89999999999999147</v>
      </c>
    </row>
    <row r="33" spans="2:17" x14ac:dyDescent="0.25">
      <c r="B33" s="93" t="s">
        <v>52</v>
      </c>
      <c r="C33" s="234">
        <v>86.79</v>
      </c>
      <c r="D33" s="234">
        <v>84.44</v>
      </c>
      <c r="E33" s="234">
        <v>89.45</v>
      </c>
      <c r="F33" s="234">
        <v>98.5</v>
      </c>
      <c r="G33" s="234">
        <v>108.5</v>
      </c>
      <c r="H33" s="234">
        <v>115.69</v>
      </c>
      <c r="I33" s="102">
        <f t="shared" si="0"/>
        <v>6.6267281105990783E-2</v>
      </c>
      <c r="J33" s="234">
        <f t="shared" si="1"/>
        <v>7.1899999999999977</v>
      </c>
      <c r="K33" s="235">
        <v>93.28</v>
      </c>
      <c r="L33" s="235">
        <v>104.36</v>
      </c>
      <c r="M33" s="235">
        <v>114.69</v>
      </c>
      <c r="N33" s="235">
        <v>124.91</v>
      </c>
      <c r="O33" s="235">
        <v>130.72999999999999</v>
      </c>
      <c r="P33" s="102">
        <f t="shared" si="2"/>
        <v>4.6593547354094822E-2</v>
      </c>
      <c r="Q33" s="234">
        <f t="shared" si="3"/>
        <v>5.8199999999999932</v>
      </c>
    </row>
    <row r="34" spans="2:17" x14ac:dyDescent="0.25">
      <c r="B34" s="96" t="s">
        <v>63</v>
      </c>
      <c r="C34" s="230">
        <v>86.79</v>
      </c>
      <c r="D34" s="230">
        <v>84.44</v>
      </c>
      <c r="E34" s="230">
        <v>89.45</v>
      </c>
      <c r="F34" s="230">
        <v>97.58</v>
      </c>
      <c r="G34" s="230">
        <v>108.5</v>
      </c>
      <c r="H34" s="230">
        <v>115.69</v>
      </c>
      <c r="I34" s="98">
        <f t="shared" si="0"/>
        <v>6.6267281105990783E-2</v>
      </c>
      <c r="J34" s="230">
        <f t="shared" si="1"/>
        <v>7.1899999999999977</v>
      </c>
      <c r="K34" s="231">
        <v>93.28</v>
      </c>
      <c r="L34" s="231">
        <v>104.36</v>
      </c>
      <c r="M34" s="231">
        <v>114.69</v>
      </c>
      <c r="N34" s="231">
        <v>124.91</v>
      </c>
      <c r="O34" s="231">
        <v>130.72999999999999</v>
      </c>
      <c r="P34" s="98">
        <f t="shared" si="2"/>
        <v>4.6593547354094822E-2</v>
      </c>
      <c r="Q34" s="230">
        <f t="shared" si="3"/>
        <v>5.8199999999999932</v>
      </c>
    </row>
    <row r="35" spans="2:17" x14ac:dyDescent="0.25">
      <c r="B35" s="93" t="s">
        <v>53</v>
      </c>
      <c r="C35" s="234">
        <v>106.13</v>
      </c>
      <c r="D35" s="234">
        <v>125.31</v>
      </c>
      <c r="E35" s="234">
        <v>128.24</v>
      </c>
      <c r="F35" s="234">
        <v>149.08000000000001</v>
      </c>
      <c r="G35" s="234">
        <v>167.62</v>
      </c>
      <c r="H35" s="234">
        <v>191.89</v>
      </c>
      <c r="I35" s="102">
        <f t="shared" si="0"/>
        <v>0.14479179095573302</v>
      </c>
      <c r="J35" s="234">
        <f t="shared" si="1"/>
        <v>24.269999999999982</v>
      </c>
      <c r="K35" s="235">
        <v>128.15</v>
      </c>
      <c r="L35" s="235">
        <v>138.83000000000001</v>
      </c>
      <c r="M35" s="235">
        <v>165.52</v>
      </c>
      <c r="N35" s="235">
        <v>206.47</v>
      </c>
      <c r="O35" s="235">
        <v>239.78</v>
      </c>
      <c r="P35" s="102">
        <f t="shared" si="2"/>
        <v>0.16133094396280323</v>
      </c>
      <c r="Q35" s="234">
        <f t="shared" si="3"/>
        <v>33.31</v>
      </c>
    </row>
    <row r="36" spans="2:17" x14ac:dyDescent="0.25">
      <c r="B36" s="96" t="s">
        <v>63</v>
      </c>
      <c r="C36" s="230">
        <v>133.72</v>
      </c>
      <c r="D36" s="230">
        <v>131.41999999999999</v>
      </c>
      <c r="E36" s="230">
        <v>137.6</v>
      </c>
      <c r="F36" s="230">
        <v>157.52000000000001</v>
      </c>
      <c r="G36" s="230">
        <v>177.79</v>
      </c>
      <c r="H36" s="230">
        <v>204.84</v>
      </c>
      <c r="I36" s="98">
        <f t="shared" si="0"/>
        <v>0.15214578997693917</v>
      </c>
      <c r="J36" s="230">
        <f t="shared" si="1"/>
        <v>27.050000000000011</v>
      </c>
      <c r="K36" s="231">
        <v>134.93</v>
      </c>
      <c r="L36" s="231">
        <v>143.77000000000001</v>
      </c>
      <c r="M36" s="231">
        <v>170.62</v>
      </c>
      <c r="N36" s="231">
        <v>219.2</v>
      </c>
      <c r="O36" s="231">
        <v>252.73</v>
      </c>
      <c r="P36" s="98">
        <f t="shared" si="2"/>
        <v>0.15296532846715327</v>
      </c>
      <c r="Q36" s="230">
        <f t="shared" si="3"/>
        <v>33.53</v>
      </c>
    </row>
    <row r="37" spans="2:17" x14ac:dyDescent="0.25">
      <c r="B37" s="96" t="s">
        <v>66</v>
      </c>
      <c r="C37" s="230">
        <v>41.89</v>
      </c>
      <c r="D37" s="230">
        <v>74.180000000000007</v>
      </c>
      <c r="E37" s="230">
        <v>84.08</v>
      </c>
      <c r="F37" s="230">
        <v>104.15</v>
      </c>
      <c r="G37" s="230">
        <v>109.88</v>
      </c>
      <c r="H37" s="230">
        <v>124.4</v>
      </c>
      <c r="I37" s="98">
        <f t="shared" si="0"/>
        <v>0.1321441572624682</v>
      </c>
      <c r="J37" s="230">
        <f t="shared" si="1"/>
        <v>14.52000000000001</v>
      </c>
      <c r="K37" s="231">
        <v>95.65</v>
      </c>
      <c r="L37" s="231">
        <v>125.42</v>
      </c>
      <c r="M37" s="231">
        <v>138.54</v>
      </c>
      <c r="N37" s="231">
        <v>137.52000000000001</v>
      </c>
      <c r="O37" s="231">
        <v>174.12</v>
      </c>
      <c r="P37" s="98">
        <f t="shared" si="2"/>
        <v>0.2661431064572426</v>
      </c>
      <c r="Q37" s="230">
        <f t="shared" si="3"/>
        <v>36.599999999999994</v>
      </c>
    </row>
    <row r="38" spans="2:17" x14ac:dyDescent="0.25">
      <c r="B38" s="93" t="s">
        <v>54</v>
      </c>
      <c r="C38" s="234">
        <v>64.19</v>
      </c>
      <c r="D38" s="234">
        <v>68.989999999999995</v>
      </c>
      <c r="E38" s="234">
        <v>76.34</v>
      </c>
      <c r="F38" s="234">
        <v>86.56</v>
      </c>
      <c r="G38" s="234">
        <v>96.87</v>
      </c>
      <c r="H38" s="234">
        <v>102.34</v>
      </c>
      <c r="I38" s="102">
        <f t="shared" si="0"/>
        <v>5.646743057706205E-2</v>
      </c>
      <c r="J38" s="234">
        <f t="shared" si="1"/>
        <v>5.4699999999999989</v>
      </c>
      <c r="K38" s="235">
        <v>77.33</v>
      </c>
      <c r="L38" s="235">
        <v>85.51</v>
      </c>
      <c r="M38" s="235">
        <v>98.37</v>
      </c>
      <c r="N38" s="235">
        <v>114.68</v>
      </c>
      <c r="O38" s="235">
        <v>109.57</v>
      </c>
      <c r="P38" s="102">
        <f t="shared" si="2"/>
        <v>-4.4558772235786637E-2</v>
      </c>
      <c r="Q38" s="234">
        <f t="shared" si="3"/>
        <v>-5.1100000000000136</v>
      </c>
    </row>
    <row r="39" spans="2:17" x14ac:dyDescent="0.25">
      <c r="B39" s="96" t="s">
        <v>63</v>
      </c>
      <c r="C39" s="230">
        <v>64.19</v>
      </c>
      <c r="D39" s="230">
        <v>68.989999999999995</v>
      </c>
      <c r="E39" s="230">
        <v>76.34</v>
      </c>
      <c r="F39" s="230">
        <v>85.99</v>
      </c>
      <c r="G39" s="230">
        <v>96.87</v>
      </c>
      <c r="H39" s="230">
        <v>102.34</v>
      </c>
      <c r="I39" s="98">
        <f t="shared" si="0"/>
        <v>5.646743057706205E-2</v>
      </c>
      <c r="J39" s="230">
        <f t="shared" si="1"/>
        <v>5.4699999999999989</v>
      </c>
      <c r="K39" s="231">
        <v>77.33</v>
      </c>
      <c r="L39" s="231">
        <v>85.51</v>
      </c>
      <c r="M39" s="231">
        <v>98.37</v>
      </c>
      <c r="N39" s="231">
        <v>114.68</v>
      </c>
      <c r="O39" s="231">
        <v>109.57</v>
      </c>
      <c r="P39" s="98">
        <f t="shared" si="2"/>
        <v>-4.4558772235786637E-2</v>
      </c>
      <c r="Q39" s="230">
        <f t="shared" si="3"/>
        <v>-5.1100000000000136</v>
      </c>
    </row>
    <row r="40" spans="2:17" x14ac:dyDescent="0.25">
      <c r="B40" s="99" t="s">
        <v>64</v>
      </c>
      <c r="C40" s="232">
        <v>76.319999999999993</v>
      </c>
      <c r="D40" s="232">
        <v>76.47</v>
      </c>
      <c r="E40" s="232">
        <v>90.03</v>
      </c>
      <c r="F40" s="232">
        <v>100.71</v>
      </c>
      <c r="G40" s="232">
        <v>115.08</v>
      </c>
      <c r="H40" s="232">
        <v>119.72</v>
      </c>
      <c r="I40" s="100">
        <f t="shared" si="0"/>
        <v>4.0319777546054869E-2</v>
      </c>
      <c r="J40" s="232">
        <f t="shared" si="1"/>
        <v>4.6400000000000006</v>
      </c>
      <c r="K40" s="233">
        <v>86.76</v>
      </c>
      <c r="L40" s="233">
        <v>106.32</v>
      </c>
      <c r="M40" s="233">
        <v>120.13</v>
      </c>
      <c r="N40" s="233">
        <v>140.93</v>
      </c>
      <c r="O40" s="233">
        <v>131.49</v>
      </c>
      <c r="P40" s="100">
        <f t="shared" si="2"/>
        <v>-6.6983608883843027E-2</v>
      </c>
      <c r="Q40" s="232">
        <f t="shared" si="3"/>
        <v>-9.4399999999999977</v>
      </c>
    </row>
    <row r="41" spans="2:17" x14ac:dyDescent="0.25">
      <c r="B41" s="99" t="s">
        <v>65</v>
      </c>
      <c r="C41" s="232">
        <v>52.19</v>
      </c>
      <c r="D41" s="232">
        <v>57.98</v>
      </c>
      <c r="E41" s="232">
        <v>57.94</v>
      </c>
      <c r="F41" s="232">
        <v>66.849999999999994</v>
      </c>
      <c r="G41" s="232">
        <v>70.069999999999993</v>
      </c>
      <c r="H41" s="232">
        <v>70.59</v>
      </c>
      <c r="I41" s="100">
        <f t="shared" si="0"/>
        <v>7.4211502782932648E-3</v>
      </c>
      <c r="J41" s="232">
        <f t="shared" si="1"/>
        <v>0.52000000000001023</v>
      </c>
      <c r="K41" s="233">
        <v>63.11</v>
      </c>
      <c r="L41" s="233">
        <v>61.48</v>
      </c>
      <c r="M41" s="233">
        <v>69.53</v>
      </c>
      <c r="N41" s="233">
        <v>70.97</v>
      </c>
      <c r="O41" s="233">
        <v>73.11</v>
      </c>
      <c r="P41" s="100">
        <f t="shared" si="2"/>
        <v>3.0153586022263035E-2</v>
      </c>
      <c r="Q41" s="232">
        <f t="shared" si="3"/>
        <v>2.1400000000000006</v>
      </c>
    </row>
    <row r="42" spans="2:17" x14ac:dyDescent="0.25">
      <c r="B42" s="93" t="s">
        <v>55</v>
      </c>
      <c r="C42" s="234">
        <v>102.24</v>
      </c>
      <c r="D42" s="234">
        <v>98.71</v>
      </c>
      <c r="E42" s="234">
        <v>114.3</v>
      </c>
      <c r="F42" s="234">
        <v>129.22</v>
      </c>
      <c r="G42" s="234">
        <v>138.65</v>
      </c>
      <c r="H42" s="234">
        <v>118.46</v>
      </c>
      <c r="I42" s="102">
        <f t="shared" si="0"/>
        <v>-0.1456184637576633</v>
      </c>
      <c r="J42" s="234">
        <f t="shared" si="1"/>
        <v>-20.190000000000012</v>
      </c>
      <c r="K42" s="235">
        <v>117.31</v>
      </c>
      <c r="L42" s="235">
        <v>125.84</v>
      </c>
      <c r="M42" s="235">
        <v>142.44</v>
      </c>
      <c r="N42" s="235">
        <v>124.39</v>
      </c>
      <c r="O42" s="235">
        <v>129.66</v>
      </c>
      <c r="P42" s="102">
        <f t="shared" si="2"/>
        <v>4.2366749738725007E-2</v>
      </c>
      <c r="Q42" s="234">
        <f t="shared" si="3"/>
        <v>5.269999999999996</v>
      </c>
    </row>
    <row r="43" spans="2:17" x14ac:dyDescent="0.25">
      <c r="B43" s="96" t="s">
        <v>63</v>
      </c>
      <c r="C43" s="230">
        <v>108.14</v>
      </c>
      <c r="D43" s="230">
        <v>104.52</v>
      </c>
      <c r="E43" s="230">
        <v>121.1</v>
      </c>
      <c r="F43" s="230">
        <v>138.26</v>
      </c>
      <c r="G43" s="230">
        <v>145.62</v>
      </c>
      <c r="H43" s="230">
        <v>121.32</v>
      </c>
      <c r="I43" s="98">
        <f t="shared" si="0"/>
        <v>-0.16687268232385666</v>
      </c>
      <c r="J43" s="230">
        <f t="shared" si="1"/>
        <v>-24.300000000000011</v>
      </c>
      <c r="K43" s="231">
        <v>122.72</v>
      </c>
      <c r="L43" s="231">
        <v>138.32</v>
      </c>
      <c r="M43" s="231">
        <v>149.97</v>
      </c>
      <c r="N43" s="231">
        <v>126.07</v>
      </c>
      <c r="O43" s="231">
        <v>131.27000000000001</v>
      </c>
      <c r="P43" s="98">
        <f t="shared" si="2"/>
        <v>4.1246926310779752E-2</v>
      </c>
      <c r="Q43" s="230">
        <f t="shared" si="3"/>
        <v>5.2000000000000171</v>
      </c>
    </row>
    <row r="44" spans="2:17" x14ac:dyDescent="0.25">
      <c r="B44" s="99" t="s">
        <v>64</v>
      </c>
      <c r="C44" s="232">
        <v>0</v>
      </c>
      <c r="D44" s="232">
        <v>111.35</v>
      </c>
      <c r="E44" s="232">
        <v>128.75</v>
      </c>
      <c r="F44" s="232">
        <v>147.52000000000001</v>
      </c>
      <c r="G44" s="232">
        <v>153.44</v>
      </c>
      <c r="H44" s="232">
        <v>124</v>
      </c>
      <c r="I44" s="100">
        <f t="shared" si="0"/>
        <v>-0.19186652763295098</v>
      </c>
      <c r="J44" s="232">
        <f t="shared" si="1"/>
        <v>-29.439999999999998</v>
      </c>
      <c r="K44" s="233">
        <v>128.72</v>
      </c>
      <c r="L44" s="233">
        <v>145.88999999999999</v>
      </c>
      <c r="M44" s="233">
        <v>159.9</v>
      </c>
      <c r="N44" s="233">
        <v>128.66999999999999</v>
      </c>
      <c r="O44" s="233">
        <v>133.97</v>
      </c>
      <c r="P44" s="100">
        <f t="shared" si="2"/>
        <v>4.1190642729463045E-2</v>
      </c>
      <c r="Q44" s="232">
        <f t="shared" si="3"/>
        <v>5.3000000000000114</v>
      </c>
    </row>
    <row r="45" spans="2:17" x14ac:dyDescent="0.25">
      <c r="B45" s="99" t="s">
        <v>65</v>
      </c>
      <c r="C45" s="232">
        <v>0</v>
      </c>
      <c r="D45" s="232">
        <v>79.67</v>
      </c>
      <c r="E45" s="232">
        <v>92.67</v>
      </c>
      <c r="F45" s="232">
        <v>101.68</v>
      </c>
      <c r="G45" s="232">
        <v>114.46</v>
      </c>
      <c r="H45" s="232">
        <v>110.64</v>
      </c>
      <c r="I45" s="100">
        <f t="shared" si="0"/>
        <v>-3.3374104490651701E-2</v>
      </c>
      <c r="J45" s="232">
        <f t="shared" si="1"/>
        <v>-3.8199999999999932</v>
      </c>
      <c r="K45" s="233">
        <v>100.51</v>
      </c>
      <c r="L45" s="233">
        <v>109.46</v>
      </c>
      <c r="M45" s="233">
        <v>111.21</v>
      </c>
      <c r="N45" s="233">
        <v>114.91</v>
      </c>
      <c r="O45" s="233">
        <v>119.55</v>
      </c>
      <c r="P45" s="100">
        <f t="shared" si="2"/>
        <v>4.0379427377947863E-2</v>
      </c>
      <c r="Q45" s="232">
        <f t="shared" si="3"/>
        <v>4.6400000000000006</v>
      </c>
    </row>
    <row r="46" spans="2:17" x14ac:dyDescent="0.25">
      <c r="B46" s="96" t="s">
        <v>66</v>
      </c>
      <c r="C46" s="230">
        <v>76.39</v>
      </c>
      <c r="D46" s="230">
        <v>66.930000000000007</v>
      </c>
      <c r="E46" s="230">
        <v>75.3</v>
      </c>
      <c r="F46" s="230">
        <v>77.459999999999994</v>
      </c>
      <c r="G46" s="230">
        <v>94.86</v>
      </c>
      <c r="H46" s="230">
        <v>101.95</v>
      </c>
      <c r="I46" s="98">
        <f t="shared" si="0"/>
        <v>7.4741724646848029E-2</v>
      </c>
      <c r="J46" s="230">
        <f t="shared" si="1"/>
        <v>7.0900000000000034</v>
      </c>
      <c r="K46" s="231">
        <v>89.68</v>
      </c>
      <c r="L46" s="231">
        <v>91.17</v>
      </c>
      <c r="M46" s="231">
        <v>99.79</v>
      </c>
      <c r="N46" s="231">
        <v>115.18</v>
      </c>
      <c r="O46" s="231">
        <v>121.21</v>
      </c>
      <c r="P46" s="98">
        <f t="shared" si="2"/>
        <v>5.2352839034554455E-2</v>
      </c>
      <c r="Q46" s="230">
        <f t="shared" si="3"/>
        <v>6.0299999999999869</v>
      </c>
    </row>
    <row r="47" spans="2:17" x14ac:dyDescent="0.25">
      <c r="B47" s="93" t="s">
        <v>56</v>
      </c>
      <c r="C47" s="234">
        <v>58.1</v>
      </c>
      <c r="D47" s="234">
        <v>74.28</v>
      </c>
      <c r="E47" s="234">
        <v>64.31</v>
      </c>
      <c r="F47" s="234">
        <v>69.86</v>
      </c>
      <c r="G47" s="234">
        <v>72.73</v>
      </c>
      <c r="H47" s="234">
        <v>77.06</v>
      </c>
      <c r="I47" s="102">
        <f t="shared" si="0"/>
        <v>5.9535267427471394E-2</v>
      </c>
      <c r="J47" s="234">
        <f t="shared" si="1"/>
        <v>4.3299999999999983</v>
      </c>
      <c r="K47" s="235">
        <v>80.260000000000005</v>
      </c>
      <c r="L47" s="235">
        <v>73.62</v>
      </c>
      <c r="M47" s="235">
        <v>80.040000000000006</v>
      </c>
      <c r="N47" s="235">
        <v>85.83</v>
      </c>
      <c r="O47" s="235">
        <v>103.75</v>
      </c>
      <c r="P47" s="102">
        <f t="shared" si="2"/>
        <v>0.20878480717697778</v>
      </c>
      <c r="Q47" s="234">
        <f t="shared" si="3"/>
        <v>17.920000000000002</v>
      </c>
    </row>
    <row r="48" spans="2:17" x14ac:dyDescent="0.25">
      <c r="B48" s="96" t="s">
        <v>63</v>
      </c>
      <c r="C48" s="230">
        <v>57.83</v>
      </c>
      <c r="D48" s="230">
        <v>74.63</v>
      </c>
      <c r="E48" s="230">
        <v>64.650000000000006</v>
      </c>
      <c r="F48" s="230">
        <v>69.67</v>
      </c>
      <c r="G48" s="230">
        <v>73.94</v>
      </c>
      <c r="H48" s="230">
        <v>78.400000000000006</v>
      </c>
      <c r="I48" s="98">
        <f t="shared" si="0"/>
        <v>6.0319177711658289E-2</v>
      </c>
      <c r="J48" s="230">
        <f t="shared" si="1"/>
        <v>4.460000000000008</v>
      </c>
      <c r="K48" s="231">
        <v>80.89</v>
      </c>
      <c r="L48" s="231">
        <v>73.760000000000005</v>
      </c>
      <c r="M48" s="231">
        <v>80.900000000000006</v>
      </c>
      <c r="N48" s="231">
        <v>85.77</v>
      </c>
      <c r="O48" s="231">
        <v>106.01</v>
      </c>
      <c r="P48" s="98">
        <f t="shared" si="2"/>
        <v>0.23597994636819419</v>
      </c>
      <c r="Q48" s="230">
        <f t="shared" si="3"/>
        <v>20.240000000000009</v>
      </c>
    </row>
    <row r="49" spans="2:17" x14ac:dyDescent="0.25">
      <c r="B49" s="99" t="s">
        <v>64</v>
      </c>
      <c r="C49" s="232">
        <v>59.72</v>
      </c>
      <c r="D49" s="232">
        <v>75.540000000000006</v>
      </c>
      <c r="E49" s="232">
        <v>69.69</v>
      </c>
      <c r="F49" s="232">
        <v>75.87</v>
      </c>
      <c r="G49" s="232">
        <v>79.3</v>
      </c>
      <c r="H49" s="232">
        <v>83.59</v>
      </c>
      <c r="I49" s="100">
        <f t="shared" si="0"/>
        <v>5.4098360655737698E-2</v>
      </c>
      <c r="J49" s="232">
        <f t="shared" si="1"/>
        <v>4.2900000000000063</v>
      </c>
      <c r="K49" s="233">
        <v>82.41</v>
      </c>
      <c r="L49" s="233">
        <v>82.91</v>
      </c>
      <c r="M49" s="233">
        <v>86.88</v>
      </c>
      <c r="N49" s="233">
        <v>92.65</v>
      </c>
      <c r="O49" s="233">
        <v>118.65</v>
      </c>
      <c r="P49" s="100">
        <f t="shared" si="2"/>
        <v>0.28062601187263891</v>
      </c>
      <c r="Q49" s="232">
        <f t="shared" si="3"/>
        <v>26</v>
      </c>
    </row>
    <row r="50" spans="2:17" x14ac:dyDescent="0.25">
      <c r="B50" s="99" t="s">
        <v>65</v>
      </c>
      <c r="C50" s="232">
        <v>52.07</v>
      </c>
      <c r="D50" s="232">
        <v>70.77</v>
      </c>
      <c r="E50" s="232">
        <v>51.36</v>
      </c>
      <c r="F50" s="232">
        <v>51.62</v>
      </c>
      <c r="G50" s="232">
        <v>60.16</v>
      </c>
      <c r="H50" s="232">
        <v>64.61</v>
      </c>
      <c r="I50" s="100">
        <f t="shared" si="0"/>
        <v>7.3969414893616969E-2</v>
      </c>
      <c r="J50" s="232">
        <f t="shared" si="1"/>
        <v>4.4500000000000028</v>
      </c>
      <c r="K50" s="233">
        <v>75.33</v>
      </c>
      <c r="L50" s="233">
        <v>54.27</v>
      </c>
      <c r="M50" s="233">
        <v>66</v>
      </c>
      <c r="N50" s="233">
        <v>69.16</v>
      </c>
      <c r="O50" s="233">
        <v>73.900000000000006</v>
      </c>
      <c r="P50" s="100">
        <f t="shared" si="2"/>
        <v>6.8536726431463357E-2</v>
      </c>
      <c r="Q50" s="232">
        <f t="shared" si="3"/>
        <v>4.7400000000000091</v>
      </c>
    </row>
    <row r="51" spans="2:17" x14ac:dyDescent="0.25">
      <c r="B51" s="96" t="s">
        <v>66</v>
      </c>
      <c r="C51" s="230">
        <v>83.93</v>
      </c>
      <c r="D51" s="230">
        <v>154.72</v>
      </c>
      <c r="E51" s="230">
        <v>202.14</v>
      </c>
      <c r="F51" s="230">
        <v>163.5</v>
      </c>
      <c r="G51" s="230">
        <v>90.36</v>
      </c>
      <c r="H51" s="230">
        <v>97.54</v>
      </c>
      <c r="I51" s="98">
        <f t="shared" si="0"/>
        <v>7.9459938025675081E-2</v>
      </c>
      <c r="J51" s="230">
        <f t="shared" si="1"/>
        <v>7.1800000000000068</v>
      </c>
      <c r="K51" s="231">
        <v>63.33</v>
      </c>
      <c r="L51" s="231">
        <v>304.43</v>
      </c>
      <c r="M51" s="231">
        <v>199.07</v>
      </c>
      <c r="N51" s="231">
        <v>115.46</v>
      </c>
      <c r="O51" s="231">
        <v>118.33</v>
      </c>
      <c r="P51" s="98">
        <f t="shared" si="2"/>
        <v>2.4857093365667771E-2</v>
      </c>
      <c r="Q51" s="230">
        <f t="shared" si="3"/>
        <v>2.8700000000000045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57A5-3734-4757-BED6-0829167E578F}">
  <sheetPr>
    <tabColor theme="2" tint="-9.9978637043366805E-2"/>
  </sheetPr>
  <dimension ref="B1:Q53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231</v>
      </c>
      <c r="L5" s="92" t="s">
        <v>232</v>
      </c>
      <c r="M5" s="92" t="s">
        <v>233</v>
      </c>
      <c r="N5" s="92" t="s">
        <v>234</v>
      </c>
      <c r="O5" s="92" t="s">
        <v>235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48.13</v>
      </c>
      <c r="D6" s="228">
        <v>53</v>
      </c>
      <c r="E6" s="228">
        <v>80.489999999999995</v>
      </c>
      <c r="F6" s="228">
        <v>93.36</v>
      </c>
      <c r="G6" s="228">
        <v>104.71</v>
      </c>
      <c r="H6" s="228">
        <v>109.92</v>
      </c>
      <c r="I6" s="95">
        <f t="shared" ref="I6:I51" si="0">IFERROR(H6/G6-1,"-")</f>
        <v>4.9756470251169915E-2</v>
      </c>
      <c r="J6" s="228">
        <f t="shared" ref="J6:J51" si="1">IFERROR(H6-G6,"-")</f>
        <v>5.210000000000008</v>
      </c>
      <c r="K6" s="229">
        <v>73.5</v>
      </c>
      <c r="L6" s="229">
        <v>93.77</v>
      </c>
      <c r="M6" s="229">
        <v>112.26</v>
      </c>
      <c r="N6" s="229">
        <v>122</v>
      </c>
      <c r="O6" s="229">
        <v>128.13</v>
      </c>
      <c r="P6" s="95">
        <f t="shared" ref="P6:P51" si="2">IFERROR(O6/N6-1,"-")</f>
        <v>5.024590163934417E-2</v>
      </c>
      <c r="Q6" s="228">
        <f t="shared" ref="Q6:Q51" si="3">IFERROR(O6-N6,"-")</f>
        <v>6.1299999999999955</v>
      </c>
    </row>
    <row r="7" spans="2:17" x14ac:dyDescent="0.25">
      <c r="B7" s="96" t="s">
        <v>63</v>
      </c>
      <c r="C7" s="230">
        <v>53.19</v>
      </c>
      <c r="D7" s="230">
        <v>60.01</v>
      </c>
      <c r="E7" s="230">
        <v>88.2</v>
      </c>
      <c r="F7" s="230">
        <v>102.78</v>
      </c>
      <c r="G7" s="230">
        <v>114.6</v>
      </c>
      <c r="H7" s="230">
        <v>119.42</v>
      </c>
      <c r="I7" s="98">
        <f t="shared" si="0"/>
        <v>4.205933682373475E-2</v>
      </c>
      <c r="J7" s="230">
        <f t="shared" si="1"/>
        <v>4.8200000000000074</v>
      </c>
      <c r="K7" s="231">
        <v>79.45</v>
      </c>
      <c r="L7" s="231">
        <v>106.8</v>
      </c>
      <c r="M7" s="231">
        <v>122.66</v>
      </c>
      <c r="N7" s="231">
        <v>132.19</v>
      </c>
      <c r="O7" s="231">
        <v>138.32</v>
      </c>
      <c r="P7" s="98">
        <f t="shared" si="2"/>
        <v>4.6372645434601623E-2</v>
      </c>
      <c r="Q7" s="230">
        <f t="shared" si="3"/>
        <v>6.1299999999999955</v>
      </c>
    </row>
    <row r="8" spans="2:17" x14ac:dyDescent="0.25">
      <c r="B8" s="99" t="s">
        <v>64</v>
      </c>
      <c r="C8" s="232">
        <v>58.8</v>
      </c>
      <c r="D8" s="232">
        <v>66.349999999999994</v>
      </c>
      <c r="E8" s="232">
        <v>96.91</v>
      </c>
      <c r="F8" s="232">
        <v>111.51</v>
      </c>
      <c r="G8" s="232">
        <v>124.22</v>
      </c>
      <c r="H8" s="232">
        <v>128.75</v>
      </c>
      <c r="I8" s="100">
        <f t="shared" si="0"/>
        <v>3.6467557559169306E-2</v>
      </c>
      <c r="J8" s="232">
        <f t="shared" si="1"/>
        <v>4.5300000000000011</v>
      </c>
      <c r="K8" s="233">
        <v>86.29</v>
      </c>
      <c r="L8" s="233">
        <v>116.69</v>
      </c>
      <c r="M8" s="233">
        <v>132.59</v>
      </c>
      <c r="N8" s="233">
        <v>143.19</v>
      </c>
      <c r="O8" s="233">
        <v>148.34</v>
      </c>
      <c r="P8" s="100">
        <f t="shared" si="2"/>
        <v>3.5966198756896439E-2</v>
      </c>
      <c r="Q8" s="232">
        <f t="shared" si="3"/>
        <v>5.1500000000000057</v>
      </c>
    </row>
    <row r="9" spans="2:17" x14ac:dyDescent="0.25">
      <c r="B9" s="99" t="s">
        <v>65</v>
      </c>
      <c r="C9" s="232">
        <v>29.69</v>
      </c>
      <c r="D9" s="232">
        <v>31.06</v>
      </c>
      <c r="E9" s="232">
        <v>47.58</v>
      </c>
      <c r="F9" s="232">
        <v>58.53</v>
      </c>
      <c r="G9" s="232">
        <v>65.06</v>
      </c>
      <c r="H9" s="232">
        <v>70</v>
      </c>
      <c r="I9" s="100">
        <f t="shared" si="0"/>
        <v>7.5929910851521676E-2</v>
      </c>
      <c r="J9" s="232">
        <f t="shared" si="1"/>
        <v>4.9399999999999977</v>
      </c>
      <c r="K9" s="233">
        <v>46.71</v>
      </c>
      <c r="L9" s="233">
        <v>61.06</v>
      </c>
      <c r="M9" s="233">
        <v>71.63</v>
      </c>
      <c r="N9" s="233">
        <v>74.77</v>
      </c>
      <c r="O9" s="233">
        <v>82.81</v>
      </c>
      <c r="P9" s="100">
        <f t="shared" si="2"/>
        <v>0.10752975792430131</v>
      </c>
      <c r="Q9" s="232">
        <f t="shared" si="3"/>
        <v>8.0400000000000063</v>
      </c>
    </row>
    <row r="10" spans="2:17" x14ac:dyDescent="0.25">
      <c r="B10" s="96" t="s">
        <v>66</v>
      </c>
      <c r="C10" s="230">
        <v>33.86</v>
      </c>
      <c r="D10" s="230">
        <v>30.93</v>
      </c>
      <c r="E10" s="230">
        <v>54.98</v>
      </c>
      <c r="F10" s="230">
        <v>60.79</v>
      </c>
      <c r="G10" s="230">
        <v>70.34</v>
      </c>
      <c r="H10" s="230">
        <v>77.86</v>
      </c>
      <c r="I10" s="98">
        <f t="shared" si="0"/>
        <v>0.10690929769690061</v>
      </c>
      <c r="J10" s="230">
        <f t="shared" si="1"/>
        <v>7.519999999999996</v>
      </c>
      <c r="K10" s="231">
        <v>50.95</v>
      </c>
      <c r="L10" s="231">
        <v>70.58</v>
      </c>
      <c r="M10" s="231">
        <v>76.92</v>
      </c>
      <c r="N10" s="231">
        <v>86.64</v>
      </c>
      <c r="O10" s="231">
        <v>92.55</v>
      </c>
      <c r="P10" s="98">
        <f t="shared" si="2"/>
        <v>6.8213296398891954E-2</v>
      </c>
      <c r="Q10" s="230">
        <f t="shared" si="3"/>
        <v>5.9099999999999966</v>
      </c>
    </row>
    <row r="11" spans="2:17" x14ac:dyDescent="0.25">
      <c r="B11" s="93" t="s">
        <v>47</v>
      </c>
      <c r="C11" s="234">
        <v>61.17</v>
      </c>
      <c r="D11" s="234">
        <v>72.88</v>
      </c>
      <c r="E11" s="234">
        <v>107.4</v>
      </c>
      <c r="F11" s="234">
        <v>119.28</v>
      </c>
      <c r="G11" s="234">
        <v>131.19999999999999</v>
      </c>
      <c r="H11" s="234">
        <v>135.62</v>
      </c>
      <c r="I11" s="102">
        <f t="shared" si="0"/>
        <v>3.3689024390244127E-2</v>
      </c>
      <c r="J11" s="234">
        <f t="shared" si="1"/>
        <v>4.4200000000000159</v>
      </c>
      <c r="K11" s="235">
        <v>100.66</v>
      </c>
      <c r="L11" s="235">
        <v>123.19</v>
      </c>
      <c r="M11" s="235">
        <v>145.85</v>
      </c>
      <c r="N11" s="235">
        <v>155.86000000000001</v>
      </c>
      <c r="O11" s="235">
        <v>156.93</v>
      </c>
      <c r="P11" s="102">
        <f t="shared" si="2"/>
        <v>6.8651353779032309E-3</v>
      </c>
      <c r="Q11" s="234">
        <f t="shared" si="3"/>
        <v>1.0699999999999932</v>
      </c>
    </row>
    <row r="12" spans="2:17" x14ac:dyDescent="0.25">
      <c r="B12" s="96" t="s">
        <v>63</v>
      </c>
      <c r="C12" s="230">
        <v>66.36</v>
      </c>
      <c r="D12" s="230">
        <v>79.650000000000006</v>
      </c>
      <c r="E12" s="230">
        <v>116.54</v>
      </c>
      <c r="F12" s="230">
        <v>130.32</v>
      </c>
      <c r="G12" s="230">
        <v>144.96</v>
      </c>
      <c r="H12" s="230">
        <v>149.71</v>
      </c>
      <c r="I12" s="98">
        <f t="shared" si="0"/>
        <v>3.2767660044150215E-2</v>
      </c>
      <c r="J12" s="230">
        <f t="shared" si="1"/>
        <v>4.75</v>
      </c>
      <c r="K12" s="231">
        <v>107.83</v>
      </c>
      <c r="L12" s="231">
        <v>141.88</v>
      </c>
      <c r="M12" s="231">
        <v>158.15</v>
      </c>
      <c r="N12" s="231">
        <v>170.33</v>
      </c>
      <c r="O12" s="231">
        <v>169.02</v>
      </c>
      <c r="P12" s="98">
        <f t="shared" si="2"/>
        <v>-7.6909528562203455E-3</v>
      </c>
      <c r="Q12" s="230">
        <f t="shared" si="3"/>
        <v>-1.3100000000000023</v>
      </c>
    </row>
    <row r="13" spans="2:17" x14ac:dyDescent="0.25">
      <c r="B13" s="99" t="s">
        <v>64</v>
      </c>
      <c r="C13" s="232">
        <v>71.150000000000006</v>
      </c>
      <c r="D13" s="232">
        <v>85.14</v>
      </c>
      <c r="E13" s="232">
        <v>125.38</v>
      </c>
      <c r="F13" s="232">
        <v>139.61000000000001</v>
      </c>
      <c r="G13" s="232">
        <v>154.63999999999999</v>
      </c>
      <c r="H13" s="232">
        <v>159.75</v>
      </c>
      <c r="I13" s="100">
        <f t="shared" si="0"/>
        <v>3.304449042938451E-2</v>
      </c>
      <c r="J13" s="232">
        <f t="shared" si="1"/>
        <v>5.1100000000000136</v>
      </c>
      <c r="K13" s="233">
        <v>114.97</v>
      </c>
      <c r="L13" s="233">
        <v>152.63</v>
      </c>
      <c r="M13" s="233">
        <v>168.62</v>
      </c>
      <c r="N13" s="233">
        <v>181.4</v>
      </c>
      <c r="O13" s="233">
        <v>179.17</v>
      </c>
      <c r="P13" s="100">
        <f t="shared" si="2"/>
        <v>-1.2293274531422371E-2</v>
      </c>
      <c r="Q13" s="232">
        <f t="shared" si="3"/>
        <v>-2.2300000000000182</v>
      </c>
    </row>
    <row r="14" spans="2:17" x14ac:dyDescent="0.25">
      <c r="B14" s="99" t="s">
        <v>65</v>
      </c>
      <c r="C14" s="232">
        <v>31.55</v>
      </c>
      <c r="D14" s="232">
        <v>34.18</v>
      </c>
      <c r="E14" s="232">
        <v>49.88</v>
      </c>
      <c r="F14" s="232">
        <v>53.68</v>
      </c>
      <c r="G14" s="232">
        <v>55.19</v>
      </c>
      <c r="H14" s="232">
        <v>61.52</v>
      </c>
      <c r="I14" s="100">
        <f t="shared" si="0"/>
        <v>0.11469469106722241</v>
      </c>
      <c r="J14" s="232">
        <f t="shared" si="1"/>
        <v>6.3300000000000054</v>
      </c>
      <c r="K14" s="233">
        <v>51.12</v>
      </c>
      <c r="L14" s="233">
        <v>64.39</v>
      </c>
      <c r="M14" s="233">
        <v>68.13</v>
      </c>
      <c r="N14" s="233">
        <v>65.459999999999994</v>
      </c>
      <c r="O14" s="233">
        <v>73.790000000000006</v>
      </c>
      <c r="P14" s="100">
        <f t="shared" si="2"/>
        <v>0.12725328444851836</v>
      </c>
      <c r="Q14" s="232">
        <f t="shared" si="3"/>
        <v>8.3300000000000125</v>
      </c>
    </row>
    <row r="15" spans="2:17" x14ac:dyDescent="0.25">
      <c r="B15" s="96" t="s">
        <v>66</v>
      </c>
      <c r="C15" s="230">
        <v>40.36</v>
      </c>
      <c r="D15" s="230">
        <v>37.26</v>
      </c>
      <c r="E15" s="230">
        <v>63.55</v>
      </c>
      <c r="F15" s="230">
        <v>67.89</v>
      </c>
      <c r="G15" s="230">
        <v>72.16</v>
      </c>
      <c r="H15" s="230">
        <v>79.77</v>
      </c>
      <c r="I15" s="98">
        <f t="shared" si="0"/>
        <v>0.10546008869179602</v>
      </c>
      <c r="J15" s="230">
        <f t="shared" si="1"/>
        <v>7.6099999999999994</v>
      </c>
      <c r="K15" s="231">
        <v>55.34</v>
      </c>
      <c r="L15" s="231">
        <v>79.14</v>
      </c>
      <c r="M15" s="231">
        <v>90.27</v>
      </c>
      <c r="N15" s="231">
        <v>95.07</v>
      </c>
      <c r="O15" s="231">
        <v>105.55</v>
      </c>
      <c r="P15" s="98">
        <f t="shared" si="2"/>
        <v>0.1102345640054696</v>
      </c>
      <c r="Q15" s="230">
        <f t="shared" si="3"/>
        <v>10.480000000000004</v>
      </c>
    </row>
    <row r="16" spans="2:17" x14ac:dyDescent="0.25">
      <c r="B16" s="93" t="s">
        <v>47</v>
      </c>
      <c r="C16" s="234">
        <v>61.17</v>
      </c>
      <c r="D16" s="234">
        <v>72.88</v>
      </c>
      <c r="E16" s="234">
        <v>107.4</v>
      </c>
      <c r="F16" s="234">
        <v>119.28</v>
      </c>
      <c r="G16" s="234">
        <v>131.19999999999999</v>
      </c>
      <c r="H16" s="234">
        <v>135.62</v>
      </c>
      <c r="I16" s="102">
        <f t="shared" si="0"/>
        <v>3.3689024390244127E-2</v>
      </c>
      <c r="J16" s="234">
        <f t="shared" si="1"/>
        <v>4.4200000000000159</v>
      </c>
      <c r="K16" s="235">
        <v>100.66</v>
      </c>
      <c r="L16" s="235">
        <v>123.19</v>
      </c>
      <c r="M16" s="235">
        <v>145.85</v>
      </c>
      <c r="N16" s="235">
        <v>155.86000000000001</v>
      </c>
      <c r="O16" s="235">
        <v>156.93</v>
      </c>
      <c r="P16" s="102">
        <f t="shared" si="2"/>
        <v>6.8651353779032309E-3</v>
      </c>
      <c r="Q16" s="234">
        <f t="shared" si="3"/>
        <v>1.0699999999999932</v>
      </c>
    </row>
    <row r="17" spans="2:17" x14ac:dyDescent="0.25">
      <c r="B17" s="96" t="s">
        <v>63</v>
      </c>
      <c r="C17" s="230">
        <v>66.36</v>
      </c>
      <c r="D17" s="230">
        <v>79.650000000000006</v>
      </c>
      <c r="E17" s="230">
        <v>116.54</v>
      </c>
      <c r="F17" s="230">
        <v>130.32</v>
      </c>
      <c r="G17" s="230">
        <v>144.96</v>
      </c>
      <c r="H17" s="230">
        <v>149.71</v>
      </c>
      <c r="I17" s="98">
        <f t="shared" si="0"/>
        <v>3.2767660044150215E-2</v>
      </c>
      <c r="J17" s="230">
        <f t="shared" si="1"/>
        <v>4.75</v>
      </c>
      <c r="K17" s="231">
        <v>107.83</v>
      </c>
      <c r="L17" s="231">
        <v>141.88</v>
      </c>
      <c r="M17" s="231">
        <v>158.15</v>
      </c>
      <c r="N17" s="231">
        <v>170.33</v>
      </c>
      <c r="O17" s="231">
        <v>169.02</v>
      </c>
      <c r="P17" s="98">
        <f t="shared" si="2"/>
        <v>-7.6909528562203455E-3</v>
      </c>
      <c r="Q17" s="230">
        <f t="shared" si="3"/>
        <v>-1.3100000000000023</v>
      </c>
    </row>
    <row r="18" spans="2:17" x14ac:dyDescent="0.25">
      <c r="B18" s="99" t="s">
        <v>64</v>
      </c>
      <c r="C18" s="232">
        <v>71.150000000000006</v>
      </c>
      <c r="D18" s="232">
        <v>85.14</v>
      </c>
      <c r="E18" s="232">
        <v>125.38</v>
      </c>
      <c r="F18" s="232">
        <v>139.61000000000001</v>
      </c>
      <c r="G18" s="232">
        <v>154.63999999999999</v>
      </c>
      <c r="H18" s="232">
        <v>159.75</v>
      </c>
      <c r="I18" s="100">
        <f t="shared" si="0"/>
        <v>3.304449042938451E-2</v>
      </c>
      <c r="J18" s="232">
        <f t="shared" si="1"/>
        <v>5.1100000000000136</v>
      </c>
      <c r="K18" s="233">
        <v>114.97</v>
      </c>
      <c r="L18" s="233">
        <v>152.63</v>
      </c>
      <c r="M18" s="233">
        <v>168.62</v>
      </c>
      <c r="N18" s="233">
        <v>181.4</v>
      </c>
      <c r="O18" s="233">
        <v>179.17</v>
      </c>
      <c r="P18" s="100">
        <f t="shared" si="2"/>
        <v>-1.2293274531422371E-2</v>
      </c>
      <c r="Q18" s="232">
        <f t="shared" si="3"/>
        <v>-2.2300000000000182</v>
      </c>
    </row>
    <row r="19" spans="2:17" x14ac:dyDescent="0.25">
      <c r="B19" s="99" t="s">
        <v>65</v>
      </c>
      <c r="C19" s="232">
        <v>31.55</v>
      </c>
      <c r="D19" s="232">
        <v>34.18</v>
      </c>
      <c r="E19" s="232">
        <v>49.88</v>
      </c>
      <c r="F19" s="232">
        <v>53.68</v>
      </c>
      <c r="G19" s="232">
        <v>55.19</v>
      </c>
      <c r="H19" s="232">
        <v>61.52</v>
      </c>
      <c r="I19" s="100">
        <f t="shared" si="0"/>
        <v>0.11469469106722241</v>
      </c>
      <c r="J19" s="232">
        <f t="shared" si="1"/>
        <v>6.3300000000000054</v>
      </c>
      <c r="K19" s="233">
        <v>51.12</v>
      </c>
      <c r="L19" s="233">
        <v>64.39</v>
      </c>
      <c r="M19" s="233">
        <v>68.13</v>
      </c>
      <c r="N19" s="233">
        <v>65.459999999999994</v>
      </c>
      <c r="O19" s="233">
        <v>73.790000000000006</v>
      </c>
      <c r="P19" s="100">
        <f t="shared" si="2"/>
        <v>0.12725328444851836</v>
      </c>
      <c r="Q19" s="232">
        <f t="shared" si="3"/>
        <v>8.3300000000000125</v>
      </c>
    </row>
    <row r="20" spans="2:17" x14ac:dyDescent="0.25">
      <c r="B20" s="96" t="s">
        <v>66</v>
      </c>
      <c r="C20" s="230">
        <v>40.36</v>
      </c>
      <c r="D20" s="230">
        <v>37.26</v>
      </c>
      <c r="E20" s="230">
        <v>63.55</v>
      </c>
      <c r="F20" s="230">
        <v>67.89</v>
      </c>
      <c r="G20" s="230">
        <v>72.16</v>
      </c>
      <c r="H20" s="230">
        <v>79.77</v>
      </c>
      <c r="I20" s="98">
        <f t="shared" si="0"/>
        <v>0.10546008869179602</v>
      </c>
      <c r="J20" s="230">
        <f t="shared" si="1"/>
        <v>7.6099999999999994</v>
      </c>
      <c r="K20" s="231">
        <v>55.34</v>
      </c>
      <c r="L20" s="231">
        <v>79.14</v>
      </c>
      <c r="M20" s="231">
        <v>90.27</v>
      </c>
      <c r="N20" s="231">
        <v>95.07</v>
      </c>
      <c r="O20" s="231">
        <v>105.55</v>
      </c>
      <c r="P20" s="98">
        <f t="shared" si="2"/>
        <v>0.1102345640054696</v>
      </c>
      <c r="Q20" s="230">
        <f t="shared" si="3"/>
        <v>10.480000000000004</v>
      </c>
    </row>
    <row r="21" spans="2:17" x14ac:dyDescent="0.25">
      <c r="B21" s="93" t="s">
        <v>49</v>
      </c>
      <c r="C21" s="234">
        <v>38.090000000000003</v>
      </c>
      <c r="D21" s="234">
        <v>36.92</v>
      </c>
      <c r="E21" s="234">
        <v>53.91</v>
      </c>
      <c r="F21" s="234">
        <v>54.7</v>
      </c>
      <c r="G21" s="234">
        <v>63.16</v>
      </c>
      <c r="H21" s="234">
        <v>68.97</v>
      </c>
      <c r="I21" s="102">
        <f t="shared" si="0"/>
        <v>9.1988600379987462E-2</v>
      </c>
      <c r="J21" s="234">
        <f t="shared" si="1"/>
        <v>5.8100000000000023</v>
      </c>
      <c r="K21" s="235">
        <v>63.6</v>
      </c>
      <c r="L21" s="235">
        <v>83.93</v>
      </c>
      <c r="M21" s="235">
        <v>69.98</v>
      </c>
      <c r="N21" s="235">
        <v>84.35</v>
      </c>
      <c r="O21" s="235">
        <v>93.34</v>
      </c>
      <c r="P21" s="102">
        <f t="shared" si="2"/>
        <v>0.10657972732661536</v>
      </c>
      <c r="Q21" s="234">
        <f t="shared" si="3"/>
        <v>8.9900000000000091</v>
      </c>
    </row>
    <row r="22" spans="2:17" x14ac:dyDescent="0.25">
      <c r="B22" s="96" t="s">
        <v>63</v>
      </c>
      <c r="C22" s="230">
        <v>35.92</v>
      </c>
      <c r="D22" s="230">
        <v>36.92</v>
      </c>
      <c r="E22" s="230">
        <v>53.99</v>
      </c>
      <c r="F22" s="230">
        <v>54.07</v>
      </c>
      <c r="G22" s="230">
        <v>63.29</v>
      </c>
      <c r="H22" s="230">
        <v>69.45</v>
      </c>
      <c r="I22" s="98">
        <f t="shared" si="0"/>
        <v>9.7329751935534947E-2</v>
      </c>
      <c r="J22" s="230">
        <f t="shared" si="1"/>
        <v>6.1600000000000037</v>
      </c>
      <c r="K22" s="231">
        <v>63.6</v>
      </c>
      <c r="L22" s="231">
        <v>85.44</v>
      </c>
      <c r="M22" s="231">
        <v>70.05</v>
      </c>
      <c r="N22" s="231">
        <v>84.67</v>
      </c>
      <c r="O22" s="231">
        <v>94.27</v>
      </c>
      <c r="P22" s="98">
        <f t="shared" si="2"/>
        <v>0.11338136293846701</v>
      </c>
      <c r="Q22" s="230">
        <f t="shared" si="3"/>
        <v>9.5999999999999943</v>
      </c>
    </row>
    <row r="23" spans="2:17" x14ac:dyDescent="0.25">
      <c r="B23" s="96" t="s">
        <v>66</v>
      </c>
      <c r="C23" s="230">
        <v>0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52.22</v>
      </c>
      <c r="D24" s="234">
        <v>46.13</v>
      </c>
      <c r="E24" s="234">
        <v>95.17</v>
      </c>
      <c r="F24" s="234">
        <v>117.35</v>
      </c>
      <c r="G24" s="234">
        <v>126.66</v>
      </c>
      <c r="H24" s="234">
        <v>163.08000000000001</v>
      </c>
      <c r="I24" s="102">
        <f t="shared" si="0"/>
        <v>0.2875414495499764</v>
      </c>
      <c r="J24" s="234">
        <f t="shared" si="1"/>
        <v>36.420000000000016</v>
      </c>
      <c r="K24" s="235">
        <v>49.85</v>
      </c>
      <c r="L24" s="235">
        <v>97.79</v>
      </c>
      <c r="M24" s="235">
        <v>162.47</v>
      </c>
      <c r="N24" s="235">
        <v>183.26</v>
      </c>
      <c r="O24" s="235">
        <v>220.15</v>
      </c>
      <c r="P24" s="102">
        <f t="shared" si="2"/>
        <v>0.20129870129870131</v>
      </c>
      <c r="Q24" s="234">
        <f t="shared" si="3"/>
        <v>36.890000000000015</v>
      </c>
    </row>
    <row r="25" spans="2:17" x14ac:dyDescent="0.25">
      <c r="B25" s="96" t="s">
        <v>12</v>
      </c>
      <c r="C25" s="230">
        <v>55.84</v>
      </c>
      <c r="D25" s="230">
        <v>48.11</v>
      </c>
      <c r="E25" s="230">
        <v>95.49</v>
      </c>
      <c r="F25" s="230">
        <v>120.23</v>
      </c>
      <c r="G25" s="230">
        <v>126.93</v>
      </c>
      <c r="H25" s="230">
        <v>168.8</v>
      </c>
      <c r="I25" s="98">
        <f t="shared" si="0"/>
        <v>0.32986685574726238</v>
      </c>
      <c r="J25" s="230">
        <f t="shared" si="1"/>
        <v>41.870000000000005</v>
      </c>
      <c r="K25" s="231">
        <v>49.85</v>
      </c>
      <c r="L25" s="231">
        <v>88.63</v>
      </c>
      <c r="M25" s="231">
        <v>162.1</v>
      </c>
      <c r="N25" s="231">
        <v>189.35</v>
      </c>
      <c r="O25" s="231">
        <v>227.96</v>
      </c>
      <c r="P25" s="98">
        <f t="shared" si="2"/>
        <v>0.20390810668074999</v>
      </c>
      <c r="Q25" s="230">
        <f t="shared" si="3"/>
        <v>38.610000000000014</v>
      </c>
    </row>
    <row r="26" spans="2:17" x14ac:dyDescent="0.25">
      <c r="B26" s="99" t="s">
        <v>64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0</v>
      </c>
      <c r="L26" s="233">
        <v>0</v>
      </c>
      <c r="M26" s="233">
        <v>0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0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28.76</v>
      </c>
      <c r="D28" s="234">
        <v>28.24</v>
      </c>
      <c r="E28" s="234">
        <v>42.13</v>
      </c>
      <c r="F28" s="234">
        <v>52.07</v>
      </c>
      <c r="G28" s="234">
        <v>61.37</v>
      </c>
      <c r="H28" s="234">
        <v>67.099999999999994</v>
      </c>
      <c r="I28" s="102">
        <f t="shared" si="0"/>
        <v>9.3368095160501818E-2</v>
      </c>
      <c r="J28" s="234">
        <f t="shared" si="1"/>
        <v>5.7299999999999969</v>
      </c>
      <c r="K28" s="235">
        <v>37.56</v>
      </c>
      <c r="L28" s="235">
        <v>55.24</v>
      </c>
      <c r="M28" s="235">
        <v>60.51</v>
      </c>
      <c r="N28" s="235">
        <v>70.42</v>
      </c>
      <c r="O28" s="235">
        <v>76.03</v>
      </c>
      <c r="P28" s="102">
        <f t="shared" si="2"/>
        <v>7.9664867935245631E-2</v>
      </c>
      <c r="Q28" s="234">
        <f t="shared" si="3"/>
        <v>5.6099999999999994</v>
      </c>
    </row>
    <row r="29" spans="2:17" x14ac:dyDescent="0.25">
      <c r="B29" s="96" t="s">
        <v>63</v>
      </c>
      <c r="C29" s="230">
        <v>30.7</v>
      </c>
      <c r="D29" s="230">
        <v>30.01</v>
      </c>
      <c r="E29" s="230">
        <v>44.97</v>
      </c>
      <c r="F29" s="230">
        <v>56.03</v>
      </c>
      <c r="G29" s="230">
        <v>65.56</v>
      </c>
      <c r="H29" s="230">
        <v>71.599999999999994</v>
      </c>
      <c r="I29" s="98">
        <f t="shared" si="0"/>
        <v>9.2129347162904107E-2</v>
      </c>
      <c r="J29" s="230">
        <f t="shared" si="1"/>
        <v>6.039999999999992</v>
      </c>
      <c r="K29" s="231">
        <v>38.22</v>
      </c>
      <c r="L29" s="231">
        <v>60.47</v>
      </c>
      <c r="M29" s="231">
        <v>63.3</v>
      </c>
      <c r="N29" s="231">
        <v>74.22</v>
      </c>
      <c r="O29" s="231">
        <v>80.849999999999994</v>
      </c>
      <c r="P29" s="98">
        <f t="shared" si="2"/>
        <v>8.9329021827000643E-2</v>
      </c>
      <c r="Q29" s="230">
        <f t="shared" si="3"/>
        <v>6.6299999999999955</v>
      </c>
    </row>
    <row r="30" spans="2:17" x14ac:dyDescent="0.25">
      <c r="B30" s="99" t="s">
        <v>64</v>
      </c>
      <c r="C30" s="232">
        <v>32.35</v>
      </c>
      <c r="D30" s="232">
        <v>31.51</v>
      </c>
      <c r="E30" s="232">
        <v>47.15</v>
      </c>
      <c r="F30" s="232">
        <v>58.72</v>
      </c>
      <c r="G30" s="232">
        <v>68.16</v>
      </c>
      <c r="H30" s="232">
        <v>75.09</v>
      </c>
      <c r="I30" s="100">
        <f t="shared" si="0"/>
        <v>0.10167253521126773</v>
      </c>
      <c r="J30" s="232">
        <f t="shared" si="1"/>
        <v>6.9300000000000068</v>
      </c>
      <c r="K30" s="233">
        <v>39.17</v>
      </c>
      <c r="L30" s="233">
        <v>62.88</v>
      </c>
      <c r="M30" s="233">
        <v>65.5</v>
      </c>
      <c r="N30" s="233">
        <v>76.650000000000006</v>
      </c>
      <c r="O30" s="233">
        <v>85.04</v>
      </c>
      <c r="P30" s="100">
        <f t="shared" si="2"/>
        <v>0.10945857795172853</v>
      </c>
      <c r="Q30" s="232">
        <f t="shared" si="3"/>
        <v>8.39</v>
      </c>
    </row>
    <row r="31" spans="2:17" x14ac:dyDescent="0.25">
      <c r="B31" s="99" t="s">
        <v>65</v>
      </c>
      <c r="C31" s="232">
        <v>22.76</v>
      </c>
      <c r="D31" s="232">
        <v>23.58</v>
      </c>
      <c r="E31" s="232">
        <v>31.76</v>
      </c>
      <c r="F31" s="232">
        <v>38.83</v>
      </c>
      <c r="G31" s="232">
        <v>48.3</v>
      </c>
      <c r="H31" s="232">
        <v>48.98</v>
      </c>
      <c r="I31" s="100">
        <f t="shared" si="0"/>
        <v>1.4078674948240222E-2</v>
      </c>
      <c r="J31" s="232">
        <f t="shared" si="1"/>
        <v>0.67999999999999972</v>
      </c>
      <c r="K31" s="233">
        <v>33.659999999999997</v>
      </c>
      <c r="L31" s="233">
        <v>43.65</v>
      </c>
      <c r="M31" s="233">
        <v>49.21</v>
      </c>
      <c r="N31" s="233">
        <v>58.34</v>
      </c>
      <c r="O31" s="233">
        <v>53.93</v>
      </c>
      <c r="P31" s="100">
        <f t="shared" si="2"/>
        <v>-7.5591360987315781E-2</v>
      </c>
      <c r="Q31" s="232">
        <f t="shared" si="3"/>
        <v>-4.4100000000000037</v>
      </c>
    </row>
    <row r="32" spans="2:17" x14ac:dyDescent="0.25">
      <c r="B32" s="96" t="s">
        <v>66</v>
      </c>
      <c r="C32" s="230">
        <v>23.06</v>
      </c>
      <c r="D32" s="230">
        <v>22.18</v>
      </c>
      <c r="E32" s="230">
        <v>31.66</v>
      </c>
      <c r="F32" s="230">
        <v>36.21</v>
      </c>
      <c r="G32" s="230">
        <v>43.58</v>
      </c>
      <c r="H32" s="230">
        <v>48.3</v>
      </c>
      <c r="I32" s="98">
        <f t="shared" si="0"/>
        <v>0.10830656264341432</v>
      </c>
      <c r="J32" s="230">
        <f t="shared" si="1"/>
        <v>4.7199999999999989</v>
      </c>
      <c r="K32" s="231">
        <v>34.840000000000003</v>
      </c>
      <c r="L32" s="231">
        <v>44.72</v>
      </c>
      <c r="M32" s="231">
        <v>49.07</v>
      </c>
      <c r="N32" s="231">
        <v>54.62</v>
      </c>
      <c r="O32" s="231">
        <v>55.75</v>
      </c>
      <c r="P32" s="98">
        <f t="shared" si="2"/>
        <v>2.0688392530208821E-2</v>
      </c>
      <c r="Q32" s="230">
        <f t="shared" si="3"/>
        <v>1.1300000000000026</v>
      </c>
    </row>
    <row r="33" spans="2:17" x14ac:dyDescent="0.25">
      <c r="B33" s="93" t="s">
        <v>52</v>
      </c>
      <c r="C33" s="234">
        <v>49.1</v>
      </c>
      <c r="D33" s="234">
        <v>45.63</v>
      </c>
      <c r="E33" s="234">
        <v>64.64</v>
      </c>
      <c r="F33" s="234">
        <v>73.62</v>
      </c>
      <c r="G33" s="234">
        <v>81.849999999999994</v>
      </c>
      <c r="H33" s="234">
        <v>88.52</v>
      </c>
      <c r="I33" s="102">
        <f t="shared" si="0"/>
        <v>8.1490531459987858E-2</v>
      </c>
      <c r="J33" s="234">
        <f t="shared" si="1"/>
        <v>6.6700000000000017</v>
      </c>
      <c r="K33" s="235">
        <v>66.599999999999994</v>
      </c>
      <c r="L33" s="235">
        <v>72.19</v>
      </c>
      <c r="M33" s="235">
        <v>84.63</v>
      </c>
      <c r="N33" s="235">
        <v>99.7</v>
      </c>
      <c r="O33" s="235">
        <v>100.76</v>
      </c>
      <c r="P33" s="102">
        <f t="shared" si="2"/>
        <v>1.0631895687061244E-2</v>
      </c>
      <c r="Q33" s="234">
        <f t="shared" si="3"/>
        <v>1.0600000000000023</v>
      </c>
    </row>
    <row r="34" spans="2:17" x14ac:dyDescent="0.25">
      <c r="B34" s="96" t="s">
        <v>63</v>
      </c>
      <c r="C34" s="230">
        <v>49.1</v>
      </c>
      <c r="D34" s="230">
        <v>45.63</v>
      </c>
      <c r="E34" s="230">
        <v>64.64</v>
      </c>
      <c r="F34" s="230">
        <v>71.349999999999994</v>
      </c>
      <c r="G34" s="230">
        <v>81.849999999999994</v>
      </c>
      <c r="H34" s="230">
        <v>88.52</v>
      </c>
      <c r="I34" s="98">
        <f t="shared" si="0"/>
        <v>8.1490531459987858E-2</v>
      </c>
      <c r="J34" s="230">
        <f t="shared" si="1"/>
        <v>6.6700000000000017</v>
      </c>
      <c r="K34" s="231">
        <v>66.599999999999994</v>
      </c>
      <c r="L34" s="231">
        <v>72.19</v>
      </c>
      <c r="M34" s="231">
        <v>84.63</v>
      </c>
      <c r="N34" s="231">
        <v>99.7</v>
      </c>
      <c r="O34" s="231">
        <v>100.76</v>
      </c>
      <c r="P34" s="98">
        <f t="shared" si="2"/>
        <v>1.0631895687061244E-2</v>
      </c>
      <c r="Q34" s="230">
        <f t="shared" si="3"/>
        <v>1.0600000000000023</v>
      </c>
    </row>
    <row r="35" spans="2:17" x14ac:dyDescent="0.25">
      <c r="B35" s="93" t="s">
        <v>53</v>
      </c>
      <c r="C35" s="234">
        <v>64.31</v>
      </c>
      <c r="D35" s="234">
        <v>82.55</v>
      </c>
      <c r="E35" s="234">
        <v>97.03</v>
      </c>
      <c r="F35" s="234">
        <v>122.12</v>
      </c>
      <c r="G35" s="234">
        <v>143.97</v>
      </c>
      <c r="H35" s="234">
        <v>163.12</v>
      </c>
      <c r="I35" s="102">
        <f t="shared" si="0"/>
        <v>0.13301382232409531</v>
      </c>
      <c r="J35" s="234">
        <f t="shared" si="1"/>
        <v>19.150000000000006</v>
      </c>
      <c r="K35" s="235">
        <v>91.56</v>
      </c>
      <c r="L35" s="235">
        <v>116.6</v>
      </c>
      <c r="M35" s="235">
        <v>135.97999999999999</v>
      </c>
      <c r="N35" s="235">
        <v>170.57</v>
      </c>
      <c r="O35" s="235">
        <v>204.75</v>
      </c>
      <c r="P35" s="102">
        <f t="shared" si="2"/>
        <v>0.20038693791405282</v>
      </c>
      <c r="Q35" s="234">
        <f t="shared" si="3"/>
        <v>34.180000000000007</v>
      </c>
    </row>
    <row r="36" spans="2:17" x14ac:dyDescent="0.25">
      <c r="B36" s="96" t="s">
        <v>63</v>
      </c>
      <c r="C36" s="230">
        <v>75.77</v>
      </c>
      <c r="D36" s="230">
        <v>86.58</v>
      </c>
      <c r="E36" s="230">
        <v>103.27</v>
      </c>
      <c r="F36" s="230">
        <v>127.35</v>
      </c>
      <c r="G36" s="230">
        <v>152.83000000000001</v>
      </c>
      <c r="H36" s="230">
        <v>172.79</v>
      </c>
      <c r="I36" s="98">
        <f t="shared" si="0"/>
        <v>0.13060263037361763</v>
      </c>
      <c r="J36" s="230">
        <f t="shared" si="1"/>
        <v>19.95999999999998</v>
      </c>
      <c r="K36" s="231">
        <v>95.61</v>
      </c>
      <c r="L36" s="231">
        <v>119.27</v>
      </c>
      <c r="M36" s="231">
        <v>138.74</v>
      </c>
      <c r="N36" s="231">
        <v>179.95</v>
      </c>
      <c r="O36" s="231">
        <v>214.24</v>
      </c>
      <c r="P36" s="98">
        <f t="shared" si="2"/>
        <v>0.1905529313698251</v>
      </c>
      <c r="Q36" s="230">
        <f t="shared" si="3"/>
        <v>34.29000000000002</v>
      </c>
    </row>
    <row r="37" spans="2:17" x14ac:dyDescent="0.25">
      <c r="B37" s="96" t="s">
        <v>66</v>
      </c>
      <c r="C37" s="230">
        <v>30.29</v>
      </c>
      <c r="D37" s="230">
        <v>48.86</v>
      </c>
      <c r="E37" s="230">
        <v>66.17</v>
      </c>
      <c r="F37" s="230">
        <v>90.45</v>
      </c>
      <c r="G37" s="230">
        <v>93.94</v>
      </c>
      <c r="H37" s="230">
        <v>110.2</v>
      </c>
      <c r="I37" s="98">
        <f t="shared" si="0"/>
        <v>0.17308920587609111</v>
      </c>
      <c r="J37" s="230">
        <f t="shared" si="1"/>
        <v>16.260000000000005</v>
      </c>
      <c r="K37" s="231">
        <v>71.17</v>
      </c>
      <c r="L37" s="231">
        <v>109.01</v>
      </c>
      <c r="M37" s="231">
        <v>120.35</v>
      </c>
      <c r="N37" s="231">
        <v>117.63</v>
      </c>
      <c r="O37" s="231">
        <v>154.43</v>
      </c>
      <c r="P37" s="98">
        <f t="shared" si="2"/>
        <v>0.31284536257757378</v>
      </c>
      <c r="Q37" s="230">
        <f t="shared" si="3"/>
        <v>36.800000000000011</v>
      </c>
    </row>
    <row r="38" spans="2:17" x14ac:dyDescent="0.25">
      <c r="B38" s="93" t="s">
        <v>54</v>
      </c>
      <c r="C38" s="234">
        <v>33.54</v>
      </c>
      <c r="D38" s="234">
        <v>37.840000000000003</v>
      </c>
      <c r="E38" s="234">
        <v>53.16</v>
      </c>
      <c r="F38" s="234">
        <v>62.01</v>
      </c>
      <c r="G38" s="234">
        <v>69.75</v>
      </c>
      <c r="H38" s="234">
        <v>76.260000000000005</v>
      </c>
      <c r="I38" s="102">
        <f t="shared" si="0"/>
        <v>9.333333333333349E-2</v>
      </c>
      <c r="J38" s="234">
        <f t="shared" si="1"/>
        <v>6.5100000000000051</v>
      </c>
      <c r="K38" s="235">
        <v>57.28</v>
      </c>
      <c r="L38" s="235">
        <v>60.77</v>
      </c>
      <c r="M38" s="235">
        <v>72.12</v>
      </c>
      <c r="N38" s="235">
        <v>89.01</v>
      </c>
      <c r="O38" s="235">
        <v>85.67</v>
      </c>
      <c r="P38" s="102">
        <f t="shared" si="2"/>
        <v>-3.7523873722053791E-2</v>
      </c>
      <c r="Q38" s="234">
        <f t="shared" si="3"/>
        <v>-3.3400000000000034</v>
      </c>
    </row>
    <row r="39" spans="2:17" x14ac:dyDescent="0.25">
      <c r="B39" s="96" t="s">
        <v>63</v>
      </c>
      <c r="C39" s="230">
        <v>33.54</v>
      </c>
      <c r="D39" s="230">
        <v>37.840000000000003</v>
      </c>
      <c r="E39" s="230">
        <v>53.16</v>
      </c>
      <c r="F39" s="230">
        <v>61.03</v>
      </c>
      <c r="G39" s="230">
        <v>69.75</v>
      </c>
      <c r="H39" s="230">
        <v>76.260000000000005</v>
      </c>
      <c r="I39" s="98">
        <f t="shared" si="0"/>
        <v>9.333333333333349E-2</v>
      </c>
      <c r="J39" s="230">
        <f t="shared" si="1"/>
        <v>6.5100000000000051</v>
      </c>
      <c r="K39" s="231">
        <v>57.28</v>
      </c>
      <c r="L39" s="231">
        <v>60.77</v>
      </c>
      <c r="M39" s="231">
        <v>72.12</v>
      </c>
      <c r="N39" s="231">
        <v>89.01</v>
      </c>
      <c r="O39" s="231">
        <v>85.67</v>
      </c>
      <c r="P39" s="98">
        <f t="shared" si="2"/>
        <v>-3.7523873722053791E-2</v>
      </c>
      <c r="Q39" s="230">
        <f t="shared" si="3"/>
        <v>-3.3400000000000034</v>
      </c>
    </row>
    <row r="40" spans="2:17" x14ac:dyDescent="0.25">
      <c r="B40" s="99" t="s">
        <v>64</v>
      </c>
      <c r="C40" s="232">
        <v>39.090000000000003</v>
      </c>
      <c r="D40" s="232">
        <v>40.1</v>
      </c>
      <c r="E40" s="232">
        <v>62.85</v>
      </c>
      <c r="F40" s="232">
        <v>72.180000000000007</v>
      </c>
      <c r="G40" s="232">
        <v>84.16</v>
      </c>
      <c r="H40" s="232">
        <v>89.79</v>
      </c>
      <c r="I40" s="100">
        <f t="shared" si="0"/>
        <v>6.68963878326998E-2</v>
      </c>
      <c r="J40" s="232">
        <f t="shared" si="1"/>
        <v>5.6300000000000097</v>
      </c>
      <c r="K40" s="233">
        <v>61.85</v>
      </c>
      <c r="L40" s="233">
        <v>74.760000000000005</v>
      </c>
      <c r="M40" s="233">
        <v>89.15</v>
      </c>
      <c r="N40" s="233">
        <v>105.86</v>
      </c>
      <c r="O40" s="233">
        <v>99.44</v>
      </c>
      <c r="P40" s="100">
        <f t="shared" si="2"/>
        <v>-6.0646136406574791E-2</v>
      </c>
      <c r="Q40" s="232">
        <f t="shared" si="3"/>
        <v>-6.4200000000000017</v>
      </c>
    </row>
    <row r="41" spans="2:17" x14ac:dyDescent="0.25">
      <c r="B41" s="99" t="s">
        <v>65</v>
      </c>
      <c r="C41" s="232">
        <v>27.82</v>
      </c>
      <c r="D41" s="232">
        <v>34.1</v>
      </c>
      <c r="E41" s="232">
        <v>40.229999999999997</v>
      </c>
      <c r="F41" s="232">
        <v>46.85</v>
      </c>
      <c r="G41" s="232">
        <v>49.34</v>
      </c>
      <c r="H41" s="232">
        <v>51.98</v>
      </c>
      <c r="I41" s="100">
        <f t="shared" si="0"/>
        <v>5.3506282934738358E-2</v>
      </c>
      <c r="J41" s="232">
        <f t="shared" si="1"/>
        <v>2.6399999999999935</v>
      </c>
      <c r="K41" s="233">
        <v>49.68</v>
      </c>
      <c r="L41" s="233">
        <v>44.23</v>
      </c>
      <c r="M41" s="233">
        <v>50.17</v>
      </c>
      <c r="N41" s="233">
        <v>58.32</v>
      </c>
      <c r="O41" s="233">
        <v>60.57</v>
      </c>
      <c r="P41" s="100">
        <f t="shared" si="2"/>
        <v>3.8580246913580307E-2</v>
      </c>
      <c r="Q41" s="232">
        <f t="shared" si="3"/>
        <v>2.25</v>
      </c>
    </row>
    <row r="42" spans="2:17" x14ac:dyDescent="0.25">
      <c r="B42" s="93" t="s">
        <v>55</v>
      </c>
      <c r="C42" s="234">
        <v>50.94</v>
      </c>
      <c r="D42" s="234">
        <v>53.72</v>
      </c>
      <c r="E42" s="234">
        <v>88.56</v>
      </c>
      <c r="F42" s="234">
        <v>109.01</v>
      </c>
      <c r="G42" s="234">
        <v>119.74</v>
      </c>
      <c r="H42" s="234">
        <v>101.6</v>
      </c>
      <c r="I42" s="102">
        <f t="shared" si="0"/>
        <v>-0.15149490562886259</v>
      </c>
      <c r="J42" s="234">
        <f t="shared" si="1"/>
        <v>-18.14</v>
      </c>
      <c r="K42" s="235">
        <v>74.12</v>
      </c>
      <c r="L42" s="235">
        <v>101.76</v>
      </c>
      <c r="M42" s="235">
        <v>117.93</v>
      </c>
      <c r="N42" s="235">
        <v>102.08</v>
      </c>
      <c r="O42" s="235">
        <v>107.23</v>
      </c>
      <c r="P42" s="102">
        <f t="shared" si="2"/>
        <v>5.0450626959247735E-2</v>
      </c>
      <c r="Q42" s="234">
        <f t="shared" si="3"/>
        <v>5.1500000000000057</v>
      </c>
    </row>
    <row r="43" spans="2:17" x14ac:dyDescent="0.25">
      <c r="B43" s="96" t="s">
        <v>63</v>
      </c>
      <c r="C43" s="230">
        <v>56.41</v>
      </c>
      <c r="D43" s="230">
        <v>62.75</v>
      </c>
      <c r="E43" s="230">
        <v>96.52</v>
      </c>
      <c r="F43" s="230">
        <v>120.21</v>
      </c>
      <c r="G43" s="230">
        <v>129.44</v>
      </c>
      <c r="H43" s="230">
        <v>106.42</v>
      </c>
      <c r="I43" s="98">
        <f t="shared" si="0"/>
        <v>-0.17784301606922126</v>
      </c>
      <c r="J43" s="230">
        <f t="shared" si="1"/>
        <v>-23.019999999999996</v>
      </c>
      <c r="K43" s="231">
        <v>77.290000000000006</v>
      </c>
      <c r="L43" s="231">
        <v>113.79</v>
      </c>
      <c r="M43" s="231">
        <v>125.76</v>
      </c>
      <c r="N43" s="231">
        <v>104.98</v>
      </c>
      <c r="O43" s="231">
        <v>109.37</v>
      </c>
      <c r="P43" s="98">
        <f t="shared" si="2"/>
        <v>4.1817489045532508E-2</v>
      </c>
      <c r="Q43" s="230">
        <f t="shared" si="3"/>
        <v>4.3900000000000006</v>
      </c>
    </row>
    <row r="44" spans="2:17" x14ac:dyDescent="0.25">
      <c r="B44" s="99" t="s">
        <v>64</v>
      </c>
      <c r="C44" s="232">
        <v>0</v>
      </c>
      <c r="D44" s="232">
        <v>65.540000000000006</v>
      </c>
      <c r="E44" s="232">
        <v>100.75</v>
      </c>
      <c r="F44" s="232">
        <v>127.89</v>
      </c>
      <c r="G44" s="232">
        <v>135.86000000000001</v>
      </c>
      <c r="H44" s="232">
        <v>108.32</v>
      </c>
      <c r="I44" s="100">
        <f t="shared" si="0"/>
        <v>-0.20270867069041676</v>
      </c>
      <c r="J44" s="232">
        <f t="shared" si="1"/>
        <v>-27.54000000000002</v>
      </c>
      <c r="K44" s="233">
        <v>79.52</v>
      </c>
      <c r="L44" s="233">
        <v>118.46</v>
      </c>
      <c r="M44" s="233">
        <v>133.01</v>
      </c>
      <c r="N44" s="233">
        <v>108.32</v>
      </c>
      <c r="O44" s="233">
        <v>113.1</v>
      </c>
      <c r="P44" s="100">
        <f t="shared" si="2"/>
        <v>4.412850812407676E-2</v>
      </c>
      <c r="Q44" s="232">
        <f t="shared" si="3"/>
        <v>4.7800000000000011</v>
      </c>
    </row>
    <row r="45" spans="2:17" x14ac:dyDescent="0.25">
      <c r="B45" s="99" t="s">
        <v>65</v>
      </c>
      <c r="C45" s="232">
        <v>0</v>
      </c>
      <c r="D45" s="232">
        <v>51.57</v>
      </c>
      <c r="E45" s="232">
        <v>79.3</v>
      </c>
      <c r="F45" s="232">
        <v>89.45</v>
      </c>
      <c r="G45" s="232">
        <v>103.35</v>
      </c>
      <c r="H45" s="232">
        <v>98.71</v>
      </c>
      <c r="I45" s="100">
        <f t="shared" si="0"/>
        <v>-4.4895984518626086E-2</v>
      </c>
      <c r="J45" s="232">
        <f t="shared" si="1"/>
        <v>-4.6400000000000006</v>
      </c>
      <c r="K45" s="233">
        <v>68.209999999999994</v>
      </c>
      <c r="L45" s="233">
        <v>94.78</v>
      </c>
      <c r="M45" s="233">
        <v>96.31</v>
      </c>
      <c r="N45" s="233">
        <v>91.42</v>
      </c>
      <c r="O45" s="233">
        <v>94.22</v>
      </c>
      <c r="P45" s="100">
        <f t="shared" si="2"/>
        <v>3.0627871362940207E-2</v>
      </c>
      <c r="Q45" s="232">
        <f t="shared" si="3"/>
        <v>2.7999999999999972</v>
      </c>
    </row>
    <row r="46" spans="2:17" x14ac:dyDescent="0.25">
      <c r="B46" s="96" t="s">
        <v>66</v>
      </c>
      <c r="C46" s="230">
        <v>31.82</v>
      </c>
      <c r="D46" s="230">
        <v>24.11</v>
      </c>
      <c r="E46" s="230">
        <v>50.32</v>
      </c>
      <c r="F46" s="230">
        <v>55.12</v>
      </c>
      <c r="G46" s="230">
        <v>69.489999999999995</v>
      </c>
      <c r="H46" s="230">
        <v>77.48</v>
      </c>
      <c r="I46" s="98">
        <f t="shared" si="0"/>
        <v>0.11498057274427986</v>
      </c>
      <c r="J46" s="230">
        <f t="shared" si="1"/>
        <v>7.9900000000000091</v>
      </c>
      <c r="K46" s="231">
        <v>57.64</v>
      </c>
      <c r="L46" s="231">
        <v>70.41</v>
      </c>
      <c r="M46" s="231">
        <v>77.11</v>
      </c>
      <c r="N46" s="231">
        <v>87.62</v>
      </c>
      <c r="O46" s="231">
        <v>96.52</v>
      </c>
      <c r="P46" s="98">
        <f t="shared" si="2"/>
        <v>0.10157498288062072</v>
      </c>
      <c r="Q46" s="230">
        <f t="shared" si="3"/>
        <v>8.8999999999999915</v>
      </c>
    </row>
    <row r="47" spans="2:17" x14ac:dyDescent="0.25">
      <c r="B47" s="93" t="s">
        <v>56</v>
      </c>
      <c r="C47" s="234">
        <v>22.7</v>
      </c>
      <c r="D47" s="234">
        <v>29.35</v>
      </c>
      <c r="E47" s="234">
        <v>43.22</v>
      </c>
      <c r="F47" s="234">
        <v>54</v>
      </c>
      <c r="G47" s="234">
        <v>56.56</v>
      </c>
      <c r="H47" s="234">
        <v>58.49</v>
      </c>
      <c r="I47" s="102">
        <f t="shared" si="0"/>
        <v>3.4123055162659011E-2</v>
      </c>
      <c r="J47" s="234">
        <f t="shared" si="1"/>
        <v>1.9299999999999997</v>
      </c>
      <c r="K47" s="235">
        <v>46.59</v>
      </c>
      <c r="L47" s="235">
        <v>58.05</v>
      </c>
      <c r="M47" s="235">
        <v>65</v>
      </c>
      <c r="N47" s="235">
        <v>67.73</v>
      </c>
      <c r="O47" s="235">
        <v>79.86</v>
      </c>
      <c r="P47" s="102">
        <f t="shared" si="2"/>
        <v>0.17909345932378562</v>
      </c>
      <c r="Q47" s="234">
        <f t="shared" si="3"/>
        <v>12.129999999999995</v>
      </c>
    </row>
    <row r="48" spans="2:17" x14ac:dyDescent="0.25">
      <c r="B48" s="96" t="s">
        <v>63</v>
      </c>
      <c r="C48" s="230">
        <v>22.26</v>
      </c>
      <c r="D48" s="230">
        <v>29.29</v>
      </c>
      <c r="E48" s="230">
        <v>43.74</v>
      </c>
      <c r="F48" s="230">
        <v>53.7</v>
      </c>
      <c r="G48" s="230">
        <v>58.12</v>
      </c>
      <c r="H48" s="230">
        <v>60.3</v>
      </c>
      <c r="I48" s="98">
        <f t="shared" si="0"/>
        <v>3.7508602890571119E-2</v>
      </c>
      <c r="J48" s="230">
        <f t="shared" si="1"/>
        <v>2.1799999999999997</v>
      </c>
      <c r="K48" s="231">
        <v>46.9</v>
      </c>
      <c r="L48" s="231">
        <v>59.87</v>
      </c>
      <c r="M48" s="231">
        <v>65.59</v>
      </c>
      <c r="N48" s="231">
        <v>68.599999999999994</v>
      </c>
      <c r="O48" s="231">
        <v>83.27</v>
      </c>
      <c r="P48" s="98">
        <f t="shared" si="2"/>
        <v>0.2138483965014577</v>
      </c>
      <c r="Q48" s="230">
        <f t="shared" si="3"/>
        <v>14.670000000000002</v>
      </c>
    </row>
    <row r="49" spans="2:17" x14ac:dyDescent="0.25">
      <c r="B49" s="99" t="s">
        <v>64</v>
      </c>
      <c r="C49" s="232">
        <v>22.57</v>
      </c>
      <c r="D49" s="232">
        <v>31.13</v>
      </c>
      <c r="E49" s="232">
        <v>47.77</v>
      </c>
      <c r="F49" s="232">
        <v>58.76</v>
      </c>
      <c r="G49" s="232">
        <v>61.8</v>
      </c>
      <c r="H49" s="232">
        <v>64.489999999999995</v>
      </c>
      <c r="I49" s="100">
        <f t="shared" si="0"/>
        <v>4.3527508090614786E-2</v>
      </c>
      <c r="J49" s="232">
        <f t="shared" si="1"/>
        <v>2.6899999999999977</v>
      </c>
      <c r="K49" s="233">
        <v>49.94</v>
      </c>
      <c r="L49" s="233">
        <v>65.760000000000005</v>
      </c>
      <c r="M49" s="233">
        <v>68.67</v>
      </c>
      <c r="N49" s="233">
        <v>72.63</v>
      </c>
      <c r="O49" s="233">
        <v>92.67</v>
      </c>
      <c r="P49" s="100">
        <f t="shared" si="2"/>
        <v>0.2759190417182984</v>
      </c>
      <c r="Q49" s="232">
        <f t="shared" si="3"/>
        <v>20.040000000000006</v>
      </c>
    </row>
    <row r="50" spans="2:17" x14ac:dyDescent="0.25">
      <c r="B50" s="99" t="s">
        <v>65</v>
      </c>
      <c r="C50" s="232">
        <v>21.23</v>
      </c>
      <c r="D50" s="232">
        <v>23.12</v>
      </c>
      <c r="E50" s="232">
        <v>33.61</v>
      </c>
      <c r="F50" s="232">
        <v>39.25</v>
      </c>
      <c r="G50" s="232">
        <v>48.36</v>
      </c>
      <c r="H50" s="232">
        <v>49.31</v>
      </c>
      <c r="I50" s="100">
        <f t="shared" si="0"/>
        <v>1.9644334160463295E-2</v>
      </c>
      <c r="J50" s="232">
        <f t="shared" si="1"/>
        <v>0.95000000000000284</v>
      </c>
      <c r="K50" s="233">
        <v>37.65</v>
      </c>
      <c r="L50" s="233">
        <v>46.37</v>
      </c>
      <c r="M50" s="233">
        <v>57.17</v>
      </c>
      <c r="N50" s="233">
        <v>58.17</v>
      </c>
      <c r="O50" s="233">
        <v>58.89</v>
      </c>
      <c r="P50" s="100">
        <f t="shared" si="2"/>
        <v>1.2377514182568383E-2</v>
      </c>
      <c r="Q50" s="232">
        <f t="shared" si="3"/>
        <v>0.71999999999999886</v>
      </c>
    </row>
    <row r="51" spans="2:17" x14ac:dyDescent="0.25">
      <c r="B51" s="96" t="s">
        <v>66</v>
      </c>
      <c r="C51" s="230">
        <v>16.5</v>
      </c>
      <c r="D51" s="230">
        <v>23.32</v>
      </c>
      <c r="E51" s="230">
        <v>75.78</v>
      </c>
      <c r="F51" s="230">
        <v>82.76</v>
      </c>
      <c r="G51" s="230">
        <v>71.290000000000006</v>
      </c>
      <c r="H51" s="230">
        <v>74.64</v>
      </c>
      <c r="I51" s="98">
        <f t="shared" si="0"/>
        <v>4.6991162855940516E-2</v>
      </c>
      <c r="J51" s="230">
        <f t="shared" si="1"/>
        <v>3.3499999999999943</v>
      </c>
      <c r="K51" s="231">
        <v>38.04</v>
      </c>
      <c r="L51" s="231">
        <v>119.11</v>
      </c>
      <c r="M51" s="231">
        <v>117.43</v>
      </c>
      <c r="N51" s="231">
        <v>91.94</v>
      </c>
      <c r="O51" s="231">
        <v>85.67</v>
      </c>
      <c r="P51" s="98">
        <f t="shared" si="2"/>
        <v>-6.8196649989123337E-2</v>
      </c>
      <c r="Q51" s="230">
        <f t="shared" si="3"/>
        <v>-6.269999999999996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B05B3-E7A7-4CFA-8A8D-5E156EFD4EF1}">
  <sheetPr>
    <tabColor rgb="FF336600"/>
  </sheetPr>
  <dimension ref="B3:B25"/>
  <sheetViews>
    <sheetView showGridLines="0" workbookViewId="0">
      <selection activeCell="H9" sqref="H9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6E49F-CBEB-40E7-8E6F-0969D9E79355}">
  <sheetPr>
    <tabColor theme="4"/>
  </sheetPr>
  <dimension ref="B4:B25"/>
  <sheetViews>
    <sheetView showGridLines="0" workbookViewId="0">
      <selection activeCell="H9" sqref="H9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2743C-BE3E-4079-9CF0-0E4D82996CF2}">
  <sheetPr>
    <tabColor theme="4" tint="0.39997558519241921"/>
  </sheetPr>
  <dimension ref="A1:AE131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320</v>
      </c>
      <c r="C1" s="1"/>
      <c r="D1" s="1"/>
      <c r="F1" s="236"/>
      <c r="G1" s="236"/>
      <c r="H1" s="236"/>
      <c r="J1" s="236"/>
    </row>
    <row r="3" spans="1:31" s="4" customFormat="1" ht="25.5" customHeight="1" thickBot="1" x14ac:dyDescent="0.3">
      <c r="B3" s="64" t="s">
        <v>321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174" t="s">
        <v>267</v>
      </c>
      <c r="D5" s="174" t="s">
        <v>268</v>
      </c>
      <c r="E5" s="174" t="s">
        <v>269</v>
      </c>
      <c r="F5" s="174" t="s">
        <v>270</v>
      </c>
      <c r="G5" s="175" t="str">
        <f>CONCATENATE("var. ",RIGHT(F5,2),"/",RIGHT(E5,2))</f>
        <v>var. 23/22</v>
      </c>
      <c r="H5" s="175" t="str">
        <f>CONCATENATE("dif. ",RIGHT(F5,2),"/",RIGHT(E5,2))</f>
        <v>dif. 23/22</v>
      </c>
      <c r="I5" s="175" t="str">
        <f>CONCATENATE("%/s total España ",RIGHT(F5,4))</f>
        <v>%/s total España 2023</v>
      </c>
      <c r="J5" s="174" t="s">
        <v>271</v>
      </c>
      <c r="K5" s="175" t="str">
        <f>CONCATENATE("var. ",RIGHT(J5,2),"/",RIGHT(F5,2))</f>
        <v>var. 24/23</v>
      </c>
      <c r="L5" s="175" t="str">
        <f>CONCATENATE("dif. ",RIGHT(J5,2),"/",RIGHT(F5,2))</f>
        <v>dif. 24/23</v>
      </c>
      <c r="M5" s="175" t="str">
        <f>CONCATENATE("%/s total España ",RIGHT(J5,4))</f>
        <v>%/s total España 2024</v>
      </c>
      <c r="N5" s="174" t="s">
        <v>272</v>
      </c>
      <c r="O5" s="175" t="str">
        <f>CONCATENATE("var. ",RIGHT(N5,2),"/",RIGHT(J5,2))</f>
        <v>var. 25/24</v>
      </c>
      <c r="P5" s="175" t="str">
        <f>CONCATENATE("dif. ",RIGHT(N5,2),"/",RIGHT(J5,2))</f>
        <v>dif. 25/24</v>
      </c>
      <c r="Q5" s="175" t="str">
        <f>CONCATENATE("var. ",RIGHT(N5,2),"/",RIGHT(C5,2))</f>
        <v>var. 25/20</v>
      </c>
      <c r="R5" s="175" t="str">
        <f>CONCATENATE("dif. ",RIGHT(N5,2),"/",RIGHT(C5,2))</f>
        <v>dif. 25/20</v>
      </c>
      <c r="S5" s="175" t="str">
        <f>CONCATENATE("%/s total España ",RIGHT(N5,4))</f>
        <v>%/s total España 2025</v>
      </c>
      <c r="T5" s="175" t="str">
        <f>CONCATENATE("%/s total Turistas ",RIGHT(N5,4))</f>
        <v>%/s total Turistas 2025</v>
      </c>
      <c r="AE5" s="1"/>
    </row>
    <row r="6" spans="1:31" s="4" customFormat="1" ht="18.75" x14ac:dyDescent="0.3">
      <c r="B6" s="237" t="s">
        <v>179</v>
      </c>
      <c r="C6" s="238">
        <v>514095</v>
      </c>
      <c r="D6" s="238">
        <v>881045</v>
      </c>
      <c r="E6" s="238">
        <v>1757049</v>
      </c>
      <c r="F6" s="238">
        <v>1888751</v>
      </c>
      <c r="G6" s="239">
        <f t="shared" ref="G6:G11" si="0">F6/E6-1</f>
        <v>7.4956361490203127E-2</v>
      </c>
      <c r="H6" s="238">
        <f t="shared" ref="H6:H11" si="1">F6-E6</f>
        <v>131702</v>
      </c>
      <c r="I6" s="239"/>
      <c r="J6" s="238">
        <v>1938929</v>
      </c>
      <c r="K6" s="239">
        <f t="shared" ref="K6:K11" si="2">J6/F6-1</f>
        <v>2.6566762903103669E-2</v>
      </c>
      <c r="L6" s="238">
        <f t="shared" ref="L6:L11" si="3">J6-F6</f>
        <v>50178</v>
      </c>
      <c r="M6" s="239"/>
      <c r="N6" s="238">
        <v>1858237</v>
      </c>
      <c r="O6" s="239">
        <f t="shared" ref="O6:O11" si="4">N6/J6-1</f>
        <v>-4.1616789475014349E-2</v>
      </c>
      <c r="P6" s="238">
        <f t="shared" ref="P6:P11" si="5">N6-J6</f>
        <v>-80692</v>
      </c>
      <c r="Q6" s="239">
        <f>N6/C6-1</f>
        <v>2.6145790174967662</v>
      </c>
      <c r="R6" s="238">
        <f>N6-C6</f>
        <v>1344142</v>
      </c>
      <c r="S6" s="239"/>
      <c r="T6" s="239"/>
      <c r="V6" s="29"/>
      <c r="AE6" s="1"/>
    </row>
    <row r="7" spans="1:31" ht="18.75" x14ac:dyDescent="0.3">
      <c r="A7" s="4"/>
      <c r="B7" s="237" t="s">
        <v>180</v>
      </c>
      <c r="C7" s="238">
        <v>101575</v>
      </c>
      <c r="D7" s="238">
        <v>247584</v>
      </c>
      <c r="E7" s="238">
        <v>207208</v>
      </c>
      <c r="F7" s="238">
        <v>181700</v>
      </c>
      <c r="G7" s="239">
        <f t="shared" si="0"/>
        <v>-0.12310335508281534</v>
      </c>
      <c r="H7" s="238">
        <f t="shared" si="1"/>
        <v>-25508</v>
      </c>
      <c r="I7" s="239">
        <f>F7/$F$7</f>
        <v>1</v>
      </c>
      <c r="J7" s="238">
        <v>161848</v>
      </c>
      <c r="K7" s="239">
        <f t="shared" si="2"/>
        <v>-0.1092570170610897</v>
      </c>
      <c r="L7" s="238">
        <f t="shared" si="3"/>
        <v>-19852</v>
      </c>
      <c r="M7" s="239">
        <f>J7/$J$7</f>
        <v>1</v>
      </c>
      <c r="N7" s="238">
        <v>147955</v>
      </c>
      <c r="O7" s="239">
        <f t="shared" si="4"/>
        <v>-8.5839800306460434E-2</v>
      </c>
      <c r="P7" s="238">
        <f t="shared" si="5"/>
        <v>-13893</v>
      </c>
      <c r="Q7" s="239">
        <f t="shared" ref="Q7:Q11" si="6">N7/C7-1</f>
        <v>0.45660841742554759</v>
      </c>
      <c r="R7" s="238">
        <f t="shared" ref="R7:R11" si="7">N7-C7</f>
        <v>46380</v>
      </c>
      <c r="S7" s="239">
        <f>N7/$N$7</f>
        <v>1</v>
      </c>
      <c r="T7" s="239">
        <f>N7/$N$6</f>
        <v>7.9621167805828855E-2</v>
      </c>
      <c r="V7" s="29"/>
      <c r="W7" s="81"/>
      <c r="AE7" s="1" t="s">
        <v>181</v>
      </c>
    </row>
    <row r="8" spans="1:31" ht="15.75" x14ac:dyDescent="0.25">
      <c r="A8" s="4"/>
      <c r="B8" s="240" t="s">
        <v>103</v>
      </c>
      <c r="C8" s="241">
        <v>43067</v>
      </c>
      <c r="D8" s="241">
        <v>120918</v>
      </c>
      <c r="E8" s="241">
        <v>120397</v>
      </c>
      <c r="F8" s="241">
        <v>106339</v>
      </c>
      <c r="G8" s="242">
        <f t="shared" si="0"/>
        <v>-0.11676370673687886</v>
      </c>
      <c r="H8" s="241">
        <f t="shared" si="1"/>
        <v>-14058</v>
      </c>
      <c r="I8" s="242">
        <f>F8/$F$7</f>
        <v>0.58524490919097416</v>
      </c>
      <c r="J8" s="241">
        <v>101169</v>
      </c>
      <c r="K8" s="242">
        <f t="shared" si="2"/>
        <v>-4.8618098722011727E-2</v>
      </c>
      <c r="L8" s="241">
        <f t="shared" si="3"/>
        <v>-5170</v>
      </c>
      <c r="M8" s="242">
        <f>J8/$J$7</f>
        <v>0.62508650091443829</v>
      </c>
      <c r="N8" s="241">
        <v>80536</v>
      </c>
      <c r="O8" s="242">
        <f t="shared" si="4"/>
        <v>-0.2039458727475808</v>
      </c>
      <c r="P8" s="241">
        <f t="shared" si="5"/>
        <v>-20633</v>
      </c>
      <c r="Q8" s="242">
        <f t="shared" si="6"/>
        <v>0.87001648594051129</v>
      </c>
      <c r="R8" s="241">
        <f t="shared" si="7"/>
        <v>37469</v>
      </c>
      <c r="S8" s="242">
        <f>N8/$N$7</f>
        <v>0.54432766719610692</v>
      </c>
      <c r="T8" s="242">
        <f>N8/$N$6</f>
        <v>4.3340004531176597E-2</v>
      </c>
      <c r="V8" s="29"/>
      <c r="W8" s="81"/>
      <c r="AE8" s="1" t="s">
        <v>182</v>
      </c>
    </row>
    <row r="9" spans="1:31" s="4" customFormat="1" x14ac:dyDescent="0.25">
      <c r="B9" s="243" t="s">
        <v>106</v>
      </c>
      <c r="C9" s="244">
        <v>58508</v>
      </c>
      <c r="D9" s="244">
        <v>126666</v>
      </c>
      <c r="E9" s="244">
        <v>86811</v>
      </c>
      <c r="F9" s="244">
        <v>75361</v>
      </c>
      <c r="G9" s="245">
        <f t="shared" si="0"/>
        <v>-0.13189572749997125</v>
      </c>
      <c r="H9" s="246">
        <f t="shared" si="1"/>
        <v>-11450</v>
      </c>
      <c r="I9" s="247">
        <f>F9/$F$7</f>
        <v>0.41475509080902584</v>
      </c>
      <c r="J9" s="244">
        <v>60679</v>
      </c>
      <c r="K9" s="245">
        <f t="shared" si="2"/>
        <v>-0.19482225554331811</v>
      </c>
      <c r="L9" s="246">
        <f t="shared" si="3"/>
        <v>-14682</v>
      </c>
      <c r="M9" s="247">
        <f>J9/$J$7</f>
        <v>0.37491349908556176</v>
      </c>
      <c r="N9" s="244">
        <v>67419</v>
      </c>
      <c r="O9" s="245">
        <f t="shared" si="4"/>
        <v>0.11107631964930209</v>
      </c>
      <c r="P9" s="246">
        <f t="shared" si="5"/>
        <v>6740</v>
      </c>
      <c r="Q9" s="245">
        <f t="shared" si="6"/>
        <v>0.15230395843303479</v>
      </c>
      <c r="R9" s="246">
        <f t="shared" si="7"/>
        <v>8911</v>
      </c>
      <c r="S9" s="247">
        <f>N9/$N$7</f>
        <v>0.45567233280389308</v>
      </c>
      <c r="T9" s="247">
        <f>N9/$N$6</f>
        <v>3.6281163274652264E-2</v>
      </c>
      <c r="V9" s="29"/>
      <c r="W9" s="81"/>
      <c r="AE9" s="1" t="s">
        <v>183</v>
      </c>
    </row>
    <row r="10" spans="1:31" s="4" customFormat="1" x14ac:dyDescent="0.25">
      <c r="B10" s="248" t="s">
        <v>184</v>
      </c>
      <c r="C10" s="29">
        <v>52105</v>
      </c>
      <c r="D10" s="29">
        <v>75190</v>
      </c>
      <c r="E10" s="29">
        <v>52340</v>
      </c>
      <c r="F10" s="29">
        <v>51020</v>
      </c>
      <c r="G10" s="22">
        <f t="shared" si="0"/>
        <v>-2.5219717233473493E-2</v>
      </c>
      <c r="H10" s="20">
        <f t="shared" si="1"/>
        <v>-1320</v>
      </c>
      <c r="I10" s="31">
        <f>F10/$F$7</f>
        <v>0.28079251513483766</v>
      </c>
      <c r="J10" s="29">
        <v>38588</v>
      </c>
      <c r="K10" s="22">
        <f t="shared" si="2"/>
        <v>-0.24366914935319484</v>
      </c>
      <c r="L10" s="20">
        <f t="shared" si="3"/>
        <v>-12432</v>
      </c>
      <c r="M10" s="31">
        <f>J10/$J$7</f>
        <v>0.23842123473876725</v>
      </c>
      <c r="N10" s="29">
        <v>52873</v>
      </c>
      <c r="O10" s="22">
        <f t="shared" si="4"/>
        <v>0.37019280605369542</v>
      </c>
      <c r="P10" s="20">
        <f t="shared" si="5"/>
        <v>14285</v>
      </c>
      <c r="Q10" s="22">
        <f t="shared" si="6"/>
        <v>1.4739468381153475E-2</v>
      </c>
      <c r="R10" s="20">
        <f t="shared" si="7"/>
        <v>768</v>
      </c>
      <c r="S10" s="31">
        <f>N10/$N$7</f>
        <v>0.35735865634821401</v>
      </c>
      <c r="T10" s="31">
        <f>N10/$N$6</f>
        <v>2.8453313543966675E-2</v>
      </c>
      <c r="V10" s="29"/>
      <c r="W10" s="81"/>
      <c r="AE10" s="1" t="s">
        <v>185</v>
      </c>
    </row>
    <row r="11" spans="1:31" s="4" customFormat="1" x14ac:dyDescent="0.25">
      <c r="B11" s="248" t="s">
        <v>186</v>
      </c>
      <c r="C11" s="29">
        <f>C9-C10</f>
        <v>6403</v>
      </c>
      <c r="D11" s="29">
        <f>D9-D10</f>
        <v>51476</v>
      </c>
      <c r="E11" s="29">
        <f>E9-E10</f>
        <v>34471</v>
      </c>
      <c r="F11" s="29">
        <f>F9-F10</f>
        <v>24341</v>
      </c>
      <c r="G11" s="22">
        <f t="shared" si="0"/>
        <v>-0.29387020974152189</v>
      </c>
      <c r="H11" s="20">
        <f t="shared" si="1"/>
        <v>-10130</v>
      </c>
      <c r="I11" s="31">
        <f>F11/$F$7</f>
        <v>0.13396257567418823</v>
      </c>
      <c r="J11" s="29">
        <f>J9-J10</f>
        <v>22091</v>
      </c>
      <c r="K11" s="22">
        <f t="shared" si="2"/>
        <v>-9.2436629555071703E-2</v>
      </c>
      <c r="L11" s="20">
        <f t="shared" si="3"/>
        <v>-2250</v>
      </c>
      <c r="M11" s="31">
        <f>J11/$J$7</f>
        <v>0.13649226434679451</v>
      </c>
      <c r="N11" s="29">
        <f>N9-N10</f>
        <v>14546</v>
      </c>
      <c r="O11" s="22">
        <f t="shared" si="4"/>
        <v>-0.3415418043547146</v>
      </c>
      <c r="P11" s="20">
        <f t="shared" si="5"/>
        <v>-7545</v>
      </c>
      <c r="Q11" s="22">
        <f t="shared" si="6"/>
        <v>1.27174761830392</v>
      </c>
      <c r="R11" s="20">
        <f t="shared" si="7"/>
        <v>8143</v>
      </c>
      <c r="S11" s="31">
        <f>N11/$N$7</f>
        <v>9.8313676455679094E-2</v>
      </c>
      <c r="T11" s="31">
        <f>N11/$N$6</f>
        <v>7.8278497306855915E-3</v>
      </c>
      <c r="V11" s="29"/>
      <c r="W11" s="81"/>
      <c r="AE11" s="1" t="s">
        <v>187</v>
      </c>
    </row>
    <row r="12" spans="1:31" s="4" customFormat="1" ht="7.5" customHeight="1" x14ac:dyDescent="0.25"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AE12" s="1" t="s">
        <v>188</v>
      </c>
    </row>
    <row r="13" spans="1:31" s="4" customFormat="1" x14ac:dyDescent="0.25">
      <c r="B13" s="173" t="s">
        <v>189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AE13" s="1" t="s">
        <v>190</v>
      </c>
    </row>
    <row r="14" spans="1:31" s="4" customFormat="1" x14ac:dyDescent="0.25">
      <c r="AE14" s="1"/>
    </row>
    <row r="25" spans="2:2" x14ac:dyDescent="0.25">
      <c r="B25" t="s">
        <v>12</v>
      </c>
    </row>
    <row r="37" spans="2:31" s="4" customFormat="1" ht="15.75" hidden="1" customHeight="1" thickBot="1" x14ac:dyDescent="0.3">
      <c r="B37" s="283" t="s">
        <v>191</v>
      </c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192</v>
      </c>
      <c r="N39" s="14">
        <v>2021</v>
      </c>
      <c r="O39" s="14" t="s">
        <v>192</v>
      </c>
      <c r="P39" s="14" t="s">
        <v>193</v>
      </c>
      <c r="Q39" s="14" t="s">
        <v>194</v>
      </c>
      <c r="R39" s="14" t="s">
        <v>195</v>
      </c>
      <c r="S39" s="89"/>
      <c r="T39" s="89"/>
      <c r="AE39" s="1"/>
    </row>
    <row r="40" spans="2:31" s="4" customFormat="1" ht="18.75" hidden="1" x14ac:dyDescent="0.3">
      <c r="B40" s="237" t="s">
        <v>179</v>
      </c>
      <c r="C40" s="237"/>
      <c r="D40" s="237"/>
      <c r="E40" s="238"/>
      <c r="F40" s="238"/>
      <c r="G40" s="238"/>
      <c r="H40" s="238"/>
      <c r="I40" s="238"/>
      <c r="J40" s="238">
        <v>1824653</v>
      </c>
      <c r="K40" s="238"/>
      <c r="L40" s="238"/>
      <c r="M40" s="239"/>
      <c r="N40" s="238">
        <v>2354005</v>
      </c>
      <c r="O40" s="239"/>
      <c r="P40" s="239">
        <v>1</v>
      </c>
      <c r="Q40" s="239">
        <v>0.2901110512519367</v>
      </c>
      <c r="R40" s="238">
        <v>529352</v>
      </c>
      <c r="S40" s="250"/>
      <c r="T40" s="250"/>
      <c r="AE40" s="1"/>
    </row>
    <row r="41" spans="2:31" ht="18.75" hidden="1" x14ac:dyDescent="0.3">
      <c r="B41" s="237" t="s">
        <v>180</v>
      </c>
      <c r="C41" s="237"/>
      <c r="D41" s="237"/>
      <c r="E41" s="238"/>
      <c r="F41" s="238"/>
      <c r="G41" s="238"/>
      <c r="H41" s="238"/>
      <c r="I41" s="238"/>
      <c r="J41" s="238">
        <v>603938</v>
      </c>
      <c r="K41" s="238"/>
      <c r="L41" s="238"/>
      <c r="M41" s="239">
        <v>1</v>
      </c>
      <c r="N41" s="238">
        <v>936181</v>
      </c>
      <c r="O41" s="239">
        <v>1</v>
      </c>
      <c r="P41" s="239">
        <v>0.39769711619134201</v>
      </c>
      <c r="Q41" s="239">
        <v>0.55012766211101138</v>
      </c>
      <c r="R41" s="238">
        <v>332243</v>
      </c>
      <c r="S41" s="250"/>
      <c r="T41" s="250"/>
      <c r="AE41" s="1" t="s">
        <v>181</v>
      </c>
    </row>
    <row r="42" spans="2:31" ht="15.75" hidden="1" x14ac:dyDescent="0.25">
      <c r="B42" s="240" t="s">
        <v>103</v>
      </c>
      <c r="C42" s="240"/>
      <c r="D42" s="240"/>
      <c r="E42" s="241"/>
      <c r="F42" s="241"/>
      <c r="G42" s="241"/>
      <c r="H42" s="241"/>
      <c r="I42" s="241"/>
      <c r="J42" s="241">
        <v>276550.36166633503</v>
      </c>
      <c r="K42" s="241"/>
      <c r="L42" s="241"/>
      <c r="M42" s="242">
        <v>0.45791184139155844</v>
      </c>
      <c r="N42" s="241">
        <v>430252.45635520399</v>
      </c>
      <c r="O42" s="242">
        <v>0.4595825554622493</v>
      </c>
      <c r="P42" s="242">
        <v>0.18277465695918402</v>
      </c>
      <c r="Q42" s="242">
        <v>0.55578337978930015</v>
      </c>
      <c r="R42" s="241">
        <v>153702.09468886897</v>
      </c>
      <c r="S42" s="251"/>
      <c r="T42" s="251"/>
      <c r="AE42" s="1" t="s">
        <v>182</v>
      </c>
    </row>
    <row r="43" spans="2:31" s="4" customFormat="1" hidden="1" x14ac:dyDescent="0.25">
      <c r="B43" s="243" t="s">
        <v>106</v>
      </c>
      <c r="C43" s="252"/>
      <c r="D43" s="252"/>
      <c r="E43" s="244"/>
      <c r="F43" s="244"/>
      <c r="G43" s="244"/>
      <c r="H43" s="244"/>
      <c r="I43" s="244"/>
      <c r="J43" s="244">
        <v>327387.63833385095</v>
      </c>
      <c r="K43" s="244"/>
      <c r="L43" s="244"/>
      <c r="M43" s="247">
        <v>0.54208815860874948</v>
      </c>
      <c r="N43" s="244">
        <v>505927.5436448183</v>
      </c>
      <c r="O43" s="247">
        <v>0.54041637636826456</v>
      </c>
      <c r="P43" s="247">
        <v>0.21492203442423372</v>
      </c>
      <c r="Q43" s="245">
        <v>0.54534711884540576</v>
      </c>
      <c r="R43" s="246">
        <v>178539.90531096736</v>
      </c>
      <c r="S43" s="253"/>
      <c r="T43" s="253"/>
      <c r="AE43" s="1" t="s">
        <v>183</v>
      </c>
    </row>
    <row r="44" spans="2:31" s="4" customFormat="1" hidden="1" x14ac:dyDescent="0.25">
      <c r="B44" s="248" t="s">
        <v>184</v>
      </c>
      <c r="C44" s="248"/>
      <c r="D44" s="248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185</v>
      </c>
    </row>
    <row r="45" spans="2:31" s="4" customFormat="1" hidden="1" x14ac:dyDescent="0.25">
      <c r="B45" s="248" t="s">
        <v>186</v>
      </c>
      <c r="C45" s="248"/>
      <c r="D45" s="248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187</v>
      </c>
    </row>
    <row r="46" spans="2:31" s="4" customFormat="1" ht="7.5" hidden="1" customHeight="1" x14ac:dyDescent="0.25"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AE46" s="1" t="s">
        <v>188</v>
      </c>
    </row>
    <row r="47" spans="2:31" s="4" customFormat="1" hidden="1" x14ac:dyDescent="0.25">
      <c r="B47" s="282" t="s">
        <v>189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50"/>
      <c r="T47" s="50"/>
      <c r="AE47" s="1" t="s">
        <v>190</v>
      </c>
    </row>
    <row r="48" spans="2:31" s="4" customFormat="1" hidden="1" x14ac:dyDescent="0.25">
      <c r="AE48" s="1"/>
    </row>
    <row r="49" spans="5:12" hidden="1" x14ac:dyDescent="0.25">
      <c r="E49" s="127"/>
      <c r="F49" s="127"/>
      <c r="G49" s="127"/>
      <c r="H49" s="127"/>
      <c r="I49" s="127"/>
      <c r="J49" s="127">
        <v>0.54208815860874948</v>
      </c>
      <c r="K49" s="127"/>
      <c r="L49" s="127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4" t="s">
        <v>321</v>
      </c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7">
        <v>2020</v>
      </c>
      <c r="D123" s="187">
        <v>2021</v>
      </c>
      <c r="E123" s="187">
        <v>2022</v>
      </c>
      <c r="F123" s="187">
        <v>2023</v>
      </c>
      <c r="G123" s="175" t="str">
        <f>CONCATENATE("var. ",RIGHT(F123,2),"/",RIGHT(E123,2))</f>
        <v>var. 23/22</v>
      </c>
      <c r="H123" s="175" t="str">
        <f>CONCATENATE("dif. ",RIGHT(F123,2),"/",RIGHT(E123,2))</f>
        <v>dif. 23/22</v>
      </c>
      <c r="I123" s="175" t="str">
        <f>CONCATENATE("%/s total España ",RIGHT(F123,4))</f>
        <v>%/s total España 2023</v>
      </c>
      <c r="J123" s="187">
        <v>2024</v>
      </c>
      <c r="K123" s="175" t="str">
        <f>CONCATENATE("%/s total España ",RIGHT(J123,4))</f>
        <v>%/s total España 2024</v>
      </c>
      <c r="L123" s="175" t="str">
        <f>CONCATENATE("var. ",RIGHT(J123,2),"/",RIGHT(F123,2))</f>
        <v>var. 24/23</v>
      </c>
      <c r="M123" s="175" t="str">
        <f>CONCATENATE("dif. ",RIGHT(J123,2),"/",RIGHT(F123,2))</f>
        <v>dif. 24/23</v>
      </c>
      <c r="N123" s="175" t="str">
        <f>CONCATENATE("var. ",RIGHT(J123,2),"/",RIGHT(D123,2))</f>
        <v>var. 24/21</v>
      </c>
      <c r="O123" s="175" t="str">
        <f>CONCATENATE("dif. ",RIGHT(J123,2),"/",RIGHT(D123,2))</f>
        <v>dif. 24/21</v>
      </c>
      <c r="Z123" s="1"/>
      <c r="AE123"/>
    </row>
    <row r="124" spans="2:31" ht="18.75" x14ac:dyDescent="0.3">
      <c r="B124" s="237" t="s">
        <v>179</v>
      </c>
      <c r="C124" s="238">
        <v>550867</v>
      </c>
      <c r="D124" s="238">
        <v>881045</v>
      </c>
      <c r="E124" s="238">
        <v>1757049</v>
      </c>
      <c r="F124" s="238">
        <v>1888751</v>
      </c>
      <c r="G124" s="239">
        <f t="shared" ref="G124:G129" si="8">F124/E124-1</f>
        <v>7.4956361490203127E-2</v>
      </c>
      <c r="H124" s="238">
        <f t="shared" ref="H124:H129" si="9">F124-E124</f>
        <v>131702</v>
      </c>
      <c r="I124" s="239"/>
      <c r="J124" s="238">
        <v>1938929</v>
      </c>
      <c r="K124" s="239"/>
      <c r="L124" s="239">
        <f t="shared" ref="L124:L129" si="10">J124/F124-1</f>
        <v>2.6566762903103669E-2</v>
      </c>
      <c r="M124" s="238">
        <f t="shared" ref="M124:M129" si="11">J124-F124</f>
        <v>50178</v>
      </c>
      <c r="N124" s="239">
        <f t="shared" ref="N124:N129" si="12">J124/D124-1</f>
        <v>1.2007150599572101</v>
      </c>
      <c r="O124" s="238">
        <f t="shared" ref="O124:O129" si="13">J124-D124</f>
        <v>1057884</v>
      </c>
      <c r="Z124" s="1"/>
      <c r="AE124"/>
    </row>
    <row r="125" spans="2:31" ht="18.75" x14ac:dyDescent="0.3">
      <c r="B125" s="237" t="s">
        <v>180</v>
      </c>
      <c r="C125" s="238">
        <v>117997</v>
      </c>
      <c r="D125" s="238">
        <v>247584</v>
      </c>
      <c r="E125" s="238">
        <v>207208</v>
      </c>
      <c r="F125" s="238">
        <v>181700</v>
      </c>
      <c r="G125" s="239">
        <f t="shared" si="8"/>
        <v>-0.12310335508281534</v>
      </c>
      <c r="H125" s="238">
        <f t="shared" si="9"/>
        <v>-25508</v>
      </c>
      <c r="I125" s="239">
        <f>F125/$F$7</f>
        <v>1</v>
      </c>
      <c r="J125" s="238">
        <v>161848</v>
      </c>
      <c r="K125" s="239">
        <f>J125/$J$125</f>
        <v>1</v>
      </c>
      <c r="L125" s="239">
        <f t="shared" si="10"/>
        <v>-0.1092570170610897</v>
      </c>
      <c r="M125" s="238">
        <f t="shared" si="11"/>
        <v>-19852</v>
      </c>
      <c r="N125" s="239">
        <f t="shared" si="12"/>
        <v>-0.34629055189349878</v>
      </c>
      <c r="O125" s="238">
        <f t="shared" si="13"/>
        <v>-85736</v>
      </c>
      <c r="Z125" s="1"/>
      <c r="AE125"/>
    </row>
    <row r="126" spans="2:31" ht="15.75" x14ac:dyDescent="0.25">
      <c r="B126" s="240" t="s">
        <v>103</v>
      </c>
      <c r="C126" s="241">
        <v>49521</v>
      </c>
      <c r="D126" s="241">
        <v>120918</v>
      </c>
      <c r="E126" s="241">
        <v>120397</v>
      </c>
      <c r="F126" s="241">
        <v>106339</v>
      </c>
      <c r="G126" s="242">
        <f t="shared" si="8"/>
        <v>-0.11676370673687886</v>
      </c>
      <c r="H126" s="241">
        <f t="shared" si="9"/>
        <v>-14058</v>
      </c>
      <c r="I126" s="242">
        <f>F126/$F$7</f>
        <v>0.58524490919097416</v>
      </c>
      <c r="J126" s="241">
        <v>101169</v>
      </c>
      <c r="K126" s="242">
        <f>J126/$J$125</f>
        <v>0.62508650091443829</v>
      </c>
      <c r="L126" s="242">
        <f t="shared" si="10"/>
        <v>-4.8618098722011727E-2</v>
      </c>
      <c r="M126" s="241">
        <f t="shared" si="11"/>
        <v>-5170</v>
      </c>
      <c r="N126" s="242">
        <f t="shared" si="12"/>
        <v>-0.16332555947005412</v>
      </c>
      <c r="O126" s="241">
        <f t="shared" si="13"/>
        <v>-19749</v>
      </c>
      <c r="Z126" s="1"/>
      <c r="AE126"/>
    </row>
    <row r="127" spans="2:31" x14ac:dyDescent="0.25">
      <c r="B127" s="243" t="s">
        <v>106</v>
      </c>
      <c r="C127" s="244">
        <v>68476</v>
      </c>
      <c r="D127" s="244">
        <v>126666</v>
      </c>
      <c r="E127" s="244">
        <v>86811</v>
      </c>
      <c r="F127" s="244">
        <v>75361</v>
      </c>
      <c r="G127" s="245">
        <f t="shared" si="8"/>
        <v>-0.13189572749997125</v>
      </c>
      <c r="H127" s="246">
        <f t="shared" si="9"/>
        <v>-11450</v>
      </c>
      <c r="I127" s="247">
        <f>F127/$F$7</f>
        <v>0.41475509080902584</v>
      </c>
      <c r="J127" s="244">
        <v>60679</v>
      </c>
      <c r="K127" s="247">
        <f>J127/$J$125</f>
        <v>0.37491349908556176</v>
      </c>
      <c r="L127" s="245">
        <f t="shared" si="10"/>
        <v>-0.19482225554331811</v>
      </c>
      <c r="M127" s="246">
        <f t="shared" si="11"/>
        <v>-14682</v>
      </c>
      <c r="N127" s="245">
        <f t="shared" si="12"/>
        <v>-0.52095274185653606</v>
      </c>
      <c r="O127" s="246">
        <f t="shared" si="13"/>
        <v>-65987</v>
      </c>
      <c r="Z127" s="1"/>
      <c r="AE127"/>
    </row>
    <row r="128" spans="2:31" x14ac:dyDescent="0.25">
      <c r="B128" s="248" t="s">
        <v>184</v>
      </c>
      <c r="C128" s="29">
        <v>62009</v>
      </c>
      <c r="D128" s="29">
        <v>75190</v>
      </c>
      <c r="E128" s="29">
        <v>52340</v>
      </c>
      <c r="F128" s="29">
        <v>51020</v>
      </c>
      <c r="G128" s="22">
        <f t="shared" si="8"/>
        <v>-2.5219717233473493E-2</v>
      </c>
      <c r="H128" s="20">
        <f t="shared" si="9"/>
        <v>-1320</v>
      </c>
      <c r="I128" s="31">
        <f>F128/$F$7</f>
        <v>0.28079251513483766</v>
      </c>
      <c r="J128" s="29">
        <v>38588</v>
      </c>
      <c r="K128" s="31">
        <f>J128/$J$125</f>
        <v>0.23842123473876725</v>
      </c>
      <c r="L128" s="22">
        <f t="shared" si="10"/>
        <v>-0.24366914935319484</v>
      </c>
      <c r="M128" s="20">
        <f t="shared" si="11"/>
        <v>-12432</v>
      </c>
      <c r="N128" s="22">
        <f t="shared" si="12"/>
        <v>-0.48679345657667239</v>
      </c>
      <c r="O128" s="20">
        <f t="shared" si="13"/>
        <v>-36602</v>
      </c>
      <c r="Z128" s="1"/>
      <c r="AE128"/>
    </row>
    <row r="129" spans="2:31" x14ac:dyDescent="0.25">
      <c r="B129" s="248" t="s">
        <v>186</v>
      </c>
      <c r="C129" s="29">
        <f>C127-C128</f>
        <v>6467</v>
      </c>
      <c r="D129" s="29">
        <f>D127-D128</f>
        <v>51476</v>
      </c>
      <c r="E129" s="29">
        <f>E127-E128</f>
        <v>34471</v>
      </c>
      <c r="F129" s="29">
        <f>F127-F128</f>
        <v>24341</v>
      </c>
      <c r="G129" s="22">
        <f t="shared" si="8"/>
        <v>-0.29387020974152189</v>
      </c>
      <c r="H129" s="20">
        <f t="shared" si="9"/>
        <v>-10130</v>
      </c>
      <c r="I129" s="31">
        <f>F129/$F$7</f>
        <v>0.13396257567418823</v>
      </c>
      <c r="J129" s="29">
        <f>J127-J128</f>
        <v>22091</v>
      </c>
      <c r="K129" s="31">
        <f>J129/$J$125</f>
        <v>0.13649226434679451</v>
      </c>
      <c r="L129" s="22">
        <f t="shared" si="10"/>
        <v>-9.2436629555071703E-2</v>
      </c>
      <c r="M129" s="20">
        <f t="shared" si="11"/>
        <v>-2250</v>
      </c>
      <c r="N129" s="22">
        <f t="shared" si="12"/>
        <v>-0.57084855078094643</v>
      </c>
      <c r="O129" s="20">
        <f t="shared" si="13"/>
        <v>-29385</v>
      </c>
      <c r="Z129" s="1"/>
      <c r="AE129"/>
    </row>
    <row r="130" spans="2:31" x14ac:dyDescent="0.25"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Z130" s="1"/>
      <c r="AE130"/>
    </row>
    <row r="131" spans="2:31" x14ac:dyDescent="0.25">
      <c r="B131" s="173" t="s">
        <v>189</v>
      </c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2C02C-009A-4F82-BFDE-13C428D172E1}">
  <sheetPr>
    <tabColor theme="4" tint="0.39997558519241921"/>
  </sheetPr>
  <dimension ref="A1:AE142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267</v>
      </c>
      <c r="D5" s="254" t="s">
        <v>268</v>
      </c>
      <c r="E5" s="254" t="s">
        <v>269</v>
      </c>
      <c r="F5" s="255" t="str">
        <f>CONCATENATE("%/s total Tenerife ",RIGHT(E5,4))</f>
        <v>%/s total Tenerife 2022</v>
      </c>
      <c r="G5" s="254" t="s">
        <v>270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271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272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197</v>
      </c>
      <c r="C6" s="256">
        <v>101575</v>
      </c>
      <c r="D6" s="256">
        <v>247584</v>
      </c>
      <c r="E6" s="256">
        <v>207208</v>
      </c>
      <c r="F6" s="257">
        <f>E6/$E$6</f>
        <v>1</v>
      </c>
      <c r="G6" s="256">
        <v>181700</v>
      </c>
      <c r="H6" s="257">
        <f>G6/E6-1</f>
        <v>-0.12310335508281534</v>
      </c>
      <c r="I6" s="256">
        <f>G6-E6</f>
        <v>-25508</v>
      </c>
      <c r="J6" s="257">
        <f>G6/$G$6</f>
        <v>1</v>
      </c>
      <c r="K6" s="256">
        <v>161848</v>
      </c>
      <c r="L6" s="257">
        <f t="shared" ref="L6:L12" si="0">K6/G6-1</f>
        <v>-0.1092570170610897</v>
      </c>
      <c r="M6" s="256">
        <f t="shared" ref="M6:M12" si="1">K6-G6</f>
        <v>-19852</v>
      </c>
      <c r="N6" s="257">
        <f>K6/$K$6</f>
        <v>1</v>
      </c>
      <c r="O6" s="256">
        <v>147955</v>
      </c>
      <c r="P6" s="257">
        <f t="shared" ref="P6:P11" si="2">O6/K6-1</f>
        <v>-8.5839800306460434E-2</v>
      </c>
      <c r="Q6" s="256">
        <f t="shared" ref="Q6:Q12" si="3">O6-K6</f>
        <v>-13893</v>
      </c>
      <c r="R6" s="257">
        <f>O6/C6-1</f>
        <v>0.45660841742554759</v>
      </c>
      <c r="S6" s="256">
        <f>O6-C6</f>
        <v>46380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81713</v>
      </c>
      <c r="D7" s="259">
        <v>207227</v>
      </c>
      <c r="E7" s="259">
        <v>174061</v>
      </c>
      <c r="F7" s="260">
        <f t="shared" ref="F7:F12" si="4">E7/$E$6</f>
        <v>0.84003030771012699</v>
      </c>
      <c r="G7" s="259">
        <v>143030</v>
      </c>
      <c r="H7" s="261">
        <f>G7/E7-1</f>
        <v>-0.17827658119854539</v>
      </c>
      <c r="I7" s="262">
        <f>G7-E7</f>
        <v>-31031</v>
      </c>
      <c r="J7" s="260">
        <f>G7/$G$6</f>
        <v>0.78717666483214088</v>
      </c>
      <c r="K7" s="259">
        <v>128393</v>
      </c>
      <c r="L7" s="263">
        <f t="shared" si="0"/>
        <v>-0.10233517443892892</v>
      </c>
      <c r="M7" s="264">
        <f t="shared" si="1"/>
        <v>-14637</v>
      </c>
      <c r="N7" s="260">
        <f>K7/$K$6</f>
        <v>0.79329370767633833</v>
      </c>
      <c r="O7" s="259">
        <v>111612</v>
      </c>
      <c r="P7" s="261">
        <f t="shared" si="2"/>
        <v>-0.13070027182167254</v>
      </c>
      <c r="Q7" s="262">
        <f t="shared" si="3"/>
        <v>-16781</v>
      </c>
      <c r="R7" s="261">
        <f t="shared" ref="R7:R10" si="5">O7/C7-1</f>
        <v>0.36590261035575744</v>
      </c>
      <c r="S7" s="262">
        <f t="shared" ref="S7:S10" si="6">O7-C7</f>
        <v>29899</v>
      </c>
      <c r="T7" s="260">
        <f>O7/$O$6</f>
        <v>0.75436450272042177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2649</v>
      </c>
      <c r="D8" s="265">
        <v>8952</v>
      </c>
      <c r="E8" s="265">
        <v>12689</v>
      </c>
      <c r="F8" s="266">
        <f t="shared" si="4"/>
        <v>6.1237983089456008E-2</v>
      </c>
      <c r="G8" s="265">
        <v>11591</v>
      </c>
      <c r="H8" s="267">
        <f>IFERROR(G8/E8-1,"-")</f>
        <v>-8.6531641579320695E-2</v>
      </c>
      <c r="I8" s="268">
        <f t="shared" ref="I8:I12" si="7">G8-E8</f>
        <v>-1098</v>
      </c>
      <c r="J8" s="266">
        <f t="shared" ref="J8:J12" si="8">G8/$G$6</f>
        <v>6.3791964777105123E-2</v>
      </c>
      <c r="K8" s="265">
        <v>7728</v>
      </c>
      <c r="L8" s="269">
        <f>IFERROR(K8/G8-1,"-")</f>
        <v>-0.33327581744456902</v>
      </c>
      <c r="M8" s="270">
        <f>IF(G8=0,"nd",K8-G8)</f>
        <v>-3863</v>
      </c>
      <c r="N8" s="271">
        <f t="shared" ref="N8:N12" si="9">K8/$K$6</f>
        <v>4.7748504769907565E-2</v>
      </c>
      <c r="O8" s="265">
        <v>9219</v>
      </c>
      <c r="P8" s="269">
        <f>IFERROR(O8/K8-1,"-")</f>
        <v>0.19293478260869557</v>
      </c>
      <c r="Q8" s="272">
        <f t="shared" si="3"/>
        <v>1491</v>
      </c>
      <c r="R8" s="269">
        <f>IFERROR(O8/C8-1,"-")</f>
        <v>2.4801812004530013</v>
      </c>
      <c r="S8" s="272">
        <f t="shared" si="6"/>
        <v>6570</v>
      </c>
      <c r="T8" s="271">
        <f t="shared" ref="T8:T12" si="10">O8/$O$6</f>
        <v>6.2309485992362544E-2</v>
      </c>
      <c r="V8" s="29"/>
      <c r="W8" s="81"/>
      <c r="AE8" s="1"/>
    </row>
    <row r="9" spans="1:31" s="4" customFormat="1" x14ac:dyDescent="0.25">
      <c r="B9" s="99" t="s">
        <v>64</v>
      </c>
      <c r="C9" s="265">
        <v>79064</v>
      </c>
      <c r="D9" s="265">
        <v>198275</v>
      </c>
      <c r="E9" s="265">
        <v>161372</v>
      </c>
      <c r="F9" s="271">
        <f t="shared" si="4"/>
        <v>0.77879232462067105</v>
      </c>
      <c r="G9" s="265">
        <v>131439</v>
      </c>
      <c r="H9" s="267">
        <f>IFERROR(G9/E9-1,"-")</f>
        <v>-0.18549066752596488</v>
      </c>
      <c r="I9" s="272">
        <f t="shared" si="7"/>
        <v>-29933</v>
      </c>
      <c r="J9" s="271">
        <f t="shared" si="8"/>
        <v>0.72338470005503575</v>
      </c>
      <c r="K9" s="265">
        <v>120665</v>
      </c>
      <c r="L9" s="269">
        <f>IFERROR(K9/G9-1,"-")</f>
        <v>-8.1969582848317457E-2</v>
      </c>
      <c r="M9" s="270">
        <f>IF(G9=0,"nd",K9-G9)</f>
        <v>-10774</v>
      </c>
      <c r="N9" s="271">
        <f t="shared" si="9"/>
        <v>0.74554520290643067</v>
      </c>
      <c r="O9" s="265">
        <v>102393</v>
      </c>
      <c r="P9" s="269">
        <f t="shared" si="2"/>
        <v>-0.15142750590477771</v>
      </c>
      <c r="Q9" s="272">
        <f t="shared" si="3"/>
        <v>-18272</v>
      </c>
      <c r="R9" s="273">
        <f t="shared" si="5"/>
        <v>0.29506475766467677</v>
      </c>
      <c r="S9" s="272">
        <f t="shared" si="6"/>
        <v>23329</v>
      </c>
      <c r="T9" s="271">
        <f t="shared" si="10"/>
        <v>0.69205501672805925</v>
      </c>
      <c r="V9" s="29"/>
      <c r="W9" s="81"/>
      <c r="AE9" s="1"/>
    </row>
    <row r="10" spans="1:31" s="4" customFormat="1" x14ac:dyDescent="0.25">
      <c r="B10" s="258" t="s">
        <v>199</v>
      </c>
      <c r="C10" s="274">
        <v>19862</v>
      </c>
      <c r="D10" s="274">
        <v>40357</v>
      </c>
      <c r="E10" s="274">
        <v>33147</v>
      </c>
      <c r="F10" s="275">
        <f>IFERROR(E10/$E$6,"-")</f>
        <v>0.15996969228987298</v>
      </c>
      <c r="G10" s="274">
        <v>38670</v>
      </c>
      <c r="H10" s="263">
        <f>IFERROR(G10/E10-1,"-")</f>
        <v>0.16662141370259742</v>
      </c>
      <c r="I10" s="264">
        <f>IFERROR(G10-E10,"-")</f>
        <v>5523</v>
      </c>
      <c r="J10" s="275">
        <f>IFERROR(G10/$G$6,"-")</f>
        <v>0.21282333516785912</v>
      </c>
      <c r="K10" s="274">
        <v>33455</v>
      </c>
      <c r="L10" s="263">
        <f>IFERROR(K10/G10-1,"-")</f>
        <v>-0.13485906387380397</v>
      </c>
      <c r="M10" s="264">
        <f>IFERROR(K10-G10,"-")</f>
        <v>-5215</v>
      </c>
      <c r="N10" s="275">
        <f>IFERROR(K10/$K$6,"-")</f>
        <v>0.20670629232366169</v>
      </c>
      <c r="O10" s="274">
        <v>36343</v>
      </c>
      <c r="P10" s="263">
        <f>IFERROR(O10/K10-1,"-")</f>
        <v>8.6324914063667713E-2</v>
      </c>
      <c r="Q10" s="264">
        <f>IFERROR(O10-K10,"-")</f>
        <v>2888</v>
      </c>
      <c r="R10" s="263">
        <f t="shared" si="5"/>
        <v>0.82977545060920344</v>
      </c>
      <c r="S10" s="264">
        <f t="shared" si="6"/>
        <v>16481</v>
      </c>
      <c r="T10" s="275">
        <f>IFERROR(O10/$O$6,"-")</f>
        <v>0.24563549727957826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671</v>
      </c>
      <c r="D11" s="265">
        <v>0</v>
      </c>
      <c r="E11" s="265">
        <v>0</v>
      </c>
      <c r="F11" s="271">
        <f t="shared" si="4"/>
        <v>0</v>
      </c>
      <c r="G11" s="265">
        <v>0</v>
      </c>
      <c r="H11" s="273" t="e">
        <f t="shared" ref="H11:H12" si="11">G11/E11-1</f>
        <v>#DIV/0!</v>
      </c>
      <c r="I11" s="272">
        <f t="shared" si="7"/>
        <v>0</v>
      </c>
      <c r="J11" s="271">
        <f t="shared" si="8"/>
        <v>0</v>
      </c>
      <c r="K11" s="265">
        <v>0</v>
      </c>
      <c r="L11" s="269" t="e">
        <f>K11/G11-1</f>
        <v>#DIV/0!</v>
      </c>
      <c r="M11" s="272">
        <f t="shared" si="1"/>
        <v>0</v>
      </c>
      <c r="N11" s="271">
        <f t="shared" si="9"/>
        <v>0</v>
      </c>
      <c r="O11" s="265">
        <v>0</v>
      </c>
      <c r="P11" s="273" t="e">
        <f t="shared" si="2"/>
        <v>#DIV/0!</v>
      </c>
      <c r="Q11" s="272">
        <f t="shared" si="3"/>
        <v>0</v>
      </c>
      <c r="R11" s="273" t="e">
        <f t="shared" ref="R11:R12" si="12">O11/D11-1</f>
        <v>#DIV/0!</v>
      </c>
      <c r="S11" s="272">
        <f t="shared" ref="S11:S12" si="13">O11-D11</f>
        <v>0</v>
      </c>
      <c r="T11" s="271">
        <f t="shared" si="10"/>
        <v>0</v>
      </c>
      <c r="V11" s="29"/>
      <c r="W11" s="81"/>
      <c r="AE11" s="1"/>
    </row>
    <row r="12" spans="1:31" s="4" customFormat="1" hidden="1" x14ac:dyDescent="0.25">
      <c r="B12" s="99" t="s">
        <v>64</v>
      </c>
      <c r="C12" s="265">
        <v>53</v>
      </c>
      <c r="D12" s="265">
        <v>0</v>
      </c>
      <c r="E12" s="265">
        <v>0</v>
      </c>
      <c r="F12" s="271">
        <f t="shared" si="4"/>
        <v>0</v>
      </c>
      <c r="G12" s="265">
        <v>0</v>
      </c>
      <c r="H12" s="273" t="e">
        <f t="shared" si="11"/>
        <v>#DIV/0!</v>
      </c>
      <c r="I12" s="272">
        <f t="shared" si="7"/>
        <v>0</v>
      </c>
      <c r="J12" s="271">
        <f t="shared" si="8"/>
        <v>0</v>
      </c>
      <c r="K12" s="265">
        <v>0</v>
      </c>
      <c r="L12" s="269" t="e">
        <f t="shared" si="0"/>
        <v>#DIV/0!</v>
      </c>
      <c r="M12" s="272">
        <f t="shared" si="1"/>
        <v>0</v>
      </c>
      <c r="N12" s="271">
        <f t="shared" si="9"/>
        <v>0</v>
      </c>
      <c r="O12" s="265">
        <v>0</v>
      </c>
      <c r="P12" s="273" t="e">
        <f>O12/K12-1</f>
        <v>#DIV/0!</v>
      </c>
      <c r="Q12" s="272">
        <f t="shared" si="3"/>
        <v>0</v>
      </c>
      <c r="R12" s="273" t="e">
        <f t="shared" si="12"/>
        <v>#DIV/0!</v>
      </c>
      <c r="S12" s="272">
        <f t="shared" si="13"/>
        <v>0</v>
      </c>
      <c r="T12" s="271">
        <f t="shared" si="10"/>
        <v>0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8" spans="1:27" x14ac:dyDescent="0.25">
      <c r="A18" t="s">
        <v>200</v>
      </c>
    </row>
    <row r="19" spans="1:27" x14ac:dyDescent="0.25">
      <c r="AA19" t="str">
        <f>CONCATENATE("Hoteles: 
",FIXED(O7,0)," viajeros 
cuota: ",FIXED(T7*100,1),"%")</f>
        <v>Hoteles: 
111.612 viajeros 
cuota: 75,4%</v>
      </c>
    </row>
    <row r="20" spans="1:27" x14ac:dyDescent="0.25">
      <c r="AA20" t="str">
        <f>CONCATENATE("Apartamentos: 
",FIXED(O10,0)," viajeros
cuota: ",FIXED(T10*100,1),"%")</f>
        <v>Apartamentos: 
36.343 viajeros
cuota: 24,6%</v>
      </c>
    </row>
    <row r="25" spans="1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201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197</v>
      </c>
      <c r="C134" s="256">
        <v>101575</v>
      </c>
      <c r="D134" s="241">
        <v>120918</v>
      </c>
      <c r="E134" s="241">
        <v>120397</v>
      </c>
      <c r="F134" s="241">
        <v>106339</v>
      </c>
      <c r="G134" s="242">
        <f>F134/E134-1</f>
        <v>-0.11676370673687886</v>
      </c>
      <c r="H134" s="241">
        <f>F134-E134</f>
        <v>-14058</v>
      </c>
      <c r="I134" s="242">
        <f>F134/F$134</f>
        <v>1</v>
      </c>
      <c r="J134" s="241">
        <v>101169</v>
      </c>
      <c r="K134" s="242">
        <f>J134/J$134</f>
        <v>1</v>
      </c>
      <c r="L134" s="242">
        <f>J134/F134-1</f>
        <v>-4.8618098722011727E-2</v>
      </c>
      <c r="M134" s="241">
        <f>J134-F134</f>
        <v>-5170</v>
      </c>
      <c r="N134" s="242">
        <f>J134/D134-1</f>
        <v>-0.16332555947005412</v>
      </c>
      <c r="O134" s="241">
        <f>J134-D134</f>
        <v>-19749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81713</v>
      </c>
      <c r="D135" s="259">
        <v>110000</v>
      </c>
      <c r="E135" s="259">
        <v>105592</v>
      </c>
      <c r="F135" s="259">
        <v>88111</v>
      </c>
      <c r="G135" s="263">
        <f>IFERROR(F135/E135-1,"-")</f>
        <v>-0.16555231456928554</v>
      </c>
      <c r="H135" s="259">
        <f t="shared" ref="H135:H138" si="14">F135-E135</f>
        <v>-17481</v>
      </c>
      <c r="I135" s="261">
        <f>F135/F$134</f>
        <v>0.82858593742653208</v>
      </c>
      <c r="J135" s="259">
        <v>84381</v>
      </c>
      <c r="K135" s="260">
        <f t="shared" ref="K135:K138" si="15">J135/J$134</f>
        <v>0.83405984046496462</v>
      </c>
      <c r="L135" s="261">
        <f t="shared" ref="L135:L138" si="16">J135/F135-1</f>
        <v>-4.2332966371962599E-2</v>
      </c>
      <c r="M135" s="262">
        <f t="shared" ref="M135:M138" si="17">J135-F135</f>
        <v>-3730</v>
      </c>
      <c r="N135" s="260">
        <f t="shared" ref="N135:N138" si="18">J135/D135-1</f>
        <v>-0.2329</v>
      </c>
      <c r="O135" s="259">
        <f t="shared" ref="O135:O138" si="19">J135-D135</f>
        <v>-25619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2649</v>
      </c>
      <c r="D136" s="265">
        <v>4534</v>
      </c>
      <c r="E136" s="265">
        <v>6601</v>
      </c>
      <c r="F136" s="265">
        <v>6222</v>
      </c>
      <c r="G136" s="269">
        <f t="shared" ref="G136:G138" si="20">IFERROR(F136/E136-1,"-")</f>
        <v>-5.7415543099530342E-2</v>
      </c>
      <c r="H136" s="265">
        <f t="shared" si="14"/>
        <v>-379</v>
      </c>
      <c r="I136" s="273">
        <f t="shared" ref="I136:I138" si="21">F136/F$134</f>
        <v>5.8510988442622182E-2</v>
      </c>
      <c r="J136" s="265">
        <v>5327</v>
      </c>
      <c r="K136" s="271">
        <f t="shared" si="15"/>
        <v>5.265446925441588E-2</v>
      </c>
      <c r="L136" s="273">
        <f t="shared" si="16"/>
        <v>-0.14384442301510769</v>
      </c>
      <c r="M136" s="272">
        <f t="shared" si="17"/>
        <v>-895</v>
      </c>
      <c r="N136" s="271">
        <f t="shared" si="18"/>
        <v>0.17490074988972215</v>
      </c>
      <c r="O136" s="265">
        <f t="shared" si="19"/>
        <v>793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45099</v>
      </c>
      <c r="D137" s="265">
        <v>105466</v>
      </c>
      <c r="E137" s="265">
        <v>98991</v>
      </c>
      <c r="F137" s="265">
        <v>81889</v>
      </c>
      <c r="G137" s="267">
        <f t="shared" si="20"/>
        <v>-0.1727631804911558</v>
      </c>
      <c r="H137" s="265">
        <f t="shared" si="14"/>
        <v>-17102</v>
      </c>
      <c r="I137" s="277">
        <f t="shared" si="21"/>
        <v>0.77007494898390993</v>
      </c>
      <c r="J137" s="265">
        <v>79054</v>
      </c>
      <c r="K137" s="271">
        <f t="shared" si="15"/>
        <v>0.78140537121054865</v>
      </c>
      <c r="L137" s="273">
        <f t="shared" si="16"/>
        <v>-3.4620034436859681E-2</v>
      </c>
      <c r="M137" s="272">
        <f t="shared" si="17"/>
        <v>-2835</v>
      </c>
      <c r="N137" s="271">
        <f t="shared" si="18"/>
        <v>-0.2504314186562494</v>
      </c>
      <c r="O137" s="265">
        <f t="shared" si="19"/>
        <v>-26412</v>
      </c>
      <c r="Q137" s="29"/>
      <c r="R137" s="81"/>
      <c r="Z137" s="1"/>
    </row>
    <row r="138" spans="1:31" s="4" customFormat="1" x14ac:dyDescent="0.25">
      <c r="B138" s="258" t="s">
        <v>199</v>
      </c>
      <c r="C138" s="259">
        <v>3255</v>
      </c>
      <c r="D138" s="259">
        <v>10918</v>
      </c>
      <c r="E138" s="259">
        <v>14805</v>
      </c>
      <c r="F138" s="259">
        <v>18228</v>
      </c>
      <c r="G138" s="263">
        <f t="shared" si="20"/>
        <v>0.23120567375886525</v>
      </c>
      <c r="H138" s="259">
        <f t="shared" si="14"/>
        <v>3423</v>
      </c>
      <c r="I138" s="261">
        <f t="shared" si="21"/>
        <v>0.17141406257346786</v>
      </c>
      <c r="J138" s="259">
        <v>16788</v>
      </c>
      <c r="K138" s="260">
        <f t="shared" si="15"/>
        <v>0.16594015953503544</v>
      </c>
      <c r="L138" s="261">
        <f t="shared" si="16"/>
        <v>-7.8999341672152723E-2</v>
      </c>
      <c r="M138" s="262">
        <f t="shared" si="17"/>
        <v>-1440</v>
      </c>
      <c r="N138" s="260">
        <f t="shared" si="18"/>
        <v>0.53764425718996156</v>
      </c>
      <c r="O138" s="259">
        <f t="shared" si="19"/>
        <v>5870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7AF-9245-47E7-8D3F-C3FBEB1647E0}">
  <sheetPr>
    <tabColor theme="4" tint="0.39997558519241921"/>
  </sheetPr>
  <dimension ref="A1:AE142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267</v>
      </c>
      <c r="D5" s="254" t="s">
        <v>268</v>
      </c>
      <c r="E5" s="254" t="s">
        <v>269</v>
      </c>
      <c r="F5" s="255" t="str">
        <f>CONCATENATE("%/s total Tenerife ",RIGHT(E5,4))</f>
        <v>%/s total Tenerife 2022</v>
      </c>
      <c r="G5" s="254" t="s">
        <v>270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271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272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203</v>
      </c>
      <c r="C6" s="256">
        <v>43067</v>
      </c>
      <c r="D6" s="256">
        <v>120918</v>
      </c>
      <c r="E6" s="256">
        <v>120397</v>
      </c>
      <c r="F6" s="257">
        <f>E6/$E$6</f>
        <v>1</v>
      </c>
      <c r="G6" s="256">
        <v>106339</v>
      </c>
      <c r="H6" s="257">
        <f>G6/E6-1</f>
        <v>-0.11676370673687886</v>
      </c>
      <c r="I6" s="256">
        <f>G6-E6</f>
        <v>-14058</v>
      </c>
      <c r="J6" s="257">
        <f>G6/$G$6</f>
        <v>1</v>
      </c>
      <c r="K6" s="256">
        <v>101169</v>
      </c>
      <c r="L6" s="257">
        <f t="shared" ref="L6:L12" si="0">K6/G6-1</f>
        <v>-4.8618098722011727E-2</v>
      </c>
      <c r="M6" s="256">
        <f t="shared" ref="M6:M12" si="1">K6-G6</f>
        <v>-5170</v>
      </c>
      <c r="N6" s="257">
        <f>K6/$K$6</f>
        <v>1</v>
      </c>
      <c r="O6" s="256">
        <v>80536</v>
      </c>
      <c r="P6" s="257">
        <f t="shared" ref="P6:P11" si="2">O6/K6-1</f>
        <v>-0.2039458727475808</v>
      </c>
      <c r="Q6" s="256">
        <f t="shared" ref="Q6:Q12" si="3">O6-K6</f>
        <v>-20633</v>
      </c>
      <c r="R6" s="257">
        <f>O6/C6-1</f>
        <v>0.87001648594051129</v>
      </c>
      <c r="S6" s="256">
        <f>O6-C6</f>
        <v>37469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40294</v>
      </c>
      <c r="D7" s="259">
        <v>110000</v>
      </c>
      <c r="E7" s="259">
        <v>105592</v>
      </c>
      <c r="F7" s="260">
        <f t="shared" ref="F7:F12" si="4">E7/$E$6</f>
        <v>0.87703181972972744</v>
      </c>
      <c r="G7" s="259">
        <v>88111</v>
      </c>
      <c r="H7" s="261">
        <f>G7/E7-1</f>
        <v>-0.16555231456928554</v>
      </c>
      <c r="I7" s="262">
        <f>G7-E7</f>
        <v>-17481</v>
      </c>
      <c r="J7" s="260">
        <f>G7/$G$6</f>
        <v>0.82858593742653208</v>
      </c>
      <c r="K7" s="259">
        <v>84381</v>
      </c>
      <c r="L7" s="263">
        <f t="shared" si="0"/>
        <v>-4.2332966371962599E-2</v>
      </c>
      <c r="M7" s="264">
        <f t="shared" si="1"/>
        <v>-3730</v>
      </c>
      <c r="N7" s="260">
        <f>K7/$K$6</f>
        <v>0.83405984046496462</v>
      </c>
      <c r="O7" s="259">
        <v>61571</v>
      </c>
      <c r="P7" s="261">
        <f t="shared" si="2"/>
        <v>-0.27032151787724723</v>
      </c>
      <c r="Q7" s="262">
        <f t="shared" si="3"/>
        <v>-22810</v>
      </c>
      <c r="R7" s="261">
        <f t="shared" ref="R7:R10" si="5">O7/C7-1</f>
        <v>0.52804387750037218</v>
      </c>
      <c r="S7" s="262">
        <f t="shared" ref="S7:S10" si="6">O7-C7</f>
        <v>21277</v>
      </c>
      <c r="T7" s="260">
        <f>O7/$O$6</f>
        <v>0.76451524783947555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996</v>
      </c>
      <c r="D8" s="265">
        <v>4534</v>
      </c>
      <c r="E8" s="265">
        <v>6601</v>
      </c>
      <c r="F8" s="266">
        <f t="shared" si="4"/>
        <v>5.4826947515303537E-2</v>
      </c>
      <c r="G8" s="265">
        <v>6222</v>
      </c>
      <c r="H8" s="267">
        <f>IFERROR(G8/E8-1,"-")</f>
        <v>-5.7415543099530342E-2</v>
      </c>
      <c r="I8" s="268">
        <f t="shared" ref="I8:I12" si="7">G8-E8</f>
        <v>-379</v>
      </c>
      <c r="J8" s="266">
        <f t="shared" ref="J8:J12" si="8">G8/$G$6</f>
        <v>5.8510988442622182E-2</v>
      </c>
      <c r="K8" s="265">
        <v>5327</v>
      </c>
      <c r="L8" s="269">
        <f>IFERROR(K8/G8-1,"-")</f>
        <v>-0.14384442301510769</v>
      </c>
      <c r="M8" s="270">
        <f>IF(G8=0,"nd",K8-G8)</f>
        <v>-895</v>
      </c>
      <c r="N8" s="271">
        <f t="shared" ref="N8:N12" si="9">K8/$K$6</f>
        <v>5.265446925441588E-2</v>
      </c>
      <c r="O8" s="265">
        <v>6115</v>
      </c>
      <c r="P8" s="269">
        <f>IFERROR(O8/K8-1,"-")</f>
        <v>0.14792566172329646</v>
      </c>
      <c r="Q8" s="272">
        <f t="shared" si="3"/>
        <v>788</v>
      </c>
      <c r="R8" s="269">
        <f>IFERROR(O8/C8-1,"-")</f>
        <v>5.1395582329317273</v>
      </c>
      <c r="S8" s="272">
        <f t="shared" si="6"/>
        <v>5119</v>
      </c>
      <c r="T8" s="271">
        <f t="shared" ref="T8:T12" si="10">O8/$O$6</f>
        <v>7.5928777192808189E-2</v>
      </c>
      <c r="V8" s="29"/>
      <c r="W8" s="81"/>
      <c r="AE8" s="1"/>
    </row>
    <row r="9" spans="1:31" s="4" customFormat="1" x14ac:dyDescent="0.25">
      <c r="B9" s="99" t="s">
        <v>64</v>
      </c>
      <c r="C9" s="265">
        <v>39298</v>
      </c>
      <c r="D9" s="265">
        <v>105466</v>
      </c>
      <c r="E9" s="265">
        <v>98991</v>
      </c>
      <c r="F9" s="271">
        <f t="shared" si="4"/>
        <v>0.82220487221442395</v>
      </c>
      <c r="G9" s="265">
        <v>81889</v>
      </c>
      <c r="H9" s="267">
        <f>IFERROR(G9/E9-1,"-")</f>
        <v>-0.1727631804911558</v>
      </c>
      <c r="I9" s="272">
        <f t="shared" si="7"/>
        <v>-17102</v>
      </c>
      <c r="J9" s="271">
        <f t="shared" si="8"/>
        <v>0.77007494898390993</v>
      </c>
      <c r="K9" s="265">
        <v>79054</v>
      </c>
      <c r="L9" s="269">
        <f>IFERROR(K9/G9-1,"-")</f>
        <v>-3.4620034436859681E-2</v>
      </c>
      <c r="M9" s="270">
        <f>IF(G9=0,"nd",K9-G9)</f>
        <v>-2835</v>
      </c>
      <c r="N9" s="271">
        <f t="shared" si="9"/>
        <v>0.78140537121054865</v>
      </c>
      <c r="O9" s="265">
        <v>55456</v>
      </c>
      <c r="P9" s="269">
        <f t="shared" si="2"/>
        <v>-0.29850481949047492</v>
      </c>
      <c r="Q9" s="272">
        <f t="shared" si="3"/>
        <v>-23598</v>
      </c>
      <c r="R9" s="273">
        <f t="shared" si="5"/>
        <v>0.4111659626444093</v>
      </c>
      <c r="S9" s="272">
        <f t="shared" si="6"/>
        <v>16158</v>
      </c>
      <c r="T9" s="271">
        <f t="shared" si="10"/>
        <v>0.68858647064666734</v>
      </c>
      <c r="V9" s="29"/>
      <c r="W9" s="81"/>
      <c r="AE9" s="1"/>
    </row>
    <row r="10" spans="1:31" s="4" customFormat="1" x14ac:dyDescent="0.25">
      <c r="B10" s="258" t="s">
        <v>199</v>
      </c>
      <c r="C10" s="274">
        <v>2773</v>
      </c>
      <c r="D10" s="274">
        <v>10918</v>
      </c>
      <c r="E10" s="274">
        <v>14805</v>
      </c>
      <c r="F10" s="275">
        <f>IFERROR(E10/$E$6,"-")</f>
        <v>0.12296818027027251</v>
      </c>
      <c r="G10" s="274">
        <v>18228</v>
      </c>
      <c r="H10" s="263">
        <f>IFERROR(G10/E10-1,"-")</f>
        <v>0.23120567375886525</v>
      </c>
      <c r="I10" s="264">
        <f>IFERROR(G10-E10,"-")</f>
        <v>3423</v>
      </c>
      <c r="J10" s="275">
        <f>IFERROR(G10/$G$6,"-")</f>
        <v>0.17141406257346786</v>
      </c>
      <c r="K10" s="274">
        <v>16788</v>
      </c>
      <c r="L10" s="263">
        <f>IFERROR(K10/G10-1,"-")</f>
        <v>-7.8999341672152723E-2</v>
      </c>
      <c r="M10" s="264">
        <f>IFERROR(K10-G10,"-")</f>
        <v>-1440</v>
      </c>
      <c r="N10" s="275">
        <f>IFERROR(K10/$K$6,"-")</f>
        <v>0.16594015953503544</v>
      </c>
      <c r="O10" s="274">
        <v>18965</v>
      </c>
      <c r="P10" s="263">
        <f>IFERROR(O10/K10-1,"-")</f>
        <v>0.1296759590183465</v>
      </c>
      <c r="Q10" s="264">
        <f>IFERROR(O10-K10,"-")</f>
        <v>2177</v>
      </c>
      <c r="R10" s="263">
        <f t="shared" si="5"/>
        <v>5.8391633609808871</v>
      </c>
      <c r="S10" s="264">
        <f t="shared" si="6"/>
        <v>16192</v>
      </c>
      <c r="T10" s="275">
        <f>IFERROR(O10/$O$6,"-")</f>
        <v>0.23548475216052447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671</v>
      </c>
      <c r="D11" s="265">
        <v>0</v>
      </c>
      <c r="E11" s="265">
        <v>0</v>
      </c>
      <c r="F11" s="271">
        <f t="shared" si="4"/>
        <v>0</v>
      </c>
      <c r="G11" s="265">
        <v>0</v>
      </c>
      <c r="H11" s="273" t="e">
        <f t="shared" ref="H11:H12" si="11">G11/E11-1</f>
        <v>#DIV/0!</v>
      </c>
      <c r="I11" s="272">
        <f t="shared" si="7"/>
        <v>0</v>
      </c>
      <c r="J11" s="271">
        <f t="shared" si="8"/>
        <v>0</v>
      </c>
      <c r="K11" s="265">
        <v>0</v>
      </c>
      <c r="L11" s="269" t="e">
        <f>K11/G11-1</f>
        <v>#DIV/0!</v>
      </c>
      <c r="M11" s="272">
        <f t="shared" si="1"/>
        <v>0</v>
      </c>
      <c r="N11" s="271">
        <f t="shared" si="9"/>
        <v>0</v>
      </c>
      <c r="O11" s="265">
        <v>0</v>
      </c>
      <c r="P11" s="273" t="e">
        <f t="shared" si="2"/>
        <v>#DIV/0!</v>
      </c>
      <c r="Q11" s="272">
        <f t="shared" si="3"/>
        <v>0</v>
      </c>
      <c r="R11" s="273" t="e">
        <f t="shared" ref="R11:R12" si="12">O11/D11-1</f>
        <v>#DIV/0!</v>
      </c>
      <c r="S11" s="272">
        <f t="shared" ref="S11:S12" si="13">O11-D11</f>
        <v>0</v>
      </c>
      <c r="T11" s="271">
        <f t="shared" si="10"/>
        <v>0</v>
      </c>
      <c r="V11" s="29"/>
      <c r="W11" s="81"/>
      <c r="AE11" s="1"/>
    </row>
    <row r="12" spans="1:31" s="4" customFormat="1" hidden="1" x14ac:dyDescent="0.25">
      <c r="B12" s="99" t="s">
        <v>64</v>
      </c>
      <c r="C12" s="265">
        <v>53</v>
      </c>
      <c r="D12" s="265">
        <v>0</v>
      </c>
      <c r="E12" s="265">
        <v>0</v>
      </c>
      <c r="F12" s="271">
        <f t="shared" si="4"/>
        <v>0</v>
      </c>
      <c r="G12" s="265">
        <v>0</v>
      </c>
      <c r="H12" s="273" t="e">
        <f t="shared" si="11"/>
        <v>#DIV/0!</v>
      </c>
      <c r="I12" s="272">
        <f t="shared" si="7"/>
        <v>0</v>
      </c>
      <c r="J12" s="271">
        <f t="shared" si="8"/>
        <v>0</v>
      </c>
      <c r="K12" s="265">
        <v>0</v>
      </c>
      <c r="L12" s="269" t="e">
        <f t="shared" si="0"/>
        <v>#DIV/0!</v>
      </c>
      <c r="M12" s="272">
        <f t="shared" si="1"/>
        <v>0</v>
      </c>
      <c r="N12" s="271">
        <f t="shared" si="9"/>
        <v>0</v>
      </c>
      <c r="O12" s="265">
        <v>0</v>
      </c>
      <c r="P12" s="273" t="e">
        <f>O12/K12-1</f>
        <v>#DIV/0!</v>
      </c>
      <c r="Q12" s="272">
        <f t="shared" si="3"/>
        <v>0</v>
      </c>
      <c r="R12" s="273" t="e">
        <f t="shared" si="12"/>
        <v>#DIV/0!</v>
      </c>
      <c r="S12" s="272">
        <f t="shared" si="13"/>
        <v>0</v>
      </c>
      <c r="T12" s="271">
        <f t="shared" si="10"/>
        <v>0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9" spans="2:27" x14ac:dyDescent="0.25">
      <c r="AA19" t="str">
        <f>CONCATENATE("Hoteles: 
",FIXED(O7,0)," viajeros 
cuota: ",FIXED(T7*100,1),"%")</f>
        <v>Hoteles: 
61.571 viajeros 
cuota: 76,5%</v>
      </c>
    </row>
    <row r="20" spans="2:27" x14ac:dyDescent="0.25">
      <c r="AA20" t="str">
        <f>CONCATENATE("Apartamentos: 
",FIXED(O10,0)," viajeros
cuota: ",FIXED(T10*100,1),"%")</f>
        <v>Apartamentos: 
18.965 viajeros
cuota: 23,5%</v>
      </c>
    </row>
    <row r="25" spans="2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204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203</v>
      </c>
      <c r="C134" s="241">
        <v>49521</v>
      </c>
      <c r="D134" s="241">
        <v>120918</v>
      </c>
      <c r="E134" s="241">
        <v>120397</v>
      </c>
      <c r="F134" s="241">
        <v>106339</v>
      </c>
      <c r="G134" s="242">
        <f>F134/E134-1</f>
        <v>-0.11676370673687886</v>
      </c>
      <c r="H134" s="241">
        <f>F134-E134</f>
        <v>-14058</v>
      </c>
      <c r="I134" s="242">
        <f>F134/F$134</f>
        <v>1</v>
      </c>
      <c r="J134" s="241">
        <v>101169</v>
      </c>
      <c r="K134" s="242">
        <f>J134/J$134</f>
        <v>1</v>
      </c>
      <c r="L134" s="242">
        <f>J134/F134-1</f>
        <v>-4.8618098722011727E-2</v>
      </c>
      <c r="M134" s="241">
        <f>J134-F134</f>
        <v>-5170</v>
      </c>
      <c r="N134" s="242">
        <f>J134/D134-1</f>
        <v>-0.16332555947005412</v>
      </c>
      <c r="O134" s="241">
        <f>J134-D134</f>
        <v>-19749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46266</v>
      </c>
      <c r="D135" s="259">
        <v>110000</v>
      </c>
      <c r="E135" s="259">
        <v>105592</v>
      </c>
      <c r="F135" s="259">
        <v>88111</v>
      </c>
      <c r="G135" s="263">
        <f>IFERROR(F135/E135-1,"-")</f>
        <v>-0.16555231456928554</v>
      </c>
      <c r="H135" s="259">
        <f t="shared" ref="H135:H138" si="14">F135-E135</f>
        <v>-17481</v>
      </c>
      <c r="I135" s="261">
        <f>F135/F$134</f>
        <v>0.82858593742653208</v>
      </c>
      <c r="J135" s="259">
        <v>84381</v>
      </c>
      <c r="K135" s="260">
        <f t="shared" ref="K135:K138" si="15">J135/J$134</f>
        <v>0.83405984046496462</v>
      </c>
      <c r="L135" s="261">
        <f t="shared" ref="L135:L138" si="16">J135/F135-1</f>
        <v>-4.2332966371962599E-2</v>
      </c>
      <c r="M135" s="262">
        <f t="shared" ref="M135:M138" si="17">J135-F135</f>
        <v>-3730</v>
      </c>
      <c r="N135" s="260">
        <f t="shared" ref="N135:N138" si="18">J135/D135-1</f>
        <v>-0.2329</v>
      </c>
      <c r="O135" s="259">
        <f t="shared" ref="O135:O138" si="19">J135-D135</f>
        <v>-25619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1167</v>
      </c>
      <c r="D136" s="265">
        <v>4534</v>
      </c>
      <c r="E136" s="265">
        <v>6601</v>
      </c>
      <c r="F136" s="265">
        <v>6222</v>
      </c>
      <c r="G136" s="269">
        <f t="shared" ref="G136:G138" si="20">IFERROR(F136/E136-1,"-")</f>
        <v>-5.7415543099530342E-2</v>
      </c>
      <c r="H136" s="265">
        <f t="shared" si="14"/>
        <v>-379</v>
      </c>
      <c r="I136" s="273">
        <f t="shared" ref="I136:I138" si="21">F136/F$134</f>
        <v>5.8510988442622182E-2</v>
      </c>
      <c r="J136" s="265">
        <v>5327</v>
      </c>
      <c r="K136" s="271">
        <f t="shared" si="15"/>
        <v>5.265446925441588E-2</v>
      </c>
      <c r="L136" s="273">
        <f t="shared" si="16"/>
        <v>-0.14384442301510769</v>
      </c>
      <c r="M136" s="272">
        <f t="shared" si="17"/>
        <v>-895</v>
      </c>
      <c r="N136" s="271">
        <f t="shared" si="18"/>
        <v>0.17490074988972215</v>
      </c>
      <c r="O136" s="265">
        <f t="shared" si="19"/>
        <v>793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45099</v>
      </c>
      <c r="D137" s="265">
        <v>105466</v>
      </c>
      <c r="E137" s="265">
        <v>98991</v>
      </c>
      <c r="F137" s="265">
        <v>81889</v>
      </c>
      <c r="G137" s="267">
        <f t="shared" si="20"/>
        <v>-0.1727631804911558</v>
      </c>
      <c r="H137" s="265">
        <f t="shared" si="14"/>
        <v>-17102</v>
      </c>
      <c r="I137" s="277">
        <f t="shared" si="21"/>
        <v>0.77007494898390993</v>
      </c>
      <c r="J137" s="265">
        <v>79054</v>
      </c>
      <c r="K137" s="271">
        <f t="shared" si="15"/>
        <v>0.78140537121054865</v>
      </c>
      <c r="L137" s="273">
        <f t="shared" si="16"/>
        <v>-3.4620034436859681E-2</v>
      </c>
      <c r="M137" s="272">
        <f t="shared" si="17"/>
        <v>-2835</v>
      </c>
      <c r="N137" s="271">
        <f t="shared" si="18"/>
        <v>-0.2504314186562494</v>
      </c>
      <c r="O137" s="265">
        <f t="shared" si="19"/>
        <v>-26412</v>
      </c>
      <c r="Q137" s="29"/>
      <c r="R137" s="81"/>
      <c r="Z137" s="1"/>
    </row>
    <row r="138" spans="1:31" s="4" customFormat="1" x14ac:dyDescent="0.25">
      <c r="B138" s="258" t="s">
        <v>199</v>
      </c>
      <c r="C138" s="259">
        <v>3255</v>
      </c>
      <c r="D138" s="259">
        <v>10918</v>
      </c>
      <c r="E138" s="259">
        <v>14805</v>
      </c>
      <c r="F138" s="259">
        <v>18228</v>
      </c>
      <c r="G138" s="263">
        <f t="shared" si="20"/>
        <v>0.23120567375886525</v>
      </c>
      <c r="H138" s="259">
        <f t="shared" si="14"/>
        <v>3423</v>
      </c>
      <c r="I138" s="261">
        <f t="shared" si="21"/>
        <v>0.17141406257346786</v>
      </c>
      <c r="J138" s="259">
        <v>16788</v>
      </c>
      <c r="K138" s="260">
        <f t="shared" si="15"/>
        <v>0.16594015953503544</v>
      </c>
      <c r="L138" s="261">
        <f t="shared" si="16"/>
        <v>-7.8999341672152723E-2</v>
      </c>
      <c r="M138" s="262">
        <f t="shared" si="17"/>
        <v>-1440</v>
      </c>
      <c r="N138" s="260">
        <f t="shared" si="18"/>
        <v>0.53764425718996156</v>
      </c>
      <c r="O138" s="259">
        <f t="shared" si="19"/>
        <v>5870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20118-6EB0-4289-9565-E7157941B990}">
  <sheetPr>
    <tabColor theme="4" tint="0.39997558519241921"/>
  </sheetPr>
  <dimension ref="A1:AE142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267</v>
      </c>
      <c r="D5" s="254" t="s">
        <v>268</v>
      </c>
      <c r="E5" s="254" t="s">
        <v>269</v>
      </c>
      <c r="F5" s="255" t="str">
        <f>CONCATENATE("%/s total Tenerife ",RIGHT(E5,4))</f>
        <v>%/s total Tenerife 2022</v>
      </c>
      <c r="G5" s="254" t="s">
        <v>270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271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272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205</v>
      </c>
      <c r="C6" s="256">
        <v>58508</v>
      </c>
      <c r="D6" s="256">
        <v>126666</v>
      </c>
      <c r="E6" s="256">
        <v>86811</v>
      </c>
      <c r="F6" s="257">
        <f>E6/$E$6</f>
        <v>1</v>
      </c>
      <c r="G6" s="256">
        <v>75361</v>
      </c>
      <c r="H6" s="257">
        <f>G6/E6-1</f>
        <v>-0.13189572749997125</v>
      </c>
      <c r="I6" s="256">
        <f>G6-E6</f>
        <v>-11450</v>
      </c>
      <c r="J6" s="257">
        <f>G6/$G$6</f>
        <v>1</v>
      </c>
      <c r="K6" s="256">
        <v>60679</v>
      </c>
      <c r="L6" s="257">
        <f t="shared" ref="L6:L12" si="0">K6/G6-1</f>
        <v>-0.19482225554331811</v>
      </c>
      <c r="M6" s="256">
        <f t="shared" ref="M6:M12" si="1">K6-G6</f>
        <v>-14682</v>
      </c>
      <c r="N6" s="257">
        <f>K6/$K$6</f>
        <v>1</v>
      </c>
      <c r="O6" s="256">
        <v>67419</v>
      </c>
      <c r="P6" s="257">
        <f t="shared" ref="P6:P11" si="2">O6/K6-1</f>
        <v>0.11107631964930209</v>
      </c>
      <c r="Q6" s="256">
        <f t="shared" ref="Q6:Q12" si="3">O6-K6</f>
        <v>6740</v>
      </c>
      <c r="R6" s="257">
        <f>O6/C6-1</f>
        <v>0.15230395843303479</v>
      </c>
      <c r="S6" s="256">
        <f>O6-C6</f>
        <v>8911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41419</v>
      </c>
      <c r="D7" s="259">
        <v>97227</v>
      </c>
      <c r="E7" s="259">
        <v>68469</v>
      </c>
      <c r="F7" s="260">
        <f t="shared" ref="F7:F12" si="4">E7/$E$6</f>
        <v>0.78871341189480593</v>
      </c>
      <c r="G7" s="259">
        <v>54919</v>
      </c>
      <c r="H7" s="261">
        <f>G7/E7-1</f>
        <v>-0.19789977946223836</v>
      </c>
      <c r="I7" s="262">
        <f>G7-E7</f>
        <v>-13550</v>
      </c>
      <c r="J7" s="260">
        <f>G7/$G$6</f>
        <v>0.72874563766404377</v>
      </c>
      <c r="K7" s="259">
        <v>44012</v>
      </c>
      <c r="L7" s="263">
        <f t="shared" si="0"/>
        <v>-0.19860157686775071</v>
      </c>
      <c r="M7" s="264">
        <f t="shared" si="1"/>
        <v>-10907</v>
      </c>
      <c r="N7" s="260">
        <f>K7/$K$6</f>
        <v>0.72532507127671841</v>
      </c>
      <c r="O7" s="259">
        <v>50041</v>
      </c>
      <c r="P7" s="261">
        <f t="shared" si="2"/>
        <v>0.13698536762701075</v>
      </c>
      <c r="Q7" s="262">
        <f t="shared" si="3"/>
        <v>6029</v>
      </c>
      <c r="R7" s="261">
        <f t="shared" ref="R7:R10" si="5">O7/C7-1</f>
        <v>0.20816533474975252</v>
      </c>
      <c r="S7" s="262">
        <f t="shared" ref="S7:S10" si="6">O7-C7</f>
        <v>8622</v>
      </c>
      <c r="T7" s="260">
        <f>O7/$O$6</f>
        <v>0.74223883474984798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1653</v>
      </c>
      <c r="D8" s="265">
        <v>4418</v>
      </c>
      <c r="E8" s="265">
        <v>6088</v>
      </c>
      <c r="F8" s="266">
        <f t="shared" si="4"/>
        <v>7.0129361486447564E-2</v>
      </c>
      <c r="G8" s="265">
        <v>5369</v>
      </c>
      <c r="H8" s="267">
        <f>IFERROR(G8/E8-1,"-")</f>
        <v>-0.11810118265440206</v>
      </c>
      <c r="I8" s="268">
        <f t="shared" ref="I8:I12" si="7">G8-E8</f>
        <v>-719</v>
      </c>
      <c r="J8" s="266">
        <f t="shared" ref="J8:J12" si="8">G8/$G$6</f>
        <v>7.1243746765568397E-2</v>
      </c>
      <c r="K8" s="265">
        <v>2401</v>
      </c>
      <c r="L8" s="269">
        <f>IFERROR(K8/G8-1,"-")</f>
        <v>-0.5528031290743155</v>
      </c>
      <c r="M8" s="270">
        <f>IF(G8=0,"nd",K8-G8)</f>
        <v>-2968</v>
      </c>
      <c r="N8" s="271">
        <f t="shared" ref="N8:N12" si="9">K8/$K$6</f>
        <v>3.9568878854298849E-2</v>
      </c>
      <c r="O8" s="265">
        <v>3104</v>
      </c>
      <c r="P8" s="269">
        <f>IFERROR(O8/K8-1,"-")</f>
        <v>0.29279466888796324</v>
      </c>
      <c r="Q8" s="272">
        <f t="shared" si="3"/>
        <v>703</v>
      </c>
      <c r="R8" s="269">
        <f>IFERROR(O8/C8-1,"-")</f>
        <v>0.87779794313369641</v>
      </c>
      <c r="S8" s="272">
        <f t="shared" si="6"/>
        <v>1451</v>
      </c>
      <c r="T8" s="271">
        <f t="shared" ref="T8:T12" si="10">O8/$O$6</f>
        <v>4.604043370563194E-2</v>
      </c>
      <c r="V8" s="29"/>
      <c r="W8" s="81"/>
      <c r="AE8" s="1"/>
    </row>
    <row r="9" spans="1:31" s="4" customFormat="1" x14ac:dyDescent="0.25">
      <c r="B9" s="99" t="s">
        <v>64</v>
      </c>
      <c r="C9" s="265">
        <v>39766</v>
      </c>
      <c r="D9" s="265">
        <v>92809</v>
      </c>
      <c r="E9" s="265">
        <v>62381</v>
      </c>
      <c r="F9" s="271">
        <f t="shared" si="4"/>
        <v>0.71858405040835838</v>
      </c>
      <c r="G9" s="265">
        <v>49550</v>
      </c>
      <c r="H9" s="267">
        <f>IFERROR(G9/E9-1,"-")</f>
        <v>-0.20568762924608452</v>
      </c>
      <c r="I9" s="272">
        <f t="shared" si="7"/>
        <v>-12831</v>
      </c>
      <c r="J9" s="271">
        <f t="shared" si="8"/>
        <v>0.65750189089847533</v>
      </c>
      <c r="K9" s="265">
        <v>41611</v>
      </c>
      <c r="L9" s="269">
        <f>IFERROR(K9/G9-1,"-")</f>
        <v>-0.16022199798183656</v>
      </c>
      <c r="M9" s="270">
        <f>IF(G9=0,"nd",K9-G9)</f>
        <v>-7939</v>
      </c>
      <c r="N9" s="271">
        <f t="shared" si="9"/>
        <v>0.68575619242241959</v>
      </c>
      <c r="O9" s="265">
        <v>46937</v>
      </c>
      <c r="P9" s="269">
        <f t="shared" si="2"/>
        <v>0.12799500132176589</v>
      </c>
      <c r="Q9" s="272">
        <f t="shared" si="3"/>
        <v>5326</v>
      </c>
      <c r="R9" s="273">
        <f t="shared" si="5"/>
        <v>0.1803299300910326</v>
      </c>
      <c r="S9" s="272">
        <f t="shared" si="6"/>
        <v>7171</v>
      </c>
      <c r="T9" s="271">
        <f t="shared" si="10"/>
        <v>0.69619840104421604</v>
      </c>
      <c r="V9" s="29"/>
      <c r="W9" s="81"/>
      <c r="AE9" s="1"/>
    </row>
    <row r="10" spans="1:31" s="4" customFormat="1" x14ac:dyDescent="0.25">
      <c r="B10" s="258" t="s">
        <v>199</v>
      </c>
      <c r="C10" s="274">
        <v>17089</v>
      </c>
      <c r="D10" s="274">
        <v>29439</v>
      </c>
      <c r="E10" s="274">
        <v>18342</v>
      </c>
      <c r="F10" s="275">
        <f>IFERROR(E10/$E$6,"-")</f>
        <v>0.21128658810519405</v>
      </c>
      <c r="G10" s="274">
        <v>20442</v>
      </c>
      <c r="H10" s="263">
        <f>IFERROR(G10/E10-1,"-")</f>
        <v>0.11449133137062484</v>
      </c>
      <c r="I10" s="264">
        <f>IFERROR(G10-E10,"-")</f>
        <v>2100</v>
      </c>
      <c r="J10" s="275">
        <f>IFERROR(G10/$G$6,"-")</f>
        <v>0.27125436233595629</v>
      </c>
      <c r="K10" s="274">
        <v>16667</v>
      </c>
      <c r="L10" s="263">
        <f>IFERROR(K10/G10-1,"-")</f>
        <v>-0.18466881909793564</v>
      </c>
      <c r="M10" s="264">
        <f>IFERROR(K10-G10,"-")</f>
        <v>-3775</v>
      </c>
      <c r="N10" s="275">
        <f>IFERROR(K10/$K$6,"-")</f>
        <v>0.27467492872328153</v>
      </c>
      <c r="O10" s="274">
        <v>17378</v>
      </c>
      <c r="P10" s="263">
        <f>IFERROR(O10/K10-1,"-")</f>
        <v>4.265914681706362E-2</v>
      </c>
      <c r="Q10" s="264">
        <f>IFERROR(O10-K10,"-")</f>
        <v>711</v>
      </c>
      <c r="R10" s="263">
        <f t="shared" si="5"/>
        <v>1.6911463514541536E-2</v>
      </c>
      <c r="S10" s="264">
        <f t="shared" si="6"/>
        <v>289</v>
      </c>
      <c r="T10" s="275">
        <f>IFERROR(O10/$O$6,"-")</f>
        <v>0.25776116525015202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2832</v>
      </c>
      <c r="D11" s="265">
        <v>0</v>
      </c>
      <c r="E11" s="265">
        <v>0</v>
      </c>
      <c r="F11" s="271">
        <f t="shared" si="4"/>
        <v>0</v>
      </c>
      <c r="G11" s="265">
        <v>0</v>
      </c>
      <c r="H11" s="273" t="e">
        <f t="shared" ref="H11:H12" si="11">G11/E11-1</f>
        <v>#DIV/0!</v>
      </c>
      <c r="I11" s="272">
        <f t="shared" si="7"/>
        <v>0</v>
      </c>
      <c r="J11" s="271">
        <f t="shared" si="8"/>
        <v>0</v>
      </c>
      <c r="K11" s="265">
        <v>0</v>
      </c>
      <c r="L11" s="269" t="e">
        <f>K11/G11-1</f>
        <v>#DIV/0!</v>
      </c>
      <c r="M11" s="272">
        <f t="shared" si="1"/>
        <v>0</v>
      </c>
      <c r="N11" s="271">
        <f t="shared" si="9"/>
        <v>0</v>
      </c>
      <c r="O11" s="265">
        <v>0</v>
      </c>
      <c r="P11" s="273" t="e">
        <f t="shared" si="2"/>
        <v>#DIV/0!</v>
      </c>
      <c r="Q11" s="272">
        <f t="shared" si="3"/>
        <v>0</v>
      </c>
      <c r="R11" s="273" t="e">
        <f t="shared" ref="R11:R12" si="12">O11/D11-1</f>
        <v>#DIV/0!</v>
      </c>
      <c r="S11" s="272">
        <f t="shared" ref="S11:S12" si="13">O11-D11</f>
        <v>0</v>
      </c>
      <c r="T11" s="271">
        <f t="shared" si="10"/>
        <v>0</v>
      </c>
      <c r="V11" s="29"/>
      <c r="W11" s="81"/>
      <c r="AE11" s="1"/>
    </row>
    <row r="12" spans="1:31" s="4" customFormat="1" hidden="1" x14ac:dyDescent="0.25">
      <c r="B12" s="99" t="s">
        <v>64</v>
      </c>
      <c r="C12" s="265">
        <v>74</v>
      </c>
      <c r="D12" s="265">
        <v>0</v>
      </c>
      <c r="E12" s="265">
        <v>0</v>
      </c>
      <c r="F12" s="271">
        <f t="shared" si="4"/>
        <v>0</v>
      </c>
      <c r="G12" s="265">
        <v>0</v>
      </c>
      <c r="H12" s="273" t="e">
        <f t="shared" si="11"/>
        <v>#DIV/0!</v>
      </c>
      <c r="I12" s="272">
        <f t="shared" si="7"/>
        <v>0</v>
      </c>
      <c r="J12" s="271">
        <f t="shared" si="8"/>
        <v>0</v>
      </c>
      <c r="K12" s="265">
        <v>0</v>
      </c>
      <c r="L12" s="269" t="e">
        <f t="shared" si="0"/>
        <v>#DIV/0!</v>
      </c>
      <c r="M12" s="272">
        <f t="shared" si="1"/>
        <v>0</v>
      </c>
      <c r="N12" s="271">
        <f t="shared" si="9"/>
        <v>0</v>
      </c>
      <c r="O12" s="265">
        <v>0</v>
      </c>
      <c r="P12" s="273" t="e">
        <f>O12/K12-1</f>
        <v>#DIV/0!</v>
      </c>
      <c r="Q12" s="272">
        <f t="shared" si="3"/>
        <v>0</v>
      </c>
      <c r="R12" s="273" t="e">
        <f t="shared" si="12"/>
        <v>#DIV/0!</v>
      </c>
      <c r="S12" s="272">
        <f t="shared" si="13"/>
        <v>0</v>
      </c>
      <c r="T12" s="271">
        <f t="shared" si="10"/>
        <v>0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9" spans="2:27" x14ac:dyDescent="0.25">
      <c r="AA19" t="str">
        <f>CONCATENATE("Hoteles: 
",FIXED(O7,0)," viajeros 
cuota: ",FIXED(T7*100,1),"%")</f>
        <v>Hoteles: 
50.041 viajeros 
cuota: 74,2%</v>
      </c>
    </row>
    <row r="20" spans="2:27" x14ac:dyDescent="0.25">
      <c r="AA20" t="str">
        <f>CONCATENATE("Apartamentos: 
",FIXED(O10,0)," viajeros
cuota: ",FIXED(T10*100,1),"%")</f>
        <v>Apartamentos: 
17.378 viajeros
cuota: 25,8%</v>
      </c>
    </row>
    <row r="25" spans="2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206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205</v>
      </c>
      <c r="C134" s="241">
        <v>68476</v>
      </c>
      <c r="D134" s="241">
        <v>126666</v>
      </c>
      <c r="E134" s="241">
        <v>86811</v>
      </c>
      <c r="F134" s="241">
        <v>75361</v>
      </c>
      <c r="G134" s="242">
        <f>F134/E134-1</f>
        <v>-0.13189572749997125</v>
      </c>
      <c r="H134" s="241">
        <f>F134-E134</f>
        <v>-11450</v>
      </c>
      <c r="I134" s="242">
        <f>F134/F$134</f>
        <v>1</v>
      </c>
      <c r="J134" s="241">
        <v>60679</v>
      </c>
      <c r="K134" s="242">
        <f>J134/J$134</f>
        <v>1</v>
      </c>
      <c r="L134" s="242">
        <f>J134/F134-1</f>
        <v>-0.19482225554331811</v>
      </c>
      <c r="M134" s="241">
        <f>J134-F134</f>
        <v>-14682</v>
      </c>
      <c r="N134" s="242">
        <f>J134/D134-1</f>
        <v>-0.52095274185653606</v>
      </c>
      <c r="O134" s="241">
        <f>J134-D134</f>
        <v>-65987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46830</v>
      </c>
      <c r="D135" s="259">
        <v>97227</v>
      </c>
      <c r="E135" s="259">
        <v>68469</v>
      </c>
      <c r="F135" s="259">
        <v>54919</v>
      </c>
      <c r="G135" s="263">
        <f>IFERROR(F135/E135-1,"-")</f>
        <v>-0.19789977946223836</v>
      </c>
      <c r="H135" s="259">
        <f t="shared" ref="H135:H138" si="14">F135-E135</f>
        <v>-13550</v>
      </c>
      <c r="I135" s="261">
        <f>F135/F$134</f>
        <v>0.72874563766404377</v>
      </c>
      <c r="J135" s="259">
        <v>44012</v>
      </c>
      <c r="K135" s="260">
        <f t="shared" ref="K135:K138" si="15">J135/J$134</f>
        <v>0.72532507127671841</v>
      </c>
      <c r="L135" s="261">
        <f t="shared" ref="L135:L138" si="16">J135/F135-1</f>
        <v>-0.19860157686775071</v>
      </c>
      <c r="M135" s="262">
        <f t="shared" ref="M135:M138" si="17">J135-F135</f>
        <v>-10907</v>
      </c>
      <c r="N135" s="260">
        <f t="shared" ref="N135:N138" si="18">J135/D135-1</f>
        <v>-0.54732738848262308</v>
      </c>
      <c r="O135" s="259">
        <f t="shared" ref="O135:O138" si="19">J135-D135</f>
        <v>-53215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1786</v>
      </c>
      <c r="D136" s="265">
        <v>4418</v>
      </c>
      <c r="E136" s="265">
        <v>6088</v>
      </c>
      <c r="F136" s="265">
        <v>5369</v>
      </c>
      <c r="G136" s="269">
        <f t="shared" ref="G136:G138" si="20">IFERROR(F136/E136-1,"-")</f>
        <v>-0.11810118265440206</v>
      </c>
      <c r="H136" s="265">
        <f t="shared" si="14"/>
        <v>-719</v>
      </c>
      <c r="I136" s="273">
        <f t="shared" ref="I136:I138" si="21">F136/F$134</f>
        <v>7.1243746765568397E-2</v>
      </c>
      <c r="J136" s="265">
        <v>2401</v>
      </c>
      <c r="K136" s="271">
        <f t="shared" si="15"/>
        <v>3.9568878854298849E-2</v>
      </c>
      <c r="L136" s="273">
        <f t="shared" si="16"/>
        <v>-0.5528031290743155</v>
      </c>
      <c r="M136" s="272">
        <f t="shared" si="17"/>
        <v>-2968</v>
      </c>
      <c r="N136" s="271">
        <f t="shared" si="18"/>
        <v>-0.45654142145767318</v>
      </c>
      <c r="O136" s="265">
        <f t="shared" si="19"/>
        <v>-2017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45044</v>
      </c>
      <c r="D137" s="265">
        <v>92809</v>
      </c>
      <c r="E137" s="265">
        <v>62381</v>
      </c>
      <c r="F137" s="265">
        <v>49550</v>
      </c>
      <c r="G137" s="267">
        <f t="shared" si="20"/>
        <v>-0.20568762924608452</v>
      </c>
      <c r="H137" s="265">
        <f t="shared" si="14"/>
        <v>-12831</v>
      </c>
      <c r="I137" s="277">
        <f t="shared" si="21"/>
        <v>0.65750189089847533</v>
      </c>
      <c r="J137" s="265">
        <v>41611</v>
      </c>
      <c r="K137" s="271">
        <f t="shared" si="15"/>
        <v>0.68575619242241959</v>
      </c>
      <c r="L137" s="273">
        <f t="shared" si="16"/>
        <v>-0.16022199798183656</v>
      </c>
      <c r="M137" s="272">
        <f t="shared" si="17"/>
        <v>-7939</v>
      </c>
      <c r="N137" s="271">
        <f t="shared" si="18"/>
        <v>-0.5516490857567693</v>
      </c>
      <c r="O137" s="265">
        <f t="shared" si="19"/>
        <v>-51198</v>
      </c>
      <c r="Q137" s="29"/>
      <c r="R137" s="81"/>
      <c r="Z137" s="1"/>
    </row>
    <row r="138" spans="1:31" s="4" customFormat="1" x14ac:dyDescent="0.25">
      <c r="B138" s="258" t="s">
        <v>199</v>
      </c>
      <c r="C138" s="259">
        <v>21646</v>
      </c>
      <c r="D138" s="259">
        <v>29439</v>
      </c>
      <c r="E138" s="259">
        <v>18342</v>
      </c>
      <c r="F138" s="259">
        <v>20442</v>
      </c>
      <c r="G138" s="263">
        <f t="shared" si="20"/>
        <v>0.11449133137062484</v>
      </c>
      <c r="H138" s="259">
        <f t="shared" si="14"/>
        <v>2100</v>
      </c>
      <c r="I138" s="261">
        <f t="shared" si="21"/>
        <v>0.27125436233595629</v>
      </c>
      <c r="J138" s="259">
        <v>16667</v>
      </c>
      <c r="K138" s="260">
        <f t="shared" si="15"/>
        <v>0.27467492872328153</v>
      </c>
      <c r="L138" s="261">
        <f t="shared" si="16"/>
        <v>-0.18466881909793564</v>
      </c>
      <c r="M138" s="262">
        <f t="shared" si="17"/>
        <v>-3775</v>
      </c>
      <c r="N138" s="260">
        <f t="shared" si="18"/>
        <v>-0.43384625836475421</v>
      </c>
      <c r="O138" s="259">
        <f t="shared" si="19"/>
        <v>-12772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3A2A-E089-4593-83FD-EF8156A11D4B}">
  <sheetPr>
    <tabColor theme="4" tint="0.39997558519241921"/>
  </sheetPr>
  <dimension ref="A1:AE149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267</v>
      </c>
      <c r="D5" s="254" t="s">
        <v>268</v>
      </c>
      <c r="E5" s="254" t="s">
        <v>269</v>
      </c>
      <c r="F5" s="255" t="str">
        <f>CONCATENATE("%/s total Tenerife ",RIGHT(E5,4))</f>
        <v>%/s total Tenerife 2022</v>
      </c>
      <c r="G5" s="254" t="s">
        <v>270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271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272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456675</v>
      </c>
      <c r="D6" s="256">
        <v>800301</v>
      </c>
      <c r="E6" s="256">
        <v>1016781</v>
      </c>
      <c r="F6" s="257">
        <f>E6/$E$6</f>
        <v>1</v>
      </c>
      <c r="G6" s="256">
        <v>1042721</v>
      </c>
      <c r="H6" s="257">
        <f>G6/E6-1</f>
        <v>2.551188505686075E-2</v>
      </c>
      <c r="I6" s="256">
        <f>G6-E6</f>
        <v>25940</v>
      </c>
      <c r="J6" s="257">
        <f>G6/$G$6</f>
        <v>1</v>
      </c>
      <c r="K6" s="256">
        <v>1059034</v>
      </c>
      <c r="L6" s="257">
        <f>K6/G6-1</f>
        <v>1.56446451159995E-2</v>
      </c>
      <c r="M6" s="256">
        <f>K6-G6</f>
        <v>16313</v>
      </c>
      <c r="N6" s="257">
        <f>K6/$K$6</f>
        <v>1</v>
      </c>
      <c r="O6" s="256">
        <v>1068407</v>
      </c>
      <c r="P6" s="257">
        <f>O6/K6-1</f>
        <v>8.8505184913798551E-3</v>
      </c>
      <c r="Q6" s="256">
        <f>O6-K6</f>
        <v>9373</v>
      </c>
      <c r="R6" s="257">
        <f>IFERROR(O6/C6-1,"-")</f>
        <v>1.3395346800240873</v>
      </c>
      <c r="S6" s="256">
        <f>O6-C6</f>
        <v>611732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101575</v>
      </c>
      <c r="D7" s="265">
        <v>247584</v>
      </c>
      <c r="E7" s="265">
        <v>207208</v>
      </c>
      <c r="F7" s="271">
        <f t="shared" ref="F7:F16" si="0">E7/$E$6</f>
        <v>0.20378822971711705</v>
      </c>
      <c r="G7" s="265">
        <v>181700</v>
      </c>
      <c r="H7" s="273">
        <f>G7/E7-1</f>
        <v>-0.12310335508281534</v>
      </c>
      <c r="I7" s="272">
        <f>G7-E7</f>
        <v>-25508</v>
      </c>
      <c r="J7" s="271">
        <f>G7/$G$6</f>
        <v>0.17425562542616865</v>
      </c>
      <c r="K7" s="265">
        <v>161848</v>
      </c>
      <c r="L7" s="273">
        <f>K7/G7-1</f>
        <v>-0.1092570170610897</v>
      </c>
      <c r="M7" s="272">
        <f>K7-G7</f>
        <v>-19852</v>
      </c>
      <c r="N7" s="271">
        <f>K7/$K$6</f>
        <v>0.15282606601865473</v>
      </c>
      <c r="O7" s="265">
        <v>147955</v>
      </c>
      <c r="P7" s="273">
        <f>O7/K7-1</f>
        <v>-8.5839800306460434E-2</v>
      </c>
      <c r="Q7" s="272">
        <f>O7-K7</f>
        <v>-13893</v>
      </c>
      <c r="R7" s="273">
        <f t="shared" ref="R7:R16" si="1">IFERROR(O7/C7-1,"-")</f>
        <v>0.45660841742554759</v>
      </c>
      <c r="S7" s="272">
        <f t="shared" ref="S7:S16" si="2">O7-C7</f>
        <v>46380</v>
      </c>
      <c r="T7" s="271">
        <f>O7/$O$6</f>
        <v>0.13848187067288029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46908</v>
      </c>
      <c r="D8" s="265">
        <v>83468</v>
      </c>
      <c r="E8" s="265">
        <v>123951</v>
      </c>
      <c r="F8" s="271">
        <f t="shared" si="0"/>
        <v>0.12190530704251948</v>
      </c>
      <c r="G8" s="265">
        <v>119487</v>
      </c>
      <c r="H8" s="273">
        <f t="shared" ref="H8:H16" si="3">G8/E8-1</f>
        <v>-3.6014231430161914E-2</v>
      </c>
      <c r="I8" s="272">
        <f t="shared" ref="I8:I16" si="4">G8-E8</f>
        <v>-4464</v>
      </c>
      <c r="J8" s="271">
        <f t="shared" ref="J8:J16" si="5">G8/$G$6</f>
        <v>0.11459153503190211</v>
      </c>
      <c r="K8" s="265">
        <v>114632</v>
      </c>
      <c r="L8" s="273">
        <f t="shared" ref="L8:L16" si="6">K8/G8-1</f>
        <v>-4.063203528417314E-2</v>
      </c>
      <c r="M8" s="272">
        <f t="shared" ref="M8:M16" si="7">K8-G8</f>
        <v>-4855</v>
      </c>
      <c r="N8" s="271">
        <f t="shared" ref="N8:N16" si="8">K8/$K$6</f>
        <v>0.10824203944349284</v>
      </c>
      <c r="O8" s="265">
        <v>118257</v>
      </c>
      <c r="P8" s="273">
        <f t="shared" ref="P8:P16" si="9">O8/K8-1</f>
        <v>3.1622932514481228E-2</v>
      </c>
      <c r="Q8" s="272">
        <f t="shared" ref="Q8:Q16" si="10">O8-K8</f>
        <v>3625</v>
      </c>
      <c r="R8" s="273">
        <f t="shared" si="1"/>
        <v>1.5210411870043488</v>
      </c>
      <c r="S8" s="272">
        <f t="shared" si="2"/>
        <v>71349</v>
      </c>
      <c r="T8" s="271">
        <f t="shared" ref="T8:T16" si="11">O8/$O$6</f>
        <v>0.11068534743782098</v>
      </c>
      <c r="V8" s="29"/>
      <c r="W8" s="81"/>
      <c r="AE8" s="1"/>
    </row>
    <row r="9" spans="1:31" s="4" customFormat="1" x14ac:dyDescent="0.25">
      <c r="B9" s="248" t="s">
        <v>49</v>
      </c>
      <c r="C9" s="265">
        <v>2335</v>
      </c>
      <c r="D9" s="265">
        <v>4950</v>
      </c>
      <c r="E9" s="265">
        <v>6762</v>
      </c>
      <c r="F9" s="266">
        <f t="shared" si="0"/>
        <v>6.6503996435810665E-3</v>
      </c>
      <c r="G9" s="265">
        <v>20295</v>
      </c>
      <c r="H9" s="277">
        <f t="shared" si="3"/>
        <v>2.0013309671694763</v>
      </c>
      <c r="I9" s="268">
        <f t="shared" si="4"/>
        <v>13533</v>
      </c>
      <c r="J9" s="266">
        <f t="shared" si="5"/>
        <v>1.9463499824018123E-2</v>
      </c>
      <c r="K9" s="265">
        <v>11990</v>
      </c>
      <c r="L9" s="273">
        <f t="shared" si="6"/>
        <v>-0.40921409214092141</v>
      </c>
      <c r="M9" s="272">
        <f t="shared" si="7"/>
        <v>-8305</v>
      </c>
      <c r="N9" s="271">
        <f t="shared" si="8"/>
        <v>1.1321638398767179E-2</v>
      </c>
      <c r="O9" s="265">
        <v>10059</v>
      </c>
      <c r="P9" s="273">
        <f t="shared" si="9"/>
        <v>-0.16105087572977483</v>
      </c>
      <c r="Q9" s="272">
        <f t="shared" si="10"/>
        <v>-1931</v>
      </c>
      <c r="R9" s="273">
        <f t="shared" si="1"/>
        <v>3.3079229122055676</v>
      </c>
      <c r="S9" s="272">
        <f t="shared" si="2"/>
        <v>7724</v>
      </c>
      <c r="T9" s="271">
        <f t="shared" si="11"/>
        <v>9.4149514183265361E-3</v>
      </c>
      <c r="V9" s="29"/>
      <c r="W9" s="81"/>
      <c r="AE9" s="1"/>
    </row>
    <row r="10" spans="1:31" s="4" customFormat="1" x14ac:dyDescent="0.25">
      <c r="B10" s="248" t="s">
        <v>51</v>
      </c>
      <c r="C10" s="265">
        <v>94044</v>
      </c>
      <c r="D10" s="265">
        <v>181693</v>
      </c>
      <c r="E10" s="265">
        <v>342343</v>
      </c>
      <c r="F10" s="271">
        <f t="shared" si="0"/>
        <v>0.33669295551352751</v>
      </c>
      <c r="G10" s="265">
        <v>343297</v>
      </c>
      <c r="H10" s="273">
        <f t="shared" si="3"/>
        <v>2.7866788571695444E-3</v>
      </c>
      <c r="I10" s="272">
        <f t="shared" si="4"/>
        <v>954</v>
      </c>
      <c r="J10" s="271">
        <f t="shared" si="5"/>
        <v>0.32923188465562697</v>
      </c>
      <c r="K10" s="265">
        <v>382439</v>
      </c>
      <c r="L10" s="273">
        <f t="shared" si="6"/>
        <v>0.1140178912137304</v>
      </c>
      <c r="M10" s="272">
        <f t="shared" si="7"/>
        <v>39142</v>
      </c>
      <c r="N10" s="271">
        <f t="shared" si="8"/>
        <v>0.36112060613729113</v>
      </c>
      <c r="O10" s="265">
        <v>398420</v>
      </c>
      <c r="P10" s="273">
        <f t="shared" si="9"/>
        <v>4.1787056236419318E-2</v>
      </c>
      <c r="Q10" s="272">
        <f t="shared" si="10"/>
        <v>15981</v>
      </c>
      <c r="R10" s="273">
        <f t="shared" si="1"/>
        <v>3.2365275828335669</v>
      </c>
      <c r="S10" s="272">
        <f t="shared" si="2"/>
        <v>304376</v>
      </c>
      <c r="T10" s="271">
        <f>O10/$O$6</f>
        <v>0.372910323500314</v>
      </c>
      <c r="V10" s="29"/>
      <c r="W10" s="81"/>
      <c r="AE10" s="1"/>
    </row>
    <row r="11" spans="1:31" s="4" customFormat="1" x14ac:dyDescent="0.25">
      <c r="B11" s="248" t="s">
        <v>53</v>
      </c>
      <c r="C11" s="265">
        <v>30342</v>
      </c>
      <c r="D11" s="265">
        <v>44398</v>
      </c>
      <c r="E11" s="265">
        <v>48630</v>
      </c>
      <c r="F11" s="266">
        <f t="shared" si="0"/>
        <v>4.7827408261956111E-2</v>
      </c>
      <c r="G11" s="265">
        <v>55684</v>
      </c>
      <c r="H11" s="277">
        <f t="shared" si="3"/>
        <v>0.14505449311124829</v>
      </c>
      <c r="I11" s="268">
        <f t="shared" si="4"/>
        <v>7054</v>
      </c>
      <c r="J11" s="266">
        <f t="shared" si="5"/>
        <v>5.3402588036492983E-2</v>
      </c>
      <c r="K11" s="265">
        <v>49807</v>
      </c>
      <c r="L11" s="273">
        <f t="shared" si="6"/>
        <v>-0.10554198692622652</v>
      </c>
      <c r="M11" s="272">
        <f t="shared" si="7"/>
        <v>-5877</v>
      </c>
      <c r="N11" s="271">
        <f t="shared" si="8"/>
        <v>4.7030595807122343E-2</v>
      </c>
      <c r="O11" s="265">
        <v>52122</v>
      </c>
      <c r="P11" s="273">
        <f t="shared" si="9"/>
        <v>4.647941052462512E-2</v>
      </c>
      <c r="Q11" s="272">
        <f t="shared" si="10"/>
        <v>2315</v>
      </c>
      <c r="R11" s="273">
        <f t="shared" si="1"/>
        <v>0.71781688748269734</v>
      </c>
      <c r="S11" s="272">
        <f t="shared" si="2"/>
        <v>21780</v>
      </c>
      <c r="T11" s="271">
        <f t="shared" si="11"/>
        <v>4.8784779583061509E-2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52879</v>
      </c>
      <c r="D12" s="265">
        <v>104557</v>
      </c>
      <c r="E12" s="265">
        <v>134886</v>
      </c>
      <c r="F12" s="271">
        <f t="shared" si="0"/>
        <v>0.13265983530376749</v>
      </c>
      <c r="G12" s="265">
        <v>147214</v>
      </c>
      <c r="H12" s="273">
        <f t="shared" si="3"/>
        <v>9.1395697107186757E-2</v>
      </c>
      <c r="I12" s="272">
        <f t="shared" si="4"/>
        <v>12328</v>
      </c>
      <c r="J12" s="271">
        <f t="shared" si="5"/>
        <v>0.14118254067962571</v>
      </c>
      <c r="K12" s="265">
        <v>155988</v>
      </c>
      <c r="L12" s="273">
        <f t="shared" si="6"/>
        <v>5.9600309753148561E-2</v>
      </c>
      <c r="M12" s="272">
        <f t="shared" si="7"/>
        <v>8774</v>
      </c>
      <c r="N12" s="271">
        <f t="shared" si="8"/>
        <v>0.14729272148014133</v>
      </c>
      <c r="O12" s="265">
        <v>178403</v>
      </c>
      <c r="P12" s="273">
        <f t="shared" si="9"/>
        <v>0.14369695104751656</v>
      </c>
      <c r="Q12" s="272">
        <f t="shared" si="10"/>
        <v>22415</v>
      </c>
      <c r="R12" s="273">
        <f t="shared" si="1"/>
        <v>2.3737967813309631</v>
      </c>
      <c r="S12" s="272">
        <f t="shared" si="2"/>
        <v>125524</v>
      </c>
      <c r="T12" s="271">
        <f t="shared" si="11"/>
        <v>0.16698037358422399</v>
      </c>
      <c r="V12" s="29"/>
      <c r="W12" s="81"/>
      <c r="AE12" s="1"/>
    </row>
    <row r="13" spans="1:31" s="4" customFormat="1" x14ac:dyDescent="0.25">
      <c r="B13" s="248" t="s">
        <v>52</v>
      </c>
      <c r="C13" s="265">
        <v>14777</v>
      </c>
      <c r="D13" s="265">
        <v>21732</v>
      </c>
      <c r="E13" s="265">
        <v>33809</v>
      </c>
      <c r="F13" s="266">
        <f t="shared" si="0"/>
        <v>3.3251014721950939E-2</v>
      </c>
      <c r="G13" s="265">
        <v>37722</v>
      </c>
      <c r="H13" s="277">
        <f t="shared" si="3"/>
        <v>0.11573841284864983</v>
      </c>
      <c r="I13" s="268">
        <f t="shared" si="4"/>
        <v>3913</v>
      </c>
      <c r="J13" s="266">
        <f t="shared" si="5"/>
        <v>3.6176503590126217E-2</v>
      </c>
      <c r="K13" s="265">
        <v>35821</v>
      </c>
      <c r="L13" s="273">
        <f t="shared" si="6"/>
        <v>-5.0394994963151474E-2</v>
      </c>
      <c r="M13" s="272">
        <f t="shared" si="7"/>
        <v>-1901</v>
      </c>
      <c r="N13" s="271">
        <f t="shared" si="8"/>
        <v>3.3824220940970734E-2</v>
      </c>
      <c r="O13" s="265">
        <v>35565</v>
      </c>
      <c r="P13" s="273">
        <f t="shared" si="9"/>
        <v>-7.146645822282971E-3</v>
      </c>
      <c r="Q13" s="272">
        <f t="shared" si="10"/>
        <v>-256</v>
      </c>
      <c r="R13" s="273">
        <f t="shared" si="1"/>
        <v>1.406780808012452</v>
      </c>
      <c r="S13" s="272">
        <f t="shared" si="2"/>
        <v>20788</v>
      </c>
      <c r="T13" s="271">
        <f t="shared" si="11"/>
        <v>3.3287876249406829E-2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21825</v>
      </c>
      <c r="D14" s="265">
        <v>45216</v>
      </c>
      <c r="E14" s="265">
        <v>29061</v>
      </c>
      <c r="F14" s="271">
        <f t="shared" si="0"/>
        <v>2.8581375930510109E-2</v>
      </c>
      <c r="G14" s="265">
        <v>33671</v>
      </c>
      <c r="H14" s="273">
        <f t="shared" si="3"/>
        <v>0.15863184336395864</v>
      </c>
      <c r="I14" s="272">
        <f t="shared" si="4"/>
        <v>4610</v>
      </c>
      <c r="J14" s="271">
        <f t="shared" si="5"/>
        <v>3.229147585979375E-2</v>
      </c>
      <c r="K14" s="265">
        <v>29209</v>
      </c>
      <c r="L14" s="273">
        <f t="shared" si="6"/>
        <v>-0.13251759674497343</v>
      </c>
      <c r="M14" s="272">
        <f t="shared" si="7"/>
        <v>-4462</v>
      </c>
      <c r="N14" s="271">
        <f t="shared" si="8"/>
        <v>2.7580795328573021E-2</v>
      </c>
      <c r="O14" s="265">
        <v>32990</v>
      </c>
      <c r="P14" s="273">
        <f t="shared" si="9"/>
        <v>0.12944640350576875</v>
      </c>
      <c r="Q14" s="272">
        <f t="shared" si="10"/>
        <v>3781</v>
      </c>
      <c r="R14" s="273">
        <f t="shared" si="1"/>
        <v>0.51156930126002287</v>
      </c>
      <c r="S14" s="272">
        <f t="shared" si="2"/>
        <v>11165</v>
      </c>
      <c r="T14" s="271">
        <f t="shared" si="11"/>
        <v>3.0877746027497013E-2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22233</v>
      </c>
      <c r="D15" s="265">
        <v>26311</v>
      </c>
      <c r="E15" s="265">
        <v>32375</v>
      </c>
      <c r="F15" s="266">
        <f t="shared" si="0"/>
        <v>3.1840681523356555E-2</v>
      </c>
      <c r="G15" s="265">
        <v>43847</v>
      </c>
      <c r="H15" s="277">
        <f t="shared" si="3"/>
        <v>0.35434749034749036</v>
      </c>
      <c r="I15" s="268">
        <f t="shared" si="4"/>
        <v>11472</v>
      </c>
      <c r="J15" s="266">
        <f t="shared" si="5"/>
        <v>4.2050558107106312E-2</v>
      </c>
      <c r="K15" s="265">
        <v>61312</v>
      </c>
      <c r="L15" s="273">
        <f t="shared" si="6"/>
        <v>0.39831687458663079</v>
      </c>
      <c r="M15" s="272">
        <f t="shared" si="7"/>
        <v>17465</v>
      </c>
      <c r="N15" s="271">
        <f t="shared" si="8"/>
        <v>5.7894269683504022E-2</v>
      </c>
      <c r="O15" s="265">
        <v>42953</v>
      </c>
      <c r="P15" s="273">
        <f t="shared" si="9"/>
        <v>-0.29943567327766174</v>
      </c>
      <c r="Q15" s="272">
        <f t="shared" si="10"/>
        <v>-18359</v>
      </c>
      <c r="R15" s="273">
        <f t="shared" si="1"/>
        <v>0.93194800521746957</v>
      </c>
      <c r="S15" s="272">
        <f t="shared" si="2"/>
        <v>20720</v>
      </c>
      <c r="T15" s="271">
        <f t="shared" si="11"/>
        <v>4.0202844047259143E-2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69757</v>
      </c>
      <c r="D16" s="265">
        <f>D6-SUM(D7:D15)</f>
        <v>40392</v>
      </c>
      <c r="E16" s="265">
        <f>E6-SUM(E7:E15)</f>
        <v>57756</v>
      </c>
      <c r="F16" s="271">
        <f t="shared" si="0"/>
        <v>5.6802792341713704E-2</v>
      </c>
      <c r="G16" s="265">
        <f>G6-SUM(G7:G15)</f>
        <v>59804</v>
      </c>
      <c r="H16" s="273">
        <f t="shared" si="3"/>
        <v>3.5459519357296188E-2</v>
      </c>
      <c r="I16" s="272">
        <f t="shared" si="4"/>
        <v>2048</v>
      </c>
      <c r="J16" s="271">
        <f t="shared" si="5"/>
        <v>5.7353788789139187E-2</v>
      </c>
      <c r="K16" s="265">
        <f>K6-SUM(K7:K15)</f>
        <v>55988</v>
      </c>
      <c r="L16" s="273">
        <f t="shared" si="6"/>
        <v>-6.3808440906962693E-2</v>
      </c>
      <c r="M16" s="272">
        <f t="shared" si="7"/>
        <v>-3816</v>
      </c>
      <c r="N16" s="271">
        <f t="shared" si="8"/>
        <v>5.2867046761482635E-2</v>
      </c>
      <c r="O16" s="265">
        <f>O6-SUM(O7:O15)</f>
        <v>51683</v>
      </c>
      <c r="P16" s="273">
        <f t="shared" si="9"/>
        <v>-7.689147674501684E-2</v>
      </c>
      <c r="Q16" s="272">
        <f t="shared" si="10"/>
        <v>-4305</v>
      </c>
      <c r="R16" s="273">
        <f t="shared" si="1"/>
        <v>-0.25909944521696748</v>
      </c>
      <c r="S16" s="272">
        <f t="shared" si="2"/>
        <v>-18074</v>
      </c>
      <c r="T16" s="271">
        <f t="shared" si="11"/>
        <v>4.8373887479209704E-2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30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456683</v>
      </c>
      <c r="D136" s="241">
        <v>800301</v>
      </c>
      <c r="E136" s="241">
        <v>1016781</v>
      </c>
      <c r="F136" s="241">
        <v>1042721</v>
      </c>
      <c r="G136" s="242">
        <f>F136/E136-1</f>
        <v>2.551188505686075E-2</v>
      </c>
      <c r="H136" s="241">
        <f>F136-E136</f>
        <v>25940</v>
      </c>
      <c r="I136" s="242">
        <f>F136/F$136</f>
        <v>1</v>
      </c>
      <c r="J136" s="241">
        <v>1059034</v>
      </c>
      <c r="K136" s="242">
        <f>H136/H$136</f>
        <v>1</v>
      </c>
      <c r="L136" s="242">
        <f>J136/F136-1</f>
        <v>1.56446451159995E-2</v>
      </c>
      <c r="M136" s="241">
        <f>J136-F136</f>
        <v>16313</v>
      </c>
      <c r="N136" s="242">
        <f>J136/C136-1</f>
        <v>1.3189696134955757</v>
      </c>
      <c r="O136" s="241">
        <f>J136-C136</f>
        <v>602351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117997</v>
      </c>
      <c r="D137" s="265">
        <v>247584</v>
      </c>
      <c r="E137" s="265">
        <v>207208</v>
      </c>
      <c r="F137" s="265">
        <v>181700</v>
      </c>
      <c r="G137" s="271">
        <f t="shared" ref="G137:G146" si="12">F137/E137-1</f>
        <v>-0.12310335508281534</v>
      </c>
      <c r="H137" s="278">
        <f t="shared" ref="H137:H146" si="13">F137-E137</f>
        <v>-25508</v>
      </c>
      <c r="I137" s="273">
        <f t="shared" ref="I137:K146" si="14">F137/F$136</f>
        <v>0.17425562542616865</v>
      </c>
      <c r="J137" s="265">
        <v>161848</v>
      </c>
      <c r="K137" s="273">
        <f t="shared" si="14"/>
        <v>-0.9833461835003855</v>
      </c>
      <c r="L137" s="273">
        <f t="shared" ref="L137:L146" si="15">J137/F137-1</f>
        <v>-0.1092570170610897</v>
      </c>
      <c r="M137" s="272">
        <f t="shared" ref="M137:M146" si="16">J137-F137</f>
        <v>-19852</v>
      </c>
      <c r="N137" s="271">
        <f t="shared" ref="N137:N146" si="17">J137/C137-1</f>
        <v>0.37162809223963311</v>
      </c>
      <c r="O137" s="265">
        <f t="shared" ref="O137:O146" si="18">J137-C137</f>
        <v>43851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51760</v>
      </c>
      <c r="D138" s="265">
        <v>83468</v>
      </c>
      <c r="E138" s="265">
        <v>123951</v>
      </c>
      <c r="F138" s="265">
        <v>119487</v>
      </c>
      <c r="G138" s="271">
        <f t="shared" si="12"/>
        <v>-3.6014231430161914E-2</v>
      </c>
      <c r="H138" s="278">
        <f t="shared" si="13"/>
        <v>-4464</v>
      </c>
      <c r="I138" s="273">
        <f t="shared" si="14"/>
        <v>0.11459153503190211</v>
      </c>
      <c r="J138" s="265">
        <v>114632</v>
      </c>
      <c r="K138" s="273">
        <f t="shared" si="14"/>
        <v>-0.17208943716268313</v>
      </c>
      <c r="L138" s="273">
        <f t="shared" si="15"/>
        <v>-4.063203528417314E-2</v>
      </c>
      <c r="M138" s="272">
        <f t="shared" si="16"/>
        <v>-4855</v>
      </c>
      <c r="N138" s="271">
        <f t="shared" si="17"/>
        <v>1.2146831530139104</v>
      </c>
      <c r="O138" s="265">
        <f t="shared" si="18"/>
        <v>62872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2339</v>
      </c>
      <c r="D139" s="265">
        <v>4950</v>
      </c>
      <c r="E139" s="265">
        <v>6762</v>
      </c>
      <c r="F139" s="265">
        <v>20295</v>
      </c>
      <c r="G139" s="271">
        <f t="shared" si="12"/>
        <v>2.0013309671694763</v>
      </c>
      <c r="H139" s="278">
        <f t="shared" si="13"/>
        <v>13533</v>
      </c>
      <c r="I139" s="273">
        <f t="shared" si="14"/>
        <v>1.9463499824018123E-2</v>
      </c>
      <c r="J139" s="265">
        <v>11990</v>
      </c>
      <c r="K139" s="277">
        <f t="shared" si="14"/>
        <v>0.52170393215111799</v>
      </c>
      <c r="L139" s="273">
        <f t="shared" si="15"/>
        <v>-0.40921409214092141</v>
      </c>
      <c r="M139" s="272">
        <f t="shared" si="16"/>
        <v>-8305</v>
      </c>
      <c r="N139" s="271">
        <f t="shared" si="17"/>
        <v>4.1261222744762716</v>
      </c>
      <c r="O139" s="265">
        <f t="shared" si="18"/>
        <v>9651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103133</v>
      </c>
      <c r="D140" s="265">
        <v>181693</v>
      </c>
      <c r="E140" s="265">
        <v>342343</v>
      </c>
      <c r="F140" s="265">
        <v>343297</v>
      </c>
      <c r="G140" s="271">
        <f t="shared" si="12"/>
        <v>2.7866788571695444E-3</v>
      </c>
      <c r="H140" s="278">
        <f t="shared" si="13"/>
        <v>954</v>
      </c>
      <c r="I140" s="273">
        <f t="shared" si="14"/>
        <v>0.32923188465562697</v>
      </c>
      <c r="J140" s="265">
        <v>382439</v>
      </c>
      <c r="K140" s="273">
        <f t="shared" si="14"/>
        <v>3.6777178103315343E-2</v>
      </c>
      <c r="L140" s="273">
        <f t="shared" si="15"/>
        <v>0.1140178912137304</v>
      </c>
      <c r="M140" s="272">
        <f t="shared" si="16"/>
        <v>39142</v>
      </c>
      <c r="N140" s="271">
        <f t="shared" si="17"/>
        <v>2.7082117266054513</v>
      </c>
      <c r="O140" s="265">
        <f t="shared" si="18"/>
        <v>279306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30584</v>
      </c>
      <c r="D141" s="265">
        <v>44398</v>
      </c>
      <c r="E141" s="265">
        <v>48630</v>
      </c>
      <c r="F141" s="265">
        <v>55684</v>
      </c>
      <c r="G141" s="271">
        <f t="shared" si="12"/>
        <v>0.14505449311124829</v>
      </c>
      <c r="H141" s="278">
        <f t="shared" si="13"/>
        <v>7054</v>
      </c>
      <c r="I141" s="273">
        <f t="shared" si="14"/>
        <v>5.3402588036492983E-2</v>
      </c>
      <c r="J141" s="265">
        <v>49807</v>
      </c>
      <c r="K141" s="277">
        <f t="shared" si="14"/>
        <v>0.27193523515805706</v>
      </c>
      <c r="L141" s="273">
        <f t="shared" si="15"/>
        <v>-0.10554198692622652</v>
      </c>
      <c r="M141" s="272">
        <f t="shared" si="16"/>
        <v>-5877</v>
      </c>
      <c r="N141" s="271">
        <f t="shared" si="17"/>
        <v>0.62853125817420863</v>
      </c>
      <c r="O141" s="265">
        <f t="shared" si="18"/>
        <v>19223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61571</v>
      </c>
      <c r="D142" s="265">
        <v>104557</v>
      </c>
      <c r="E142" s="265">
        <v>134886</v>
      </c>
      <c r="F142" s="265">
        <v>147214</v>
      </c>
      <c r="G142" s="271">
        <f t="shared" si="12"/>
        <v>9.1395697107186757E-2</v>
      </c>
      <c r="H142" s="278">
        <f t="shared" si="13"/>
        <v>12328</v>
      </c>
      <c r="I142" s="273">
        <f t="shared" si="14"/>
        <v>0.14118254067962571</v>
      </c>
      <c r="J142" s="265">
        <v>155988</v>
      </c>
      <c r="K142" s="273">
        <f t="shared" si="14"/>
        <v>0.47525057825751738</v>
      </c>
      <c r="L142" s="273">
        <f t="shared" si="15"/>
        <v>5.9600309753148561E-2</v>
      </c>
      <c r="M142" s="272">
        <f t="shared" si="16"/>
        <v>8774</v>
      </c>
      <c r="N142" s="271">
        <f t="shared" si="17"/>
        <v>1.533465430153806</v>
      </c>
      <c r="O142" s="265">
        <f t="shared" si="18"/>
        <v>94417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16023</v>
      </c>
      <c r="D143" s="265">
        <v>21732</v>
      </c>
      <c r="E143" s="265">
        <v>33809</v>
      </c>
      <c r="F143" s="265">
        <v>37722</v>
      </c>
      <c r="G143" s="271">
        <f t="shared" si="12"/>
        <v>0.11573841284864983</v>
      </c>
      <c r="H143" s="278">
        <f t="shared" si="13"/>
        <v>3913</v>
      </c>
      <c r="I143" s="273">
        <f t="shared" si="14"/>
        <v>3.6176503590126217E-2</v>
      </c>
      <c r="J143" s="265">
        <v>35821</v>
      </c>
      <c r="K143" s="277">
        <f t="shared" si="14"/>
        <v>0.15084811102544332</v>
      </c>
      <c r="L143" s="273">
        <f t="shared" si="15"/>
        <v>-5.0394994963151474E-2</v>
      </c>
      <c r="M143" s="272">
        <f t="shared" si="16"/>
        <v>-1901</v>
      </c>
      <c r="N143" s="271">
        <f t="shared" si="17"/>
        <v>1.2355988266866378</v>
      </c>
      <c r="O143" s="265">
        <f t="shared" si="18"/>
        <v>19798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26839</v>
      </c>
      <c r="D144" s="265">
        <v>45216</v>
      </c>
      <c r="E144" s="265">
        <v>29061</v>
      </c>
      <c r="F144" s="265">
        <v>33671</v>
      </c>
      <c r="G144" s="271">
        <f t="shared" si="12"/>
        <v>0.15863184336395864</v>
      </c>
      <c r="H144" s="278">
        <f t="shared" si="13"/>
        <v>4610</v>
      </c>
      <c r="I144" s="273">
        <f t="shared" si="14"/>
        <v>3.229147585979375E-2</v>
      </c>
      <c r="J144" s="265">
        <v>29209</v>
      </c>
      <c r="K144" s="273">
        <f t="shared" si="14"/>
        <v>0.1777178103315343</v>
      </c>
      <c r="L144" s="273">
        <f t="shared" si="15"/>
        <v>-0.13251759674497343</v>
      </c>
      <c r="M144" s="272">
        <f t="shared" si="16"/>
        <v>-4462</v>
      </c>
      <c r="N144" s="271">
        <f t="shared" si="17"/>
        <v>8.8304333246395084E-2</v>
      </c>
      <c r="O144" s="265">
        <f t="shared" si="18"/>
        <v>2370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24273</v>
      </c>
      <c r="D145" s="265">
        <v>26311</v>
      </c>
      <c r="E145" s="265">
        <v>32375</v>
      </c>
      <c r="F145" s="265">
        <v>43847</v>
      </c>
      <c r="G145" s="271">
        <f t="shared" si="12"/>
        <v>0.35434749034749036</v>
      </c>
      <c r="H145" s="278">
        <f t="shared" si="13"/>
        <v>11472</v>
      </c>
      <c r="I145" s="273">
        <f t="shared" si="14"/>
        <v>4.2050558107106312E-2</v>
      </c>
      <c r="J145" s="265">
        <v>61312</v>
      </c>
      <c r="K145" s="277">
        <f t="shared" si="14"/>
        <v>0.44225134926754051</v>
      </c>
      <c r="L145" s="273">
        <f t="shared" si="15"/>
        <v>0.39831687458663079</v>
      </c>
      <c r="M145" s="272">
        <f t="shared" si="16"/>
        <v>17465</v>
      </c>
      <c r="N145" s="271">
        <f t="shared" si="17"/>
        <v>1.5259341655337204</v>
      </c>
      <c r="O145" s="265">
        <f t="shared" si="18"/>
        <v>37039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22164</v>
      </c>
      <c r="D146" s="265">
        <f>D136-SUM(D137:D145)</f>
        <v>40392</v>
      </c>
      <c r="E146" s="265">
        <f>E136-SUM(E137:E145)</f>
        <v>57756</v>
      </c>
      <c r="F146" s="265">
        <f>F136-SUM(F137:F145)</f>
        <v>59804</v>
      </c>
      <c r="G146" s="271">
        <f t="shared" si="12"/>
        <v>3.5459519357296188E-2</v>
      </c>
      <c r="H146" s="278">
        <f t="shared" si="13"/>
        <v>2048</v>
      </c>
      <c r="I146" s="273">
        <f t="shared" si="14"/>
        <v>5.7353788789139187E-2</v>
      </c>
      <c r="J146" s="265">
        <f>J136-SUM(J137:J145)</f>
        <v>55988</v>
      </c>
      <c r="K146" s="273">
        <f t="shared" si="14"/>
        <v>7.8951426368542785E-2</v>
      </c>
      <c r="L146" s="273">
        <f t="shared" si="15"/>
        <v>-6.3808440906962693E-2</v>
      </c>
      <c r="M146" s="272">
        <f t="shared" si="16"/>
        <v>-3816</v>
      </c>
      <c r="N146" s="271">
        <f t="shared" si="17"/>
        <v>1.5260783252120556</v>
      </c>
      <c r="O146" s="265">
        <f t="shared" si="18"/>
        <v>33824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9105-1BC3-4231-9784-F85E824BC044}">
  <sheetPr>
    <tabColor theme="4" tint="0.39997558519241921"/>
  </sheetPr>
  <dimension ref="A1:AE149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210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267</v>
      </c>
      <c r="D5" s="254" t="s">
        <v>268</v>
      </c>
      <c r="E5" s="254" t="s">
        <v>269</v>
      </c>
      <c r="F5" s="255" t="str">
        <f>CONCATENATE("%/s total Tenerife ",RIGHT(E5,4))</f>
        <v>%/s total Tenerife 2022</v>
      </c>
      <c r="G5" s="254" t="s">
        <v>270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271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272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248286</v>
      </c>
      <c r="D6" s="256">
        <v>384253</v>
      </c>
      <c r="E6" s="256">
        <v>593573</v>
      </c>
      <c r="F6" s="257">
        <f>E6/$E$6</f>
        <v>1</v>
      </c>
      <c r="G6" s="256">
        <v>612402</v>
      </c>
      <c r="H6" s="257">
        <f>G6/E6-1</f>
        <v>3.1721456333087872E-2</v>
      </c>
      <c r="I6" s="256">
        <f>G6-E6</f>
        <v>18829</v>
      </c>
      <c r="J6" s="257">
        <f>G6/$G$6</f>
        <v>1</v>
      </c>
      <c r="K6" s="256">
        <v>637010</v>
      </c>
      <c r="L6" s="257">
        <f>K6/G6-1</f>
        <v>4.0182755771535739E-2</v>
      </c>
      <c r="M6" s="256">
        <f>K6-G6</f>
        <v>24608</v>
      </c>
      <c r="N6" s="257">
        <f>K6/$K$6</f>
        <v>1</v>
      </c>
      <c r="O6" s="256">
        <v>644247</v>
      </c>
      <c r="P6" s="257">
        <f>O6/K6-1</f>
        <v>1.1360889154016451E-2</v>
      </c>
      <c r="Q6" s="256">
        <f>O6-K6</f>
        <v>7237</v>
      </c>
      <c r="R6" s="257">
        <f>IFERROR(O6/C6-1,"-")</f>
        <v>1.5947777965733065</v>
      </c>
      <c r="S6" s="256">
        <f>O6-C6</f>
        <v>395961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43067</v>
      </c>
      <c r="D7" s="265">
        <v>120918</v>
      </c>
      <c r="E7" s="265">
        <v>120397</v>
      </c>
      <c r="F7" s="271">
        <f t="shared" ref="F7:F16" si="0">E7/$E$6</f>
        <v>0.20283436072732419</v>
      </c>
      <c r="G7" s="265">
        <v>106339</v>
      </c>
      <c r="H7" s="273">
        <f>G7/E7-1</f>
        <v>-0.11676370673687886</v>
      </c>
      <c r="I7" s="272">
        <f>G7-E7</f>
        <v>-14058</v>
      </c>
      <c r="J7" s="271">
        <f>G7/$G$6</f>
        <v>0.17364247667381882</v>
      </c>
      <c r="K7" s="265">
        <v>101169</v>
      </c>
      <c r="L7" s="273">
        <f>K7/G7-1</f>
        <v>-4.8618098722011727E-2</v>
      </c>
      <c r="M7" s="272">
        <f>K7-G7</f>
        <v>-5170</v>
      </c>
      <c r="N7" s="271">
        <f>K7/$K$6</f>
        <v>0.15881854288001759</v>
      </c>
      <c r="O7" s="265">
        <v>80536</v>
      </c>
      <c r="P7" s="273">
        <f>O7/K7-1</f>
        <v>-0.2039458727475808</v>
      </c>
      <c r="Q7" s="272">
        <f>O7-K7</f>
        <v>-20633</v>
      </c>
      <c r="R7" s="273">
        <f t="shared" ref="R7:R16" si="1">IFERROR(O7/C7-1,"-")</f>
        <v>0.87001648594051129</v>
      </c>
      <c r="S7" s="272">
        <f t="shared" ref="S7:S16" si="2">O7-C7</f>
        <v>37469</v>
      </c>
      <c r="T7" s="271">
        <f>O7/$O$6</f>
        <v>0.12500795502346149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23619</v>
      </c>
      <c r="D8" s="265">
        <v>39986</v>
      </c>
      <c r="E8" s="265">
        <v>75857</v>
      </c>
      <c r="F8" s="271">
        <f t="shared" si="0"/>
        <v>0.12779725492904831</v>
      </c>
      <c r="G8" s="265">
        <v>66877</v>
      </c>
      <c r="H8" s="273">
        <f t="shared" ref="H8:H16" si="3">G8/E8-1</f>
        <v>-0.11838063725167092</v>
      </c>
      <c r="I8" s="272">
        <f t="shared" ref="I8:I16" si="4">G8-E8</f>
        <v>-8980</v>
      </c>
      <c r="J8" s="271">
        <f t="shared" ref="J8:J16" si="5">G8/$G$6</f>
        <v>0.10920441148134721</v>
      </c>
      <c r="K8" s="265">
        <v>64410</v>
      </c>
      <c r="L8" s="273">
        <f t="shared" ref="L8:L16" si="6">K8/G8-1</f>
        <v>-3.6888616415210018E-2</v>
      </c>
      <c r="M8" s="272">
        <f t="shared" ref="M8:M16" si="7">K8-G8</f>
        <v>-2467</v>
      </c>
      <c r="N8" s="271">
        <f t="shared" ref="N8:N16" si="8">K8/$K$6</f>
        <v>0.10111301235459412</v>
      </c>
      <c r="O8" s="265">
        <v>66849</v>
      </c>
      <c r="P8" s="273">
        <f t="shared" ref="P8:P16" si="9">O8/K8-1</f>
        <v>3.7866790870982658E-2</v>
      </c>
      <c r="Q8" s="272">
        <f t="shared" ref="Q8:Q16" si="10">O8-K8</f>
        <v>2439</v>
      </c>
      <c r="R8" s="273">
        <f t="shared" si="1"/>
        <v>1.8303061094881241</v>
      </c>
      <c r="S8" s="272">
        <f t="shared" si="2"/>
        <v>43230</v>
      </c>
      <c r="T8" s="271">
        <f t="shared" ref="T8:T16" si="11">O8/$O$6</f>
        <v>0.10376299773223624</v>
      </c>
      <c r="V8" s="29"/>
      <c r="W8" s="81"/>
      <c r="AE8" s="1"/>
    </row>
    <row r="9" spans="1:31" s="4" customFormat="1" x14ac:dyDescent="0.25">
      <c r="B9" s="248" t="s">
        <v>49</v>
      </c>
      <c r="C9" s="265">
        <v>681</v>
      </c>
      <c r="D9" s="265">
        <v>2535</v>
      </c>
      <c r="E9" s="265">
        <v>3247</v>
      </c>
      <c r="F9" s="266">
        <f t="shared" si="0"/>
        <v>5.4702622929277446E-3</v>
      </c>
      <c r="G9" s="265">
        <v>5439</v>
      </c>
      <c r="H9" s="277">
        <f t="shared" si="3"/>
        <v>0.67508469356328926</v>
      </c>
      <c r="I9" s="268">
        <f t="shared" si="4"/>
        <v>2192</v>
      </c>
      <c r="J9" s="266">
        <f t="shared" si="5"/>
        <v>8.8814210273643786E-3</v>
      </c>
      <c r="K9" s="265">
        <v>4225</v>
      </c>
      <c r="L9" s="273">
        <f t="shared" si="6"/>
        <v>-0.22320279463136605</v>
      </c>
      <c r="M9" s="272">
        <f t="shared" si="7"/>
        <v>-1214</v>
      </c>
      <c r="N9" s="271">
        <f t="shared" si="8"/>
        <v>6.6325489395770865E-3</v>
      </c>
      <c r="O9" s="265">
        <v>4151</v>
      </c>
      <c r="P9" s="273">
        <f t="shared" si="9"/>
        <v>-1.7514792899408271E-2</v>
      </c>
      <c r="Q9" s="272">
        <f t="shared" si="10"/>
        <v>-74</v>
      </c>
      <c r="R9" s="273">
        <f t="shared" si="1"/>
        <v>5.0954478707782673</v>
      </c>
      <c r="S9" s="272">
        <f t="shared" si="2"/>
        <v>3470</v>
      </c>
      <c r="T9" s="271">
        <f t="shared" si="11"/>
        <v>6.4431809538888036E-3</v>
      </c>
      <c r="V9" s="29"/>
      <c r="W9" s="81"/>
      <c r="AE9" s="1"/>
    </row>
    <row r="10" spans="1:31" s="4" customFormat="1" x14ac:dyDescent="0.25">
      <c r="B10" s="248" t="s">
        <v>51</v>
      </c>
      <c r="C10" s="265">
        <v>68651</v>
      </c>
      <c r="D10" s="265">
        <v>114704</v>
      </c>
      <c r="E10" s="265">
        <v>244952</v>
      </c>
      <c r="F10" s="271">
        <f t="shared" si="0"/>
        <v>0.4126737570610523</v>
      </c>
      <c r="G10" s="265">
        <v>250432</v>
      </c>
      <c r="H10" s="273">
        <f t="shared" si="3"/>
        <v>2.2371729971586207E-2</v>
      </c>
      <c r="I10" s="272">
        <f t="shared" si="4"/>
        <v>5480</v>
      </c>
      <c r="J10" s="271">
        <f t="shared" si="5"/>
        <v>0.4089340008687104</v>
      </c>
      <c r="K10" s="265">
        <v>276037</v>
      </c>
      <c r="L10" s="273">
        <f t="shared" si="6"/>
        <v>0.10224332353692822</v>
      </c>
      <c r="M10" s="272">
        <f t="shared" si="7"/>
        <v>25605</v>
      </c>
      <c r="N10" s="271">
        <f t="shared" si="8"/>
        <v>0.43333228677728763</v>
      </c>
      <c r="O10" s="265">
        <v>294370</v>
      </c>
      <c r="P10" s="273">
        <f t="shared" si="9"/>
        <v>6.6415009582048823E-2</v>
      </c>
      <c r="Q10" s="272">
        <f t="shared" si="10"/>
        <v>18333</v>
      </c>
      <c r="R10" s="273">
        <f t="shared" si="1"/>
        <v>3.2879200594310349</v>
      </c>
      <c r="S10" s="272">
        <f t="shared" si="2"/>
        <v>225719</v>
      </c>
      <c r="T10" s="271">
        <f>O10/$O$6</f>
        <v>0.45692102563147363</v>
      </c>
      <c r="V10" s="29"/>
      <c r="W10" s="81"/>
      <c r="AE10" s="1"/>
    </row>
    <row r="11" spans="1:31" s="4" customFormat="1" x14ac:dyDescent="0.25">
      <c r="B11" s="248" t="s">
        <v>53</v>
      </c>
      <c r="C11" s="265">
        <v>25510</v>
      </c>
      <c r="D11" s="265">
        <v>20278</v>
      </c>
      <c r="E11" s="265">
        <v>32271</v>
      </c>
      <c r="F11" s="266">
        <f t="shared" si="0"/>
        <v>5.4367365092414917E-2</v>
      </c>
      <c r="G11" s="265">
        <v>36164</v>
      </c>
      <c r="H11" s="277">
        <f t="shared" si="3"/>
        <v>0.12063462551516846</v>
      </c>
      <c r="I11" s="268">
        <f t="shared" si="4"/>
        <v>3893</v>
      </c>
      <c r="J11" s="266">
        <f t="shared" si="5"/>
        <v>5.9052713740320902E-2</v>
      </c>
      <c r="K11" s="265">
        <v>33708</v>
      </c>
      <c r="L11" s="273">
        <f t="shared" si="6"/>
        <v>-6.791284149983412E-2</v>
      </c>
      <c r="M11" s="272">
        <f t="shared" si="7"/>
        <v>-2456</v>
      </c>
      <c r="N11" s="271">
        <f t="shared" si="8"/>
        <v>5.2915966782311107E-2</v>
      </c>
      <c r="O11" s="265">
        <v>31636</v>
      </c>
      <c r="P11" s="273">
        <f t="shared" si="9"/>
        <v>-6.146908745698354E-2</v>
      </c>
      <c r="Q11" s="272">
        <f t="shared" si="10"/>
        <v>-2072</v>
      </c>
      <c r="R11" s="273">
        <f t="shared" si="1"/>
        <v>0.24014112112896902</v>
      </c>
      <c r="S11" s="272">
        <f t="shared" si="2"/>
        <v>6126</v>
      </c>
      <c r="T11" s="271">
        <f t="shared" si="11"/>
        <v>4.910538970301763E-2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28803</v>
      </c>
      <c r="D12" s="265">
        <v>51310</v>
      </c>
      <c r="E12" s="265">
        <v>65021</v>
      </c>
      <c r="F12" s="271">
        <f t="shared" si="0"/>
        <v>0.10954170759114717</v>
      </c>
      <c r="G12" s="265">
        <v>80189</v>
      </c>
      <c r="H12" s="273">
        <f t="shared" si="3"/>
        <v>0.23327847926054668</v>
      </c>
      <c r="I12" s="272">
        <f t="shared" si="4"/>
        <v>15168</v>
      </c>
      <c r="J12" s="271">
        <f t="shared" si="5"/>
        <v>0.13094176700925209</v>
      </c>
      <c r="K12" s="265">
        <v>80800</v>
      </c>
      <c r="L12" s="273">
        <f t="shared" si="6"/>
        <v>7.6194989337690089E-3</v>
      </c>
      <c r="M12" s="272">
        <f t="shared" si="7"/>
        <v>611</v>
      </c>
      <c r="N12" s="271">
        <f t="shared" si="8"/>
        <v>0.1268425927379476</v>
      </c>
      <c r="O12" s="265">
        <v>84941</v>
      </c>
      <c r="P12" s="273">
        <f t="shared" si="9"/>
        <v>5.1250000000000018E-2</v>
      </c>
      <c r="Q12" s="272">
        <f t="shared" si="10"/>
        <v>4141</v>
      </c>
      <c r="R12" s="273">
        <f t="shared" si="1"/>
        <v>1.9490330868312329</v>
      </c>
      <c r="S12" s="272">
        <f t="shared" si="2"/>
        <v>56138</v>
      </c>
      <c r="T12" s="271">
        <f t="shared" si="11"/>
        <v>0.13184539470110065</v>
      </c>
      <c r="V12" s="29"/>
      <c r="W12" s="81"/>
      <c r="AE12" s="1"/>
    </row>
    <row r="13" spans="1:31" s="4" customFormat="1" x14ac:dyDescent="0.25">
      <c r="B13" s="248" t="s">
        <v>52</v>
      </c>
      <c r="C13" s="265">
        <v>6752</v>
      </c>
      <c r="D13" s="265">
        <v>10731</v>
      </c>
      <c r="E13" s="265">
        <v>17520</v>
      </c>
      <c r="F13" s="266">
        <f t="shared" si="0"/>
        <v>2.951616734588669E-2</v>
      </c>
      <c r="G13" s="265">
        <v>25698</v>
      </c>
      <c r="H13" s="277">
        <f t="shared" si="3"/>
        <v>0.46678082191780823</v>
      </c>
      <c r="I13" s="268">
        <f t="shared" si="4"/>
        <v>8178</v>
      </c>
      <c r="J13" s="266">
        <f t="shared" si="5"/>
        <v>4.1962632388529104E-2</v>
      </c>
      <c r="K13" s="265">
        <v>23944</v>
      </c>
      <c r="L13" s="273">
        <f t="shared" si="6"/>
        <v>-6.8254338859055186E-2</v>
      </c>
      <c r="M13" s="272">
        <f t="shared" si="7"/>
        <v>-1754</v>
      </c>
      <c r="N13" s="271">
        <f t="shared" si="8"/>
        <v>3.758810693709675E-2</v>
      </c>
      <c r="O13" s="265">
        <v>21878</v>
      </c>
      <c r="P13" s="273">
        <f t="shared" si="9"/>
        <v>-8.6284664216505158E-2</v>
      </c>
      <c r="Q13" s="272">
        <f t="shared" si="10"/>
        <v>-2066</v>
      </c>
      <c r="R13" s="273">
        <f t="shared" si="1"/>
        <v>2.2402251184834121</v>
      </c>
      <c r="S13" s="272">
        <f t="shared" si="2"/>
        <v>15126</v>
      </c>
      <c r="T13" s="271">
        <f t="shared" si="11"/>
        <v>3.3959025032324557E-2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5616</v>
      </c>
      <c r="D14" s="265">
        <v>11021</v>
      </c>
      <c r="E14" s="265">
        <v>9118</v>
      </c>
      <c r="F14" s="271">
        <f t="shared" si="0"/>
        <v>1.536121083674628E-2</v>
      </c>
      <c r="G14" s="265">
        <v>11319</v>
      </c>
      <c r="H14" s="273">
        <f t="shared" si="3"/>
        <v>0.24139065584558028</v>
      </c>
      <c r="I14" s="272">
        <f t="shared" si="4"/>
        <v>2201</v>
      </c>
      <c r="J14" s="271">
        <f t="shared" si="5"/>
        <v>1.8482957273163705E-2</v>
      </c>
      <c r="K14" s="265">
        <v>10833</v>
      </c>
      <c r="L14" s="273">
        <f t="shared" si="6"/>
        <v>-4.2936655181553096E-2</v>
      </c>
      <c r="M14" s="272">
        <f t="shared" si="7"/>
        <v>-486</v>
      </c>
      <c r="N14" s="271">
        <f t="shared" si="8"/>
        <v>1.7006012464482505E-2</v>
      </c>
      <c r="O14" s="265">
        <v>13384</v>
      </c>
      <c r="P14" s="273">
        <f t="shared" si="9"/>
        <v>0.23548416874365374</v>
      </c>
      <c r="Q14" s="272">
        <f t="shared" si="10"/>
        <v>2551</v>
      </c>
      <c r="R14" s="273">
        <f t="shared" si="1"/>
        <v>1.383190883190883</v>
      </c>
      <c r="S14" s="272">
        <f t="shared" si="2"/>
        <v>7768</v>
      </c>
      <c r="T14" s="271">
        <f t="shared" si="11"/>
        <v>2.0774640782184474E-2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14211</v>
      </c>
      <c r="D15" s="265">
        <v>4744</v>
      </c>
      <c r="E15" s="265">
        <v>9037</v>
      </c>
      <c r="F15" s="266">
        <f t="shared" si="0"/>
        <v>1.5224749104153995E-2</v>
      </c>
      <c r="G15" s="265">
        <v>14448</v>
      </c>
      <c r="H15" s="277">
        <f t="shared" si="3"/>
        <v>0.59876065065840445</v>
      </c>
      <c r="I15" s="268">
        <f t="shared" si="4"/>
        <v>5411</v>
      </c>
      <c r="J15" s="266">
        <f t="shared" si="5"/>
        <v>2.3592346203964065E-2</v>
      </c>
      <c r="K15" s="265">
        <v>23750</v>
      </c>
      <c r="L15" s="273">
        <f t="shared" si="6"/>
        <v>0.64382613510520481</v>
      </c>
      <c r="M15" s="272">
        <f t="shared" si="7"/>
        <v>9302</v>
      </c>
      <c r="N15" s="271">
        <f t="shared" si="8"/>
        <v>3.7283559127800195E-2</v>
      </c>
      <c r="O15" s="265">
        <v>26454</v>
      </c>
      <c r="P15" s="273">
        <f t="shared" si="9"/>
        <v>0.11385263157894743</v>
      </c>
      <c r="Q15" s="272">
        <f t="shared" si="10"/>
        <v>2704</v>
      </c>
      <c r="R15" s="273">
        <f t="shared" si="1"/>
        <v>0.86151572725353609</v>
      </c>
      <c r="S15" s="272">
        <f t="shared" si="2"/>
        <v>12243</v>
      </c>
      <c r="T15" s="271">
        <f t="shared" si="11"/>
        <v>4.1061890858630309E-2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31376</v>
      </c>
      <c r="D16" s="265">
        <f>D6-SUM(D7:D15)</f>
        <v>8026</v>
      </c>
      <c r="E16" s="265">
        <f>E6-SUM(E7:E15)</f>
        <v>16153</v>
      </c>
      <c r="F16" s="271">
        <f t="shared" si="0"/>
        <v>2.7213165019298383E-2</v>
      </c>
      <c r="G16" s="265">
        <f>G6-SUM(G7:G15)</f>
        <v>15497</v>
      </c>
      <c r="H16" s="273">
        <f t="shared" si="3"/>
        <v>-4.0611651086485456E-2</v>
      </c>
      <c r="I16" s="272">
        <f t="shared" si="4"/>
        <v>-656</v>
      </c>
      <c r="J16" s="271">
        <f t="shared" si="5"/>
        <v>2.5305273333529284E-2</v>
      </c>
      <c r="K16" s="265">
        <f>K6-SUM(K7:K15)</f>
        <v>18134</v>
      </c>
      <c r="L16" s="273">
        <f t="shared" si="6"/>
        <v>0.17016196683229001</v>
      </c>
      <c r="M16" s="272">
        <f t="shared" si="7"/>
        <v>2637</v>
      </c>
      <c r="N16" s="271">
        <f t="shared" si="8"/>
        <v>2.8467370998885418E-2</v>
      </c>
      <c r="O16" s="265">
        <f>O6-SUM(O7:O15)</f>
        <v>20048</v>
      </c>
      <c r="P16" s="273">
        <f t="shared" si="9"/>
        <v>0.10554759016212634</v>
      </c>
      <c r="Q16" s="272">
        <f t="shared" si="10"/>
        <v>1914</v>
      </c>
      <c r="R16" s="273">
        <f t="shared" si="1"/>
        <v>-0.36104028556858747</v>
      </c>
      <c r="S16" s="272">
        <f t="shared" si="2"/>
        <v>-11328</v>
      </c>
      <c r="T16" s="271">
        <f t="shared" si="11"/>
        <v>3.1118499581682182E-2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31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248294</v>
      </c>
      <c r="D136" s="241">
        <v>384253</v>
      </c>
      <c r="E136" s="241">
        <v>593573</v>
      </c>
      <c r="F136" s="241">
        <v>612402</v>
      </c>
      <c r="G136" s="242">
        <f>F136/E136-1</f>
        <v>3.1721456333087872E-2</v>
      </c>
      <c r="H136" s="241">
        <f>F136-E136</f>
        <v>18829</v>
      </c>
      <c r="I136" s="242">
        <f>F136/F$136</f>
        <v>1</v>
      </c>
      <c r="J136" s="241">
        <v>637010</v>
      </c>
      <c r="K136" s="242">
        <f>H136/H$136</f>
        <v>1</v>
      </c>
      <c r="L136" s="242">
        <f>J136/F136-1</f>
        <v>4.0182755771535739E-2</v>
      </c>
      <c r="M136" s="241">
        <f>J136-F136</f>
        <v>24608</v>
      </c>
      <c r="N136" s="242">
        <f>J136/C136-1</f>
        <v>1.565547294739301</v>
      </c>
      <c r="O136" s="241">
        <f>J136-C136</f>
        <v>388716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49521</v>
      </c>
      <c r="D137" s="265">
        <v>120918</v>
      </c>
      <c r="E137" s="265">
        <v>120397</v>
      </c>
      <c r="F137" s="265">
        <v>106339</v>
      </c>
      <c r="G137" s="271">
        <f t="shared" ref="G137:G146" si="12">F137/E137-1</f>
        <v>-0.11676370673687886</v>
      </c>
      <c r="H137" s="278">
        <f t="shared" ref="H137:H146" si="13">F137-E137</f>
        <v>-14058</v>
      </c>
      <c r="I137" s="273">
        <f t="shared" ref="I137:K146" si="14">F137/F$136</f>
        <v>0.17364247667381882</v>
      </c>
      <c r="J137" s="265">
        <v>101169</v>
      </c>
      <c r="K137" s="273">
        <f t="shared" si="14"/>
        <v>-0.74661426522916774</v>
      </c>
      <c r="L137" s="273">
        <f t="shared" ref="L137:L146" si="15">J137/F137-1</f>
        <v>-4.8618098722011727E-2</v>
      </c>
      <c r="M137" s="272">
        <f t="shared" ref="M137:M146" si="16">J137-F137</f>
        <v>-5170</v>
      </c>
      <c r="N137" s="271">
        <f t="shared" ref="N137:N145" si="17">J137/C137-1</f>
        <v>1.0429514751317623</v>
      </c>
      <c r="O137" s="265">
        <f t="shared" ref="O137:O146" si="18">J137-C137</f>
        <v>51648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26848</v>
      </c>
      <c r="D138" s="265">
        <v>39986</v>
      </c>
      <c r="E138" s="265">
        <v>75857</v>
      </c>
      <c r="F138" s="265">
        <v>66877</v>
      </c>
      <c r="G138" s="271">
        <f t="shared" si="12"/>
        <v>-0.11838063725167092</v>
      </c>
      <c r="H138" s="278">
        <f t="shared" si="13"/>
        <v>-8980</v>
      </c>
      <c r="I138" s="273">
        <f t="shared" si="14"/>
        <v>0.10920441148134721</v>
      </c>
      <c r="J138" s="265">
        <v>64410</v>
      </c>
      <c r="K138" s="273">
        <f t="shared" si="14"/>
        <v>-0.4769238939933082</v>
      </c>
      <c r="L138" s="273">
        <f t="shared" si="15"/>
        <v>-3.6888616415210018E-2</v>
      </c>
      <c r="M138" s="272">
        <f t="shared" si="16"/>
        <v>-2467</v>
      </c>
      <c r="N138" s="271">
        <f t="shared" si="17"/>
        <v>1.3990613825983313</v>
      </c>
      <c r="O138" s="265">
        <f t="shared" si="18"/>
        <v>37562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681</v>
      </c>
      <c r="D139" s="265">
        <v>2535</v>
      </c>
      <c r="E139" s="265">
        <v>3247</v>
      </c>
      <c r="F139" s="265">
        <v>5439</v>
      </c>
      <c r="G139" s="271">
        <f t="shared" si="12"/>
        <v>0.67508469356328926</v>
      </c>
      <c r="H139" s="279">
        <f t="shared" si="13"/>
        <v>2192</v>
      </c>
      <c r="I139" s="277">
        <f t="shared" si="14"/>
        <v>8.8814210273643786E-3</v>
      </c>
      <c r="J139" s="265">
        <v>4225</v>
      </c>
      <c r="K139" s="277">
        <f t="shared" si="14"/>
        <v>0.11641616655159594</v>
      </c>
      <c r="L139" s="273">
        <f t="shared" si="15"/>
        <v>-0.22320279463136605</v>
      </c>
      <c r="M139" s="272">
        <f t="shared" si="16"/>
        <v>-1214</v>
      </c>
      <c r="N139" s="271">
        <f t="shared" si="17"/>
        <v>5.2041116005873711</v>
      </c>
      <c r="O139" s="265">
        <f t="shared" si="18"/>
        <v>3544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74813</v>
      </c>
      <c r="D140" s="265">
        <v>114704</v>
      </c>
      <c r="E140" s="265">
        <v>244952</v>
      </c>
      <c r="F140" s="265">
        <v>250432</v>
      </c>
      <c r="G140" s="271">
        <f t="shared" si="12"/>
        <v>2.2371729971586207E-2</v>
      </c>
      <c r="H140" s="278">
        <f t="shared" si="13"/>
        <v>5480</v>
      </c>
      <c r="I140" s="273">
        <f t="shared" si="14"/>
        <v>0.4089340008687104</v>
      </c>
      <c r="J140" s="265">
        <v>276037</v>
      </c>
      <c r="K140" s="273">
        <f t="shared" si="14"/>
        <v>0.29104041637898986</v>
      </c>
      <c r="L140" s="273">
        <f t="shared" si="15"/>
        <v>0.10224332353692822</v>
      </c>
      <c r="M140" s="272">
        <f t="shared" si="16"/>
        <v>25605</v>
      </c>
      <c r="N140" s="271">
        <f t="shared" si="17"/>
        <v>2.6896929677997141</v>
      </c>
      <c r="O140" s="265">
        <f t="shared" si="18"/>
        <v>201224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25621</v>
      </c>
      <c r="D141" s="265">
        <v>20278</v>
      </c>
      <c r="E141" s="265">
        <v>32271</v>
      </c>
      <c r="F141" s="265">
        <v>36164</v>
      </c>
      <c r="G141" s="271">
        <f t="shared" si="12"/>
        <v>0.12063462551516846</v>
      </c>
      <c r="H141" s="279">
        <f t="shared" si="13"/>
        <v>3893</v>
      </c>
      <c r="I141" s="277">
        <f t="shared" si="14"/>
        <v>5.9052713740320902E-2</v>
      </c>
      <c r="J141" s="265">
        <v>33708</v>
      </c>
      <c r="K141" s="277">
        <f t="shared" si="14"/>
        <v>0.20675553667215466</v>
      </c>
      <c r="L141" s="273">
        <f t="shared" si="15"/>
        <v>-6.791284149983412E-2</v>
      </c>
      <c r="M141" s="272">
        <f t="shared" si="16"/>
        <v>-2456</v>
      </c>
      <c r="N141" s="271">
        <f t="shared" si="17"/>
        <v>0.31563951446079397</v>
      </c>
      <c r="O141" s="265">
        <f t="shared" si="18"/>
        <v>8087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33780</v>
      </c>
      <c r="D142" s="265">
        <v>51310</v>
      </c>
      <c r="E142" s="265">
        <v>65021</v>
      </c>
      <c r="F142" s="265">
        <v>80189</v>
      </c>
      <c r="G142" s="271">
        <f t="shared" si="12"/>
        <v>0.23327847926054668</v>
      </c>
      <c r="H142" s="278">
        <f t="shared" si="13"/>
        <v>15168</v>
      </c>
      <c r="I142" s="273">
        <f t="shared" si="14"/>
        <v>0.13094176700925209</v>
      </c>
      <c r="J142" s="265">
        <v>80800</v>
      </c>
      <c r="K142" s="273">
        <f t="shared" si="14"/>
        <v>0.80556588241542304</v>
      </c>
      <c r="L142" s="273">
        <f t="shared" si="15"/>
        <v>7.6194989337690089E-3</v>
      </c>
      <c r="M142" s="272">
        <f t="shared" si="16"/>
        <v>611</v>
      </c>
      <c r="N142" s="271">
        <f t="shared" si="17"/>
        <v>1.3919478981645943</v>
      </c>
      <c r="O142" s="265">
        <f t="shared" si="18"/>
        <v>47020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7339</v>
      </c>
      <c r="D143" s="265">
        <v>10731</v>
      </c>
      <c r="E143" s="265">
        <v>17520</v>
      </c>
      <c r="F143" s="265">
        <v>25698</v>
      </c>
      <c r="G143" s="271">
        <f t="shared" si="12"/>
        <v>0.46678082191780823</v>
      </c>
      <c r="H143" s="279">
        <f t="shared" si="13"/>
        <v>8178</v>
      </c>
      <c r="I143" s="277">
        <f t="shared" si="14"/>
        <v>4.1962632388529104E-2</v>
      </c>
      <c r="J143" s="265">
        <v>23944</v>
      </c>
      <c r="K143" s="277">
        <f t="shared" si="14"/>
        <v>0.43433002283711297</v>
      </c>
      <c r="L143" s="273">
        <f t="shared" si="15"/>
        <v>-6.8254338859055186E-2</v>
      </c>
      <c r="M143" s="272">
        <f t="shared" si="16"/>
        <v>-1754</v>
      </c>
      <c r="N143" s="271">
        <f t="shared" si="17"/>
        <v>2.2625698324022347</v>
      </c>
      <c r="O143" s="265">
        <f t="shared" si="18"/>
        <v>16605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6781</v>
      </c>
      <c r="D144" s="265">
        <v>11021</v>
      </c>
      <c r="E144" s="265">
        <v>9118</v>
      </c>
      <c r="F144" s="265">
        <v>11319</v>
      </c>
      <c r="G144" s="271">
        <f t="shared" si="12"/>
        <v>0.24139065584558028</v>
      </c>
      <c r="H144" s="278">
        <f t="shared" si="13"/>
        <v>2201</v>
      </c>
      <c r="I144" s="273">
        <f t="shared" si="14"/>
        <v>1.8482957273163705E-2</v>
      </c>
      <c r="J144" s="265">
        <v>10833</v>
      </c>
      <c r="K144" s="273">
        <f t="shared" si="14"/>
        <v>0.1168941526368899</v>
      </c>
      <c r="L144" s="273">
        <f t="shared" si="15"/>
        <v>-4.2936655181553096E-2</v>
      </c>
      <c r="M144" s="272">
        <f t="shared" si="16"/>
        <v>-486</v>
      </c>
      <c r="N144" s="271">
        <f t="shared" si="17"/>
        <v>0.59755198348326211</v>
      </c>
      <c r="O144" s="265">
        <f t="shared" si="18"/>
        <v>4052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15343</v>
      </c>
      <c r="D145" s="265">
        <v>4744</v>
      </c>
      <c r="E145" s="265">
        <v>9037</v>
      </c>
      <c r="F145" s="265">
        <v>14448</v>
      </c>
      <c r="G145" s="271">
        <f t="shared" si="12"/>
        <v>0.59876065065840445</v>
      </c>
      <c r="H145" s="279">
        <f t="shared" si="13"/>
        <v>5411</v>
      </c>
      <c r="I145" s="277">
        <f t="shared" si="14"/>
        <v>2.3592346203964065E-2</v>
      </c>
      <c r="J145" s="265">
        <v>23750</v>
      </c>
      <c r="K145" s="277">
        <f t="shared" si="14"/>
        <v>0.28737585639173613</v>
      </c>
      <c r="L145" s="273">
        <f t="shared" si="15"/>
        <v>0.64382613510520481</v>
      </c>
      <c r="M145" s="272">
        <f t="shared" si="16"/>
        <v>9302</v>
      </c>
      <c r="N145" s="271">
        <f t="shared" si="17"/>
        <v>0.54793717004497156</v>
      </c>
      <c r="O145" s="265">
        <f t="shared" si="18"/>
        <v>8407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7567</v>
      </c>
      <c r="D146" s="265">
        <f>D136-SUM(D137:D145)</f>
        <v>8026</v>
      </c>
      <c r="E146" s="265">
        <f>E136-SUM(E137:E145)</f>
        <v>16153</v>
      </c>
      <c r="F146" s="265">
        <f>F136-SUM(F137:F145)</f>
        <v>15497</v>
      </c>
      <c r="G146" s="271">
        <f t="shared" si="12"/>
        <v>-4.0611651086485456E-2</v>
      </c>
      <c r="H146" s="278">
        <f t="shared" si="13"/>
        <v>-656</v>
      </c>
      <c r="I146" s="273">
        <f t="shared" si="14"/>
        <v>2.5305273333529284E-2</v>
      </c>
      <c r="J146" s="265">
        <f>J136-SUM(J137:J145)</f>
        <v>18134</v>
      </c>
      <c r="K146" s="273">
        <f t="shared" si="14"/>
        <v>-3.4839874661426525E-2</v>
      </c>
      <c r="L146" s="273">
        <f t="shared" si="15"/>
        <v>0.17016196683229001</v>
      </c>
      <c r="M146" s="272">
        <f t="shared" si="16"/>
        <v>2637</v>
      </c>
      <c r="N146" s="271">
        <f>J146/C146-1</f>
        <v>1.3964583058015068</v>
      </c>
      <c r="O146" s="265">
        <f t="shared" si="18"/>
        <v>10567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5FB9B-8BD3-413A-B8CF-025F1EB13B58}">
  <sheetPr>
    <tabColor theme="4" tint="0.39997558519241921"/>
  </sheetPr>
  <dimension ref="A1:AE149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211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267</v>
      </c>
      <c r="D5" s="254" t="s">
        <v>268</v>
      </c>
      <c r="E5" s="254" t="s">
        <v>269</v>
      </c>
      <c r="F5" s="255" t="str">
        <f>CONCATENATE("%/s total Tenerife ",RIGHT(E5,4))</f>
        <v>%/s total Tenerife 2022</v>
      </c>
      <c r="G5" s="254" t="s">
        <v>270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271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272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208389</v>
      </c>
      <c r="D6" s="256">
        <v>416048</v>
      </c>
      <c r="E6" s="256">
        <v>423208</v>
      </c>
      <c r="F6" s="257">
        <f>E6/$E$6</f>
        <v>1</v>
      </c>
      <c r="G6" s="256">
        <v>430319</v>
      </c>
      <c r="H6" s="257">
        <f>G6/E6-1</f>
        <v>1.6802612426986219E-2</v>
      </c>
      <c r="I6" s="256">
        <f>G6-E6</f>
        <v>7111</v>
      </c>
      <c r="J6" s="257">
        <f>G6/$G$6</f>
        <v>1</v>
      </c>
      <c r="K6" s="256">
        <v>422024</v>
      </c>
      <c r="L6" s="257">
        <f>K6/G6-1</f>
        <v>-1.9276397277368629E-2</v>
      </c>
      <c r="M6" s="256">
        <f>K6-G6</f>
        <v>-8295</v>
      </c>
      <c r="N6" s="257">
        <f>K6/$K$6</f>
        <v>1</v>
      </c>
      <c r="O6" s="256">
        <v>424160</v>
      </c>
      <c r="P6" s="257">
        <f>O6/K6-1</f>
        <v>5.0613235266241396E-3</v>
      </c>
      <c r="Q6" s="256">
        <f>O6-K6</f>
        <v>2136</v>
      </c>
      <c r="R6" s="257">
        <f>IFERROR(O6/C6-1,"-")</f>
        <v>1.0354241346712159</v>
      </c>
      <c r="S6" s="256">
        <f>O6-C6</f>
        <v>215771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58508</v>
      </c>
      <c r="D7" s="265">
        <v>126666</v>
      </c>
      <c r="E7" s="265">
        <v>86811</v>
      </c>
      <c r="F7" s="271">
        <f t="shared" ref="F7:F16" si="0">E7/$E$6</f>
        <v>0.20512608457307044</v>
      </c>
      <c r="G7" s="265">
        <v>75361</v>
      </c>
      <c r="H7" s="273">
        <f>G7/E7-1</f>
        <v>-0.13189572749997125</v>
      </c>
      <c r="I7" s="272">
        <f>G7-E7</f>
        <v>-11450</v>
      </c>
      <c r="J7" s="271">
        <f>G7/$G$6</f>
        <v>0.17512821883300528</v>
      </c>
      <c r="K7" s="265">
        <v>60679</v>
      </c>
      <c r="L7" s="273">
        <f>K7/G7-1</f>
        <v>-0.19482225554331811</v>
      </c>
      <c r="M7" s="272">
        <f>K7-G7</f>
        <v>-14682</v>
      </c>
      <c r="N7" s="271">
        <f>K7/$K$6</f>
        <v>0.14378092241199553</v>
      </c>
      <c r="O7" s="265">
        <v>67419</v>
      </c>
      <c r="P7" s="273">
        <f>O7/K7-1</f>
        <v>0.11107631964930209</v>
      </c>
      <c r="Q7" s="272">
        <f>O7-K7</f>
        <v>6740</v>
      </c>
      <c r="R7" s="273">
        <f t="shared" ref="R7:R16" si="1">IFERROR(O7/C7-1,"-")</f>
        <v>0.15230395843303479</v>
      </c>
      <c r="S7" s="272">
        <f t="shared" ref="S7:S16" si="2">O7-C7</f>
        <v>8911</v>
      </c>
      <c r="T7" s="271">
        <f>O7/$O$6</f>
        <v>0.15894709543568464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23289</v>
      </c>
      <c r="D8" s="265">
        <v>43482</v>
      </c>
      <c r="E8" s="265">
        <v>48094</v>
      </c>
      <c r="F8" s="271">
        <f t="shared" si="0"/>
        <v>0.11364151906391183</v>
      </c>
      <c r="G8" s="265">
        <v>52610</v>
      </c>
      <c r="H8" s="273">
        <f t="shared" ref="H8:H16" si="3">G8/E8-1</f>
        <v>9.3899446916455354E-2</v>
      </c>
      <c r="I8" s="272">
        <f t="shared" ref="I8:I16" si="4">G8-E8</f>
        <v>4516</v>
      </c>
      <c r="J8" s="271">
        <f t="shared" ref="J8:J16" si="5">G8/$G$6</f>
        <v>0.1222581387296401</v>
      </c>
      <c r="K8" s="265">
        <v>50222</v>
      </c>
      <c r="L8" s="273">
        <f t="shared" ref="L8:L16" si="6">K8/G8-1</f>
        <v>-4.5390610150161548E-2</v>
      </c>
      <c r="M8" s="272">
        <f t="shared" ref="M8:M16" si="7">K8-G8</f>
        <v>-2388</v>
      </c>
      <c r="N8" s="271">
        <f t="shared" ref="N8:N16" si="8">K8/$K$6</f>
        <v>0.11900271074630826</v>
      </c>
      <c r="O8" s="265">
        <v>51408</v>
      </c>
      <c r="P8" s="273">
        <f t="shared" ref="P8:P16" si="9">O8/K8-1</f>
        <v>2.3615148739596137E-2</v>
      </c>
      <c r="Q8" s="272">
        <f t="shared" ref="Q8:Q16" si="10">O8-K8</f>
        <v>1186</v>
      </c>
      <c r="R8" s="273">
        <f t="shared" si="1"/>
        <v>1.2073940486925157</v>
      </c>
      <c r="S8" s="272">
        <f t="shared" si="2"/>
        <v>28119</v>
      </c>
      <c r="T8" s="271">
        <f t="shared" ref="T8:T16" si="11">O8/$O$6</f>
        <v>0.12119954734062618</v>
      </c>
      <c r="V8" s="29"/>
      <c r="W8" s="81"/>
      <c r="AE8" s="1"/>
    </row>
    <row r="9" spans="1:31" s="4" customFormat="1" x14ac:dyDescent="0.25">
      <c r="B9" s="248" t="s">
        <v>49</v>
      </c>
      <c r="C9" s="265">
        <v>1654</v>
      </c>
      <c r="D9" s="265">
        <v>2415</v>
      </c>
      <c r="E9" s="265">
        <v>3515</v>
      </c>
      <c r="F9" s="266">
        <f t="shared" si="0"/>
        <v>8.3056085896296861E-3</v>
      </c>
      <c r="G9" s="265">
        <v>14856</v>
      </c>
      <c r="H9" s="277">
        <f t="shared" si="3"/>
        <v>3.2264580369843525</v>
      </c>
      <c r="I9" s="268">
        <f t="shared" si="4"/>
        <v>11341</v>
      </c>
      <c r="J9" s="266">
        <f t="shared" si="5"/>
        <v>3.4523225792958245E-2</v>
      </c>
      <c r="K9" s="265">
        <v>7765</v>
      </c>
      <c r="L9" s="273">
        <f t="shared" si="6"/>
        <v>-0.47731556273559506</v>
      </c>
      <c r="M9" s="272">
        <f t="shared" si="7"/>
        <v>-7091</v>
      </c>
      <c r="N9" s="271">
        <f t="shared" si="8"/>
        <v>1.8399427520709721E-2</v>
      </c>
      <c r="O9" s="265">
        <v>5908</v>
      </c>
      <c r="P9" s="273">
        <f t="shared" si="9"/>
        <v>-0.23915003219575015</v>
      </c>
      <c r="Q9" s="272">
        <f t="shared" si="10"/>
        <v>-1857</v>
      </c>
      <c r="R9" s="273">
        <f t="shared" si="1"/>
        <v>2.5719467956469164</v>
      </c>
      <c r="S9" s="272">
        <f t="shared" si="2"/>
        <v>4254</v>
      </c>
      <c r="T9" s="271">
        <f t="shared" si="11"/>
        <v>1.3928706148623161E-2</v>
      </c>
      <c r="V9" s="29"/>
      <c r="W9" s="81"/>
      <c r="AE9" s="1"/>
    </row>
    <row r="10" spans="1:31" s="4" customFormat="1" x14ac:dyDescent="0.25">
      <c r="B10" s="248" t="s">
        <v>51</v>
      </c>
      <c r="C10" s="265">
        <v>25393</v>
      </c>
      <c r="D10" s="265">
        <v>66989</v>
      </c>
      <c r="E10" s="265">
        <v>97391</v>
      </c>
      <c r="F10" s="271">
        <f t="shared" si="0"/>
        <v>0.23012561199221188</v>
      </c>
      <c r="G10" s="265">
        <v>92865</v>
      </c>
      <c r="H10" s="273">
        <f t="shared" si="3"/>
        <v>-4.6472466655029687E-2</v>
      </c>
      <c r="I10" s="272">
        <f t="shared" si="4"/>
        <v>-4526</v>
      </c>
      <c r="J10" s="271">
        <f t="shared" si="5"/>
        <v>0.21580501906725011</v>
      </c>
      <c r="K10" s="265">
        <v>106402</v>
      </c>
      <c r="L10" s="273">
        <f t="shared" si="6"/>
        <v>0.14577074247563671</v>
      </c>
      <c r="M10" s="272">
        <f t="shared" si="7"/>
        <v>13537</v>
      </c>
      <c r="N10" s="271">
        <f t="shared" si="8"/>
        <v>0.25212310200367749</v>
      </c>
      <c r="O10" s="265">
        <v>104050</v>
      </c>
      <c r="P10" s="273">
        <f t="shared" si="9"/>
        <v>-2.2104847653239612E-2</v>
      </c>
      <c r="Q10" s="272">
        <f t="shared" si="10"/>
        <v>-2352</v>
      </c>
      <c r="R10" s="273">
        <f t="shared" si="1"/>
        <v>3.0975859488835509</v>
      </c>
      <c r="S10" s="272">
        <f t="shared" si="2"/>
        <v>78657</v>
      </c>
      <c r="T10" s="271">
        <f>O10/$O$6</f>
        <v>0.2453083741984157</v>
      </c>
      <c r="V10" s="29"/>
      <c r="W10" s="81"/>
      <c r="AE10" s="1"/>
    </row>
    <row r="11" spans="1:31" s="4" customFormat="1" x14ac:dyDescent="0.25">
      <c r="B11" s="248" t="s">
        <v>53</v>
      </c>
      <c r="C11" s="265">
        <v>4832</v>
      </c>
      <c r="D11" s="265">
        <v>24120</v>
      </c>
      <c r="E11" s="265">
        <v>16359</v>
      </c>
      <c r="F11" s="266">
        <f t="shared" si="0"/>
        <v>3.8654751327952215E-2</v>
      </c>
      <c r="G11" s="265">
        <v>19520</v>
      </c>
      <c r="H11" s="277">
        <f t="shared" si="3"/>
        <v>0.19322696986368371</v>
      </c>
      <c r="I11" s="268">
        <f t="shared" si="4"/>
        <v>3161</v>
      </c>
      <c r="J11" s="266">
        <f t="shared" si="5"/>
        <v>4.5361696787731894E-2</v>
      </c>
      <c r="K11" s="265">
        <v>16099</v>
      </c>
      <c r="L11" s="273">
        <f t="shared" si="6"/>
        <v>-0.17525614754098362</v>
      </c>
      <c r="M11" s="272">
        <f t="shared" si="7"/>
        <v>-3421</v>
      </c>
      <c r="N11" s="271">
        <f t="shared" si="8"/>
        <v>3.814711959509412E-2</v>
      </c>
      <c r="O11" s="265">
        <v>20486</v>
      </c>
      <c r="P11" s="273">
        <f t="shared" si="9"/>
        <v>0.2725013976023356</v>
      </c>
      <c r="Q11" s="272">
        <f t="shared" si="10"/>
        <v>4387</v>
      </c>
      <c r="R11" s="273">
        <f t="shared" si="1"/>
        <v>3.239652317880795</v>
      </c>
      <c r="S11" s="272">
        <f t="shared" si="2"/>
        <v>15654</v>
      </c>
      <c r="T11" s="271">
        <f t="shared" si="11"/>
        <v>4.8297812146359864E-2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24076</v>
      </c>
      <c r="D12" s="265">
        <v>53247</v>
      </c>
      <c r="E12" s="265">
        <v>69865</v>
      </c>
      <c r="F12" s="271">
        <f t="shared" si="0"/>
        <v>0.16508430842517155</v>
      </c>
      <c r="G12" s="265">
        <v>67025</v>
      </c>
      <c r="H12" s="273">
        <f t="shared" si="3"/>
        <v>-4.0649824661847855E-2</v>
      </c>
      <c r="I12" s="272">
        <f t="shared" si="4"/>
        <v>-2840</v>
      </c>
      <c r="J12" s="271">
        <f t="shared" si="5"/>
        <v>0.15575654340152306</v>
      </c>
      <c r="K12" s="265">
        <v>75188</v>
      </c>
      <c r="L12" s="273">
        <f t="shared" si="6"/>
        <v>0.12179037672510251</v>
      </c>
      <c r="M12" s="272">
        <f t="shared" si="7"/>
        <v>8163</v>
      </c>
      <c r="N12" s="271">
        <f t="shared" si="8"/>
        <v>0.17816048376395655</v>
      </c>
      <c r="O12" s="265">
        <v>93462</v>
      </c>
      <c r="P12" s="273">
        <f t="shared" si="9"/>
        <v>0.24304410278235888</v>
      </c>
      <c r="Q12" s="272">
        <f t="shared" si="10"/>
        <v>18274</v>
      </c>
      <c r="R12" s="273">
        <f t="shared" si="1"/>
        <v>2.8819571357368332</v>
      </c>
      <c r="S12" s="272">
        <f t="shared" si="2"/>
        <v>69386</v>
      </c>
      <c r="T12" s="271">
        <f t="shared" si="11"/>
        <v>0.22034609581290079</v>
      </c>
      <c r="V12" s="29"/>
      <c r="W12" s="81"/>
      <c r="AE12" s="1"/>
    </row>
    <row r="13" spans="1:31" s="4" customFormat="1" x14ac:dyDescent="0.25">
      <c r="B13" s="248" t="s">
        <v>52</v>
      </c>
      <c r="C13" s="265">
        <v>8025</v>
      </c>
      <c r="D13" s="265">
        <v>11001</v>
      </c>
      <c r="E13" s="265">
        <v>16289</v>
      </c>
      <c r="F13" s="266">
        <f t="shared" si="0"/>
        <v>3.8489348027447495E-2</v>
      </c>
      <c r="G13" s="265">
        <v>12024</v>
      </c>
      <c r="H13" s="277">
        <f t="shared" si="3"/>
        <v>-0.261833138928111</v>
      </c>
      <c r="I13" s="268">
        <f t="shared" si="4"/>
        <v>-4265</v>
      </c>
      <c r="J13" s="266">
        <f t="shared" si="5"/>
        <v>2.7942061586869276E-2</v>
      </c>
      <c r="K13" s="265">
        <v>11877</v>
      </c>
      <c r="L13" s="273">
        <f t="shared" si="6"/>
        <v>-1.2225548902195627E-2</v>
      </c>
      <c r="M13" s="272">
        <f t="shared" si="7"/>
        <v>-147</v>
      </c>
      <c r="N13" s="271">
        <f t="shared" si="8"/>
        <v>2.8142949216158324E-2</v>
      </c>
      <c r="O13" s="265">
        <v>13687</v>
      </c>
      <c r="P13" s="273">
        <f t="shared" si="9"/>
        <v>0.15239538604024583</v>
      </c>
      <c r="Q13" s="272">
        <f t="shared" si="10"/>
        <v>1810</v>
      </c>
      <c r="R13" s="273">
        <f t="shared" si="1"/>
        <v>0.70554517133956396</v>
      </c>
      <c r="S13" s="272">
        <f t="shared" si="2"/>
        <v>5662</v>
      </c>
      <c r="T13" s="271">
        <f t="shared" si="11"/>
        <v>3.2268483591097699E-2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16209</v>
      </c>
      <c r="D14" s="265">
        <v>34195</v>
      </c>
      <c r="E14" s="265">
        <v>19943</v>
      </c>
      <c r="F14" s="271">
        <f t="shared" si="0"/>
        <v>4.7123400313793688E-2</v>
      </c>
      <c r="G14" s="265">
        <v>22352</v>
      </c>
      <c r="H14" s="273">
        <f t="shared" si="3"/>
        <v>0.12079426365140655</v>
      </c>
      <c r="I14" s="272">
        <f t="shared" si="4"/>
        <v>2409</v>
      </c>
      <c r="J14" s="271">
        <f t="shared" si="5"/>
        <v>5.1942860993820866E-2</v>
      </c>
      <c r="K14" s="265">
        <v>18376</v>
      </c>
      <c r="L14" s="273">
        <f t="shared" si="6"/>
        <v>-0.17788117394416603</v>
      </c>
      <c r="M14" s="272">
        <f t="shared" si="7"/>
        <v>-3976</v>
      </c>
      <c r="N14" s="271">
        <f t="shared" si="8"/>
        <v>4.3542547343279052E-2</v>
      </c>
      <c r="O14" s="265">
        <v>19606</v>
      </c>
      <c r="P14" s="273">
        <f t="shared" si="9"/>
        <v>6.693513278188945E-2</v>
      </c>
      <c r="Q14" s="272">
        <f t="shared" si="10"/>
        <v>1230</v>
      </c>
      <c r="R14" s="273">
        <f t="shared" si="1"/>
        <v>0.20957492750940832</v>
      </c>
      <c r="S14" s="272">
        <f t="shared" si="2"/>
        <v>3397</v>
      </c>
      <c r="T14" s="271">
        <f t="shared" si="11"/>
        <v>4.6223123349679367E-2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8022</v>
      </c>
      <c r="D15" s="265">
        <v>21567</v>
      </c>
      <c r="E15" s="265">
        <v>23338</v>
      </c>
      <c r="F15" s="266">
        <f t="shared" si="0"/>
        <v>5.5145460388272435E-2</v>
      </c>
      <c r="G15" s="265">
        <v>29399</v>
      </c>
      <c r="H15" s="277">
        <f t="shared" si="3"/>
        <v>0.25970520181677959</v>
      </c>
      <c r="I15" s="268">
        <f t="shared" si="4"/>
        <v>6061</v>
      </c>
      <c r="J15" s="266">
        <f t="shared" si="5"/>
        <v>6.8319084214268952E-2</v>
      </c>
      <c r="K15" s="265">
        <v>37562</v>
      </c>
      <c r="L15" s="273">
        <f t="shared" si="6"/>
        <v>0.27766250552739891</v>
      </c>
      <c r="M15" s="272">
        <f t="shared" si="7"/>
        <v>8163</v>
      </c>
      <c r="N15" s="271">
        <f t="shared" si="8"/>
        <v>8.900441681041836E-2</v>
      </c>
      <c r="O15" s="265">
        <v>16499</v>
      </c>
      <c r="P15" s="273">
        <f t="shared" si="9"/>
        <v>-0.56075288855758476</v>
      </c>
      <c r="Q15" s="272">
        <f t="shared" si="10"/>
        <v>-21063</v>
      </c>
      <c r="R15" s="273">
        <f t="shared" si="1"/>
        <v>1.0567190226876089</v>
      </c>
      <c r="S15" s="272">
        <f t="shared" si="2"/>
        <v>8477</v>
      </c>
      <c r="T15" s="271">
        <f t="shared" si="11"/>
        <v>3.8898057336854017E-2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38381</v>
      </c>
      <c r="D16" s="265">
        <f>D6-SUM(D7:D15)</f>
        <v>32366</v>
      </c>
      <c r="E16" s="265">
        <f>E6-SUM(E7:E15)</f>
        <v>41603</v>
      </c>
      <c r="F16" s="271">
        <f t="shared" si="0"/>
        <v>9.8303907298538787E-2</v>
      </c>
      <c r="G16" s="265">
        <f>G6-SUM(G7:G15)</f>
        <v>44307</v>
      </c>
      <c r="H16" s="273">
        <f t="shared" si="3"/>
        <v>6.4995312838016517E-2</v>
      </c>
      <c r="I16" s="272">
        <f t="shared" si="4"/>
        <v>2704</v>
      </c>
      <c r="J16" s="271">
        <f t="shared" si="5"/>
        <v>0.10296315059293222</v>
      </c>
      <c r="K16" s="265">
        <f>K6-SUM(K7:K15)</f>
        <v>37854</v>
      </c>
      <c r="L16" s="273">
        <f t="shared" si="6"/>
        <v>-0.14564290067032293</v>
      </c>
      <c r="M16" s="272">
        <f t="shared" si="7"/>
        <v>-6453</v>
      </c>
      <c r="N16" s="271">
        <f t="shared" si="8"/>
        <v>8.9696320588402559E-2</v>
      </c>
      <c r="O16" s="265">
        <f>O6-SUM(O7:O15)</f>
        <v>31635</v>
      </c>
      <c r="P16" s="273">
        <f t="shared" si="9"/>
        <v>-0.16428911079410369</v>
      </c>
      <c r="Q16" s="272">
        <f t="shared" si="10"/>
        <v>-6219</v>
      </c>
      <c r="R16" s="273">
        <f t="shared" si="1"/>
        <v>-0.17576404992053363</v>
      </c>
      <c r="S16" s="272">
        <f t="shared" si="2"/>
        <v>-6746</v>
      </c>
      <c r="T16" s="271">
        <f t="shared" si="11"/>
        <v>7.4582704639758579E-2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32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208389</v>
      </c>
      <c r="D136" s="241">
        <v>416048</v>
      </c>
      <c r="E136" s="241">
        <v>423208</v>
      </c>
      <c r="F136" s="241">
        <v>430319</v>
      </c>
      <c r="G136" s="242">
        <f>F136/E136-1</f>
        <v>1.6802612426986219E-2</v>
      </c>
      <c r="H136" s="241">
        <f>F136-E136</f>
        <v>7111</v>
      </c>
      <c r="I136" s="242">
        <f>F136/F$136</f>
        <v>1</v>
      </c>
      <c r="J136" s="241">
        <v>422024</v>
      </c>
      <c r="K136" s="242">
        <f>H136/H$136</f>
        <v>1</v>
      </c>
      <c r="L136" s="242">
        <f>J136/F136-1</f>
        <v>-1.9276397277368629E-2</v>
      </c>
      <c r="M136" s="241">
        <f>J136-F136</f>
        <v>-8295</v>
      </c>
      <c r="N136" s="242">
        <f>J136/C136-1</f>
        <v>1.0251740734875643</v>
      </c>
      <c r="O136" s="241">
        <f>J136-C136</f>
        <v>213635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68476</v>
      </c>
      <c r="D137" s="265">
        <v>126666</v>
      </c>
      <c r="E137" s="265">
        <v>86811</v>
      </c>
      <c r="F137" s="265">
        <v>75361</v>
      </c>
      <c r="G137" s="271">
        <f t="shared" ref="G137:G146" si="12">F137/E137-1</f>
        <v>-0.13189572749997125</v>
      </c>
      <c r="H137" s="278">
        <f t="shared" ref="H137:H146" si="13">F137-E137</f>
        <v>-11450</v>
      </c>
      <c r="I137" s="273">
        <f t="shared" ref="I137:K146" si="14">F137/F$136</f>
        <v>0.17512821883300528</v>
      </c>
      <c r="J137" s="265">
        <v>60679</v>
      </c>
      <c r="K137" s="273">
        <f t="shared" si="14"/>
        <v>-1.610181409084517</v>
      </c>
      <c r="L137" s="273">
        <f t="shared" ref="L137:L146" si="15">J137/F137-1</f>
        <v>-0.19482225554331811</v>
      </c>
      <c r="M137" s="272">
        <f t="shared" ref="M137:M146" si="16">J137-F137</f>
        <v>-14682</v>
      </c>
      <c r="N137" s="271">
        <f t="shared" ref="N137:N146" si="17">J137/C137-1</f>
        <v>-0.11386471172381563</v>
      </c>
      <c r="O137" s="265">
        <f t="shared" ref="O137:O146" si="18">J137-C137</f>
        <v>-7797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24912</v>
      </c>
      <c r="D138" s="265">
        <v>43482</v>
      </c>
      <c r="E138" s="265">
        <v>48094</v>
      </c>
      <c r="F138" s="265">
        <v>52610</v>
      </c>
      <c r="G138" s="271">
        <f t="shared" si="12"/>
        <v>9.3899446916455354E-2</v>
      </c>
      <c r="H138" s="278">
        <f t="shared" si="13"/>
        <v>4516</v>
      </c>
      <c r="I138" s="273">
        <f t="shared" si="14"/>
        <v>0.1222581387296401</v>
      </c>
      <c r="J138" s="265">
        <v>50222</v>
      </c>
      <c r="K138" s="273">
        <f t="shared" si="14"/>
        <v>0.63507242300660949</v>
      </c>
      <c r="L138" s="273">
        <f t="shared" si="15"/>
        <v>-4.5390610150161548E-2</v>
      </c>
      <c r="M138" s="272">
        <f t="shared" si="16"/>
        <v>-2388</v>
      </c>
      <c r="N138" s="271">
        <f t="shared" si="17"/>
        <v>1.0159762363519591</v>
      </c>
      <c r="O138" s="265">
        <f t="shared" si="18"/>
        <v>25310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1658</v>
      </c>
      <c r="D139" s="265">
        <v>2415</v>
      </c>
      <c r="E139" s="265">
        <v>3515</v>
      </c>
      <c r="F139" s="265">
        <v>14856</v>
      </c>
      <c r="G139" s="271">
        <f t="shared" si="12"/>
        <v>3.2264580369843525</v>
      </c>
      <c r="H139" s="279">
        <f t="shared" si="13"/>
        <v>11341</v>
      </c>
      <c r="I139" s="277">
        <f t="shared" si="14"/>
        <v>3.4523225792958245E-2</v>
      </c>
      <c r="J139" s="265">
        <v>7765</v>
      </c>
      <c r="K139" s="277">
        <f t="shared" si="14"/>
        <v>1.5948530445788216</v>
      </c>
      <c r="L139" s="273">
        <f t="shared" si="15"/>
        <v>-0.47731556273559506</v>
      </c>
      <c r="M139" s="272">
        <f t="shared" si="16"/>
        <v>-7091</v>
      </c>
      <c r="N139" s="271">
        <f t="shared" si="17"/>
        <v>3.6833534378769599</v>
      </c>
      <c r="O139" s="265">
        <f t="shared" si="18"/>
        <v>6107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28320</v>
      </c>
      <c r="D140" s="265">
        <v>66989</v>
      </c>
      <c r="E140" s="265">
        <v>97391</v>
      </c>
      <c r="F140" s="265">
        <v>92865</v>
      </c>
      <c r="G140" s="271">
        <f t="shared" si="12"/>
        <v>-4.6472466655029687E-2</v>
      </c>
      <c r="H140" s="278">
        <f t="shared" si="13"/>
        <v>-4526</v>
      </c>
      <c r="I140" s="273">
        <f t="shared" si="14"/>
        <v>0.21580501906725011</v>
      </c>
      <c r="J140" s="265">
        <v>106402</v>
      </c>
      <c r="K140" s="273">
        <f t="shared" si="14"/>
        <v>-0.63647869497960907</v>
      </c>
      <c r="L140" s="273">
        <f t="shared" si="15"/>
        <v>0.14577074247563671</v>
      </c>
      <c r="M140" s="272">
        <f t="shared" si="16"/>
        <v>13537</v>
      </c>
      <c r="N140" s="271">
        <f t="shared" si="17"/>
        <v>2.7571327683615818</v>
      </c>
      <c r="O140" s="265">
        <f t="shared" si="18"/>
        <v>78082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4963</v>
      </c>
      <c r="D141" s="265">
        <v>24120</v>
      </c>
      <c r="E141" s="265">
        <v>16359</v>
      </c>
      <c r="F141" s="265">
        <v>19520</v>
      </c>
      <c r="G141" s="271">
        <f t="shared" si="12"/>
        <v>0.19322696986368371</v>
      </c>
      <c r="H141" s="279">
        <f t="shared" si="13"/>
        <v>3161</v>
      </c>
      <c r="I141" s="277">
        <f t="shared" si="14"/>
        <v>4.5361696787731894E-2</v>
      </c>
      <c r="J141" s="265">
        <v>16099</v>
      </c>
      <c r="K141" s="277">
        <f t="shared" si="14"/>
        <v>0.44452257066516665</v>
      </c>
      <c r="L141" s="273">
        <f t="shared" si="15"/>
        <v>-0.17525614754098362</v>
      </c>
      <c r="M141" s="272">
        <f t="shared" si="16"/>
        <v>-3421</v>
      </c>
      <c r="N141" s="271">
        <f t="shared" si="17"/>
        <v>2.243804150715293</v>
      </c>
      <c r="O141" s="265">
        <f t="shared" si="18"/>
        <v>11136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27791</v>
      </c>
      <c r="D142" s="265">
        <v>53247</v>
      </c>
      <c r="E142" s="265">
        <v>69865</v>
      </c>
      <c r="F142" s="265">
        <v>67025</v>
      </c>
      <c r="G142" s="271">
        <f t="shared" si="12"/>
        <v>-4.0649824661847855E-2</v>
      </c>
      <c r="H142" s="278">
        <f t="shared" si="13"/>
        <v>-2840</v>
      </c>
      <c r="I142" s="273">
        <f t="shared" si="14"/>
        <v>0.15575654340152306</v>
      </c>
      <c r="J142" s="265">
        <v>75188</v>
      </c>
      <c r="K142" s="273">
        <f t="shared" si="14"/>
        <v>-0.39938124033188016</v>
      </c>
      <c r="L142" s="273">
        <f t="shared" si="15"/>
        <v>0.12179037672510251</v>
      </c>
      <c r="M142" s="272">
        <f t="shared" si="16"/>
        <v>8163</v>
      </c>
      <c r="N142" s="271">
        <f t="shared" si="17"/>
        <v>1.70548019142888</v>
      </c>
      <c r="O142" s="265">
        <f t="shared" si="18"/>
        <v>47397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8684</v>
      </c>
      <c r="D143" s="265">
        <v>11001</v>
      </c>
      <c r="E143" s="265">
        <v>16289</v>
      </c>
      <c r="F143" s="265">
        <v>12024</v>
      </c>
      <c r="G143" s="271">
        <f t="shared" si="12"/>
        <v>-0.261833138928111</v>
      </c>
      <c r="H143" s="279">
        <f t="shared" si="13"/>
        <v>-4265</v>
      </c>
      <c r="I143" s="277">
        <f t="shared" si="14"/>
        <v>2.7942061586869276E-2</v>
      </c>
      <c r="J143" s="265">
        <v>11877</v>
      </c>
      <c r="K143" s="277">
        <f t="shared" si="14"/>
        <v>-0.59977499648432009</v>
      </c>
      <c r="L143" s="273">
        <f t="shared" si="15"/>
        <v>-1.2225548902195627E-2</v>
      </c>
      <c r="M143" s="272">
        <f t="shared" si="16"/>
        <v>-147</v>
      </c>
      <c r="N143" s="271">
        <f t="shared" si="17"/>
        <v>0.36768770152003682</v>
      </c>
      <c r="O143" s="265">
        <f t="shared" si="18"/>
        <v>3193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20058</v>
      </c>
      <c r="D144" s="265">
        <v>34195</v>
      </c>
      <c r="E144" s="265">
        <v>19943</v>
      </c>
      <c r="F144" s="265">
        <v>22352</v>
      </c>
      <c r="G144" s="271">
        <f t="shared" si="12"/>
        <v>0.12079426365140655</v>
      </c>
      <c r="H144" s="278">
        <f t="shared" si="13"/>
        <v>2409</v>
      </c>
      <c r="I144" s="273">
        <f t="shared" si="14"/>
        <v>5.1942860993820866E-2</v>
      </c>
      <c r="J144" s="265">
        <v>18376</v>
      </c>
      <c r="K144" s="273">
        <f t="shared" si="14"/>
        <v>0.33877091829559836</v>
      </c>
      <c r="L144" s="273">
        <f t="shared" si="15"/>
        <v>-0.17788117394416603</v>
      </c>
      <c r="M144" s="272">
        <f t="shared" si="16"/>
        <v>-3976</v>
      </c>
      <c r="N144" s="271">
        <f t="shared" si="17"/>
        <v>-8.3856815235816118E-2</v>
      </c>
      <c r="O144" s="265">
        <f t="shared" si="18"/>
        <v>-1682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8930</v>
      </c>
      <c r="D145" s="265">
        <v>21567</v>
      </c>
      <c r="E145" s="265">
        <v>23338</v>
      </c>
      <c r="F145" s="265">
        <v>29399</v>
      </c>
      <c r="G145" s="271">
        <f t="shared" si="12"/>
        <v>0.25970520181677959</v>
      </c>
      <c r="H145" s="279">
        <f t="shared" si="13"/>
        <v>6061</v>
      </c>
      <c r="I145" s="277">
        <f t="shared" si="14"/>
        <v>6.8319084214268952E-2</v>
      </c>
      <c r="J145" s="265">
        <v>37562</v>
      </c>
      <c r="K145" s="277">
        <f t="shared" si="14"/>
        <v>0.85234144283504432</v>
      </c>
      <c r="L145" s="273">
        <f t="shared" si="15"/>
        <v>0.27766250552739891</v>
      </c>
      <c r="M145" s="272">
        <f t="shared" si="16"/>
        <v>8163</v>
      </c>
      <c r="N145" s="271">
        <f t="shared" si="17"/>
        <v>3.2062709966405372</v>
      </c>
      <c r="O145" s="265">
        <f t="shared" si="18"/>
        <v>28632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14597</v>
      </c>
      <c r="D146" s="265">
        <f>D136-SUM(D137:D145)</f>
        <v>32366</v>
      </c>
      <c r="E146" s="265">
        <f>E136-SUM(E137:E145)</f>
        <v>41603</v>
      </c>
      <c r="F146" s="265">
        <f>F136-SUM(F137:F145)</f>
        <v>44307</v>
      </c>
      <c r="G146" s="271">
        <f t="shared" si="12"/>
        <v>6.4995312838016517E-2</v>
      </c>
      <c r="H146" s="278">
        <f t="shared" si="13"/>
        <v>2704</v>
      </c>
      <c r="I146" s="273">
        <f t="shared" si="14"/>
        <v>0.10296315059293222</v>
      </c>
      <c r="J146" s="265">
        <f>J136-SUM(J137:J145)</f>
        <v>37854</v>
      </c>
      <c r="K146" s="273">
        <f t="shared" si="14"/>
        <v>0.38025594149908593</v>
      </c>
      <c r="L146" s="273">
        <f t="shared" si="15"/>
        <v>-0.14564290067032293</v>
      </c>
      <c r="M146" s="272">
        <f t="shared" si="16"/>
        <v>-6453</v>
      </c>
      <c r="N146" s="271">
        <f t="shared" si="17"/>
        <v>1.5932725902582723</v>
      </c>
      <c r="O146" s="265">
        <f t="shared" si="18"/>
        <v>23257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88043-B312-48DB-9A61-293FEF23F53B}">
  <sheetPr>
    <tabColor theme="4" tint="0.39997558519241921"/>
  </sheetPr>
  <dimension ref="A4:E25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325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212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161848</v>
      </c>
      <c r="D8" s="121">
        <f t="shared" ref="D8:D21" si="0">C8/C9-1</f>
        <v>-0.1092570170610897</v>
      </c>
    </row>
    <row r="9" spans="1:5" x14ac:dyDescent="0.25">
      <c r="A9" s="1"/>
      <c r="B9" s="119">
        <v>2023</v>
      </c>
      <c r="C9" s="120">
        <v>181700</v>
      </c>
      <c r="D9" s="121">
        <f t="shared" si="0"/>
        <v>-0.12310335508281534</v>
      </c>
    </row>
    <row r="10" spans="1:5" x14ac:dyDescent="0.25">
      <c r="A10" s="1"/>
      <c r="B10" s="119">
        <v>2022</v>
      </c>
      <c r="C10" s="120">
        <v>207208</v>
      </c>
      <c r="D10" s="121">
        <f t="shared" si="0"/>
        <v>-0.16308000516996257</v>
      </c>
    </row>
    <row r="11" spans="1:5" x14ac:dyDescent="0.25">
      <c r="A11" s="1"/>
      <c r="B11" s="119">
        <v>2021</v>
      </c>
      <c r="C11" s="120">
        <v>247584</v>
      </c>
      <c r="D11" s="121">
        <f t="shared" si="0"/>
        <v>1.0982228361738011</v>
      </c>
    </row>
    <row r="12" spans="1:5" x14ac:dyDescent="0.25">
      <c r="A12" s="1" t="s">
        <v>75</v>
      </c>
      <c r="B12" s="119">
        <v>2020</v>
      </c>
      <c r="C12" s="120">
        <v>117997</v>
      </c>
      <c r="D12" s="121">
        <f t="shared" si="0"/>
        <v>-0.47083462264616327</v>
      </c>
    </row>
    <row r="13" spans="1:5" x14ac:dyDescent="0.25">
      <c r="A13" s="1" t="s">
        <v>77</v>
      </c>
      <c r="B13" s="119">
        <v>2019</v>
      </c>
      <c r="C13" s="120">
        <v>222987</v>
      </c>
      <c r="D13" s="121">
        <f t="shared" si="0"/>
        <v>0.17474725656816825</v>
      </c>
    </row>
    <row r="14" spans="1:5" x14ac:dyDescent="0.25">
      <c r="A14" s="1" t="s">
        <v>79</v>
      </c>
      <c r="B14" s="119">
        <v>2018</v>
      </c>
      <c r="C14" s="120">
        <v>189817</v>
      </c>
      <c r="D14" s="121">
        <f t="shared" si="0"/>
        <v>0.16022224395491547</v>
      </c>
    </row>
    <row r="15" spans="1:5" x14ac:dyDescent="0.25">
      <c r="A15" s="1" t="s">
        <v>81</v>
      </c>
      <c r="B15" s="119">
        <v>2017</v>
      </c>
      <c r="C15" s="120">
        <v>163604</v>
      </c>
      <c r="D15" s="121">
        <f t="shared" si="0"/>
        <v>-6.8113109041680886E-3</v>
      </c>
    </row>
    <row r="16" spans="1:5" x14ac:dyDescent="0.25">
      <c r="A16" s="1" t="s">
        <v>83</v>
      </c>
      <c r="B16" s="119">
        <v>2016</v>
      </c>
      <c r="C16" s="120">
        <v>164726</v>
      </c>
      <c r="D16" s="121">
        <f>C16/C17-1</f>
        <v>-8.9755704015604842E-2</v>
      </c>
    </row>
    <row r="17" spans="1:4" x14ac:dyDescent="0.25">
      <c r="A17" s="1" t="s">
        <v>85</v>
      </c>
      <c r="B17" s="119">
        <v>2015</v>
      </c>
      <c r="C17" s="120">
        <v>180969</v>
      </c>
      <c r="D17" s="121">
        <f t="shared" si="0"/>
        <v>-0.13321965868868635</v>
      </c>
    </row>
    <row r="18" spans="1:4" x14ac:dyDescent="0.25">
      <c r="A18" s="1" t="s">
        <v>87</v>
      </c>
      <c r="B18" s="119">
        <v>2014</v>
      </c>
      <c r="C18" s="120">
        <v>208783</v>
      </c>
      <c r="D18" s="121">
        <f t="shared" si="0"/>
        <v>-1.6978280419419067E-2</v>
      </c>
    </row>
    <row r="19" spans="1:4" x14ac:dyDescent="0.25">
      <c r="A19" s="1" t="s">
        <v>89</v>
      </c>
      <c r="B19" s="119">
        <v>2013</v>
      </c>
      <c r="C19" s="120">
        <v>212389</v>
      </c>
      <c r="D19" s="121">
        <f t="shared" si="0"/>
        <v>-0.11806279352714255</v>
      </c>
    </row>
    <row r="20" spans="1:4" x14ac:dyDescent="0.25">
      <c r="A20" s="1" t="s">
        <v>91</v>
      </c>
      <c r="B20" s="119">
        <v>2012</v>
      </c>
      <c r="C20" s="120">
        <v>240821</v>
      </c>
      <c r="D20" s="121">
        <f>C20/C21-1</f>
        <v>-8.0309337406912373E-2</v>
      </c>
    </row>
    <row r="21" spans="1:4" x14ac:dyDescent="0.25">
      <c r="A21" s="1" t="s">
        <v>93</v>
      </c>
      <c r="B21" s="119">
        <v>2011</v>
      </c>
      <c r="C21" s="120">
        <v>261850</v>
      </c>
      <c r="D21" s="121">
        <f t="shared" si="0"/>
        <v>-0.17781336347651344</v>
      </c>
    </row>
    <row r="22" spans="1:4" x14ac:dyDescent="0.25">
      <c r="A22" s="1" t="s">
        <v>95</v>
      </c>
      <c r="B22" s="119">
        <v>2010</v>
      </c>
      <c r="C22" s="120">
        <v>318480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2B9-D64F-4AE0-897F-88CB1551424B}">
  <sheetPr>
    <tabColor theme="4" tint="0.39997558519241921"/>
  </sheetPr>
  <dimension ref="A4:E25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326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213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101169</v>
      </c>
      <c r="D8" s="121">
        <f t="shared" ref="D8:D21" si="0">C8/C9-1</f>
        <v>-4.8618098722011727E-2</v>
      </c>
    </row>
    <row r="9" spans="1:5" x14ac:dyDescent="0.25">
      <c r="A9" s="1"/>
      <c r="B9" s="119">
        <v>2023</v>
      </c>
      <c r="C9" s="120">
        <v>106339</v>
      </c>
      <c r="D9" s="121">
        <f t="shared" si="0"/>
        <v>-0.11676370673687886</v>
      </c>
    </row>
    <row r="10" spans="1:5" x14ac:dyDescent="0.25">
      <c r="A10" s="1"/>
      <c r="B10" s="119">
        <v>2022</v>
      </c>
      <c r="C10" s="120">
        <v>120397</v>
      </c>
      <c r="D10" s="121">
        <f t="shared" si="0"/>
        <v>-4.3087050728592979E-3</v>
      </c>
    </row>
    <row r="11" spans="1:5" x14ac:dyDescent="0.25">
      <c r="A11" s="1"/>
      <c r="B11" s="119">
        <v>2021</v>
      </c>
      <c r="C11" s="120">
        <v>120918</v>
      </c>
      <c r="D11" s="121">
        <f t="shared" si="0"/>
        <v>1.4417519840067849</v>
      </c>
    </row>
    <row r="12" spans="1:5" x14ac:dyDescent="0.25">
      <c r="A12" s="1" t="s">
        <v>75</v>
      </c>
      <c r="B12" s="119">
        <v>2020</v>
      </c>
      <c r="C12" s="120">
        <v>49521</v>
      </c>
      <c r="D12" s="121">
        <f t="shared" si="0"/>
        <v>-0.54948144104803487</v>
      </c>
    </row>
    <row r="13" spans="1:5" x14ac:dyDescent="0.25">
      <c r="A13" s="1" t="s">
        <v>77</v>
      </c>
      <c r="B13" s="119">
        <v>2019</v>
      </c>
      <c r="C13" s="120">
        <v>109920</v>
      </c>
      <c r="D13" s="121">
        <f t="shared" si="0"/>
        <v>9.7761931869251306E-2</v>
      </c>
    </row>
    <row r="14" spans="1:5" x14ac:dyDescent="0.25">
      <c r="A14" s="1" t="s">
        <v>79</v>
      </c>
      <c r="B14" s="119">
        <v>2018</v>
      </c>
      <c r="C14" s="120">
        <v>100131</v>
      </c>
      <c r="D14" s="121">
        <f t="shared" si="0"/>
        <v>6.5946217642622873E-3</v>
      </c>
    </row>
    <row r="15" spans="1:5" x14ac:dyDescent="0.25">
      <c r="A15" s="1" t="s">
        <v>81</v>
      </c>
      <c r="B15" s="119">
        <v>2017</v>
      </c>
      <c r="C15" s="120">
        <v>99475</v>
      </c>
      <c r="D15" s="121">
        <f>C15/C16-1</f>
        <v>0.13697408876341566</v>
      </c>
    </row>
    <row r="16" spans="1:5" x14ac:dyDescent="0.25">
      <c r="A16" s="1" t="s">
        <v>83</v>
      </c>
      <c r="B16" s="119">
        <v>2016</v>
      </c>
      <c r="C16" s="120">
        <v>87491</v>
      </c>
      <c r="D16" s="121">
        <f>C16/C17-1</f>
        <v>-9.0624675189689197E-2</v>
      </c>
    </row>
    <row r="17" spans="1:4" x14ac:dyDescent="0.25">
      <c r="A17" s="1" t="s">
        <v>85</v>
      </c>
      <c r="B17" s="119">
        <v>2015</v>
      </c>
      <c r="C17" s="120">
        <v>96210</v>
      </c>
      <c r="D17" s="121">
        <f t="shared" si="0"/>
        <v>-9.9106691387156554E-2</v>
      </c>
    </row>
    <row r="18" spans="1:4" x14ac:dyDescent="0.25">
      <c r="A18" s="1" t="s">
        <v>87</v>
      </c>
      <c r="B18" s="119">
        <v>2014</v>
      </c>
      <c r="C18" s="120">
        <v>106794</v>
      </c>
      <c r="D18" s="121">
        <f t="shared" si="0"/>
        <v>-0.15370473096124893</v>
      </c>
    </row>
    <row r="19" spans="1:4" x14ac:dyDescent="0.25">
      <c r="A19" s="1" t="s">
        <v>89</v>
      </c>
      <c r="B19" s="119">
        <v>2013</v>
      </c>
      <c r="C19" s="120">
        <v>126190</v>
      </c>
      <c r="D19" s="121">
        <f t="shared" si="0"/>
        <v>-0.15506066368481664</v>
      </c>
    </row>
    <row r="20" spans="1:4" x14ac:dyDescent="0.25">
      <c r="A20" s="1" t="s">
        <v>91</v>
      </c>
      <c r="B20" s="119">
        <v>2012</v>
      </c>
      <c r="C20" s="120">
        <v>149348</v>
      </c>
      <c r="D20" s="121">
        <f>C20/C21-1</f>
        <v>-7.4264391398942586E-2</v>
      </c>
    </row>
    <row r="21" spans="1:4" x14ac:dyDescent="0.25">
      <c r="A21" s="1" t="s">
        <v>93</v>
      </c>
      <c r="B21" s="119">
        <v>2011</v>
      </c>
      <c r="C21" s="120">
        <v>161329</v>
      </c>
      <c r="D21" s="121">
        <f t="shared" si="0"/>
        <v>-0.11433606359384263</v>
      </c>
    </row>
    <row r="22" spans="1:4" x14ac:dyDescent="0.25">
      <c r="A22" s="1" t="s">
        <v>95</v>
      </c>
      <c r="B22" s="119">
        <v>2010</v>
      </c>
      <c r="C22" s="120">
        <v>182156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92B6F-6384-4AD7-BAA6-792E9644D156}">
  <sheetPr>
    <tabColor rgb="FF92D050"/>
  </sheetPr>
  <dimension ref="B1:W54"/>
  <sheetViews>
    <sheetView showGridLines="0" topLeftCell="A25" zoomScaleNormal="10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303" t="s">
        <v>61</v>
      </c>
      <c r="D5" s="303"/>
      <c r="E5" s="303"/>
      <c r="F5" s="303"/>
      <c r="G5" s="303"/>
      <c r="H5" s="303"/>
      <c r="I5" s="88"/>
      <c r="J5" s="88"/>
      <c r="K5" s="88"/>
      <c r="L5" s="88"/>
      <c r="M5" s="89"/>
      <c r="N5" s="304" t="s">
        <v>62</v>
      </c>
      <c r="O5" s="304"/>
      <c r="P5" s="304"/>
      <c r="Q5" s="304"/>
      <c r="R5" s="304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CONCATENATE("var. ",RIGHT(H6,2),"/",RIGHT(D6,2))</f>
        <v>var. 25/21</v>
      </c>
      <c r="K6" s="91" t="str">
        <f>CONCATENATE("dif. ",RIGHT(H6,2),"/",RIGHT(G6,2))</f>
        <v>dif. 25/24</v>
      </c>
      <c r="L6" s="91" t="str">
        <f>CONCATENATE("dif. ",RIGHT(H6,2),"/",RIGHT(D6,2))</f>
        <v>dif. 25/21</v>
      </c>
      <c r="M6" s="14" t="str">
        <f>CONCATENATE("cuota/ total isla ",RIGHT(H6,2))</f>
        <v>cuota/ total isla 25</v>
      </c>
      <c r="N6" s="92" t="s">
        <v>231</v>
      </c>
      <c r="O6" s="92" t="s">
        <v>232</v>
      </c>
      <c r="P6" s="92" t="s">
        <v>233</v>
      </c>
      <c r="Q6" s="92" t="s">
        <v>234</v>
      </c>
      <c r="R6" s="92" t="s">
        <v>235</v>
      </c>
      <c r="S6" s="91" t="str">
        <f>CONCATENATE("var. ",RIGHT(R6,2),"/",RIGHT(Q6,2))</f>
        <v>var. 25/24</v>
      </c>
      <c r="T6" s="91" t="str">
        <f>CONCATENATE("var. ",RIGHT(R6,2),"/",RIGHT(N6,2))</f>
        <v>var. 25/21</v>
      </c>
      <c r="U6" s="91" t="str">
        <f>CONCATENATE("dif. ",RIGHT(R6,2),"/",RIGHT(Q6,2))</f>
        <v>dif. 25/24</v>
      </c>
      <c r="V6" s="91" t="str">
        <f>CONCATENATE("dif. ",RIGHT(R6,2),"/",RIGHT(N6,2))</f>
        <v>dif. 25/21</v>
      </c>
      <c r="W6" s="89" t="str">
        <f>CONCATENATE("cuota/ total isla ",RIGHT(R6,2))</f>
        <v>cuota/ total isla 25</v>
      </c>
    </row>
    <row r="7" spans="2:23" x14ac:dyDescent="0.25">
      <c r="B7" s="93" t="s">
        <v>46</v>
      </c>
      <c r="C7" s="94">
        <v>66601</v>
      </c>
      <c r="D7" s="94">
        <v>82456</v>
      </c>
      <c r="E7" s="94">
        <v>129725</v>
      </c>
      <c r="F7" s="94">
        <v>125536.00000000001</v>
      </c>
      <c r="G7" s="94">
        <v>135046</v>
      </c>
      <c r="H7" s="94">
        <v>125647</v>
      </c>
      <c r="I7" s="95">
        <f t="shared" ref="I7:I52" si="0">IFERROR(H7/G7-1,"-")</f>
        <v>-6.9598507175332891E-2</v>
      </c>
      <c r="J7" s="95">
        <f t="shared" ref="J7:J52" si="1">IFERROR(H7/D7-1,"-")</f>
        <v>0.52380663626661494</v>
      </c>
      <c r="K7" s="94">
        <f t="shared" ref="K7:K52" si="2">IFERROR(H7-G7,"-")</f>
        <v>-9399</v>
      </c>
      <c r="L7" s="94">
        <f t="shared" ref="L7:L52" si="3">IFERROR(H7-D7,"-")</f>
        <v>43191</v>
      </c>
      <c r="M7" s="95">
        <f>H7/H7</f>
        <v>1</v>
      </c>
      <c r="N7" s="94">
        <v>118692</v>
      </c>
      <c r="O7" s="94">
        <v>199699</v>
      </c>
      <c r="P7" s="94">
        <v>126466</v>
      </c>
      <c r="Q7" s="94">
        <v>128267</v>
      </c>
      <c r="R7" s="94">
        <v>127934</v>
      </c>
      <c r="S7" s="95">
        <f t="shared" ref="S7:S52" si="4">IFERROR(R7/Q7-1,"-")</f>
        <v>-2.5961470994098068E-3</v>
      </c>
      <c r="T7" s="95">
        <f t="shared" ref="T7:T52" si="5">IFERROR(R7/N7-1,"-")</f>
        <v>7.786539952145044E-2</v>
      </c>
      <c r="U7" s="94">
        <f t="shared" ref="U7:U52" si="6">IFERROR(R7-Q7,"-")</f>
        <v>-333</v>
      </c>
      <c r="V7" s="94">
        <f t="shared" ref="V7:V52" si="7">IFERROR(R7-N7,"-")</f>
        <v>9242</v>
      </c>
      <c r="W7" s="95">
        <f>R7/R7</f>
        <v>1</v>
      </c>
    </row>
    <row r="8" spans="2:23" x14ac:dyDescent="0.25">
      <c r="B8" s="96" t="s">
        <v>63</v>
      </c>
      <c r="C8" s="97">
        <v>44486.999999999993</v>
      </c>
      <c r="D8" s="97">
        <v>56791</v>
      </c>
      <c r="E8" s="97">
        <v>89503</v>
      </c>
      <c r="F8" s="97">
        <v>89318</v>
      </c>
      <c r="G8" s="97">
        <v>99213</v>
      </c>
      <c r="H8" s="97">
        <v>89677.999999999985</v>
      </c>
      <c r="I8" s="98">
        <f t="shared" si="0"/>
        <v>-9.610635702982484E-2</v>
      </c>
      <c r="J8" s="98">
        <f t="shared" si="1"/>
        <v>0.57908823581201219</v>
      </c>
      <c r="K8" s="97">
        <f t="shared" si="2"/>
        <v>-9535.0000000000146</v>
      </c>
      <c r="L8" s="97">
        <f t="shared" si="3"/>
        <v>32886.999999999985</v>
      </c>
      <c r="M8" s="98">
        <f>H8/H7</f>
        <v>0.71372973489219782</v>
      </c>
      <c r="N8" s="97">
        <v>86479</v>
      </c>
      <c r="O8" s="97">
        <v>91202</v>
      </c>
      <c r="P8" s="97">
        <v>90259</v>
      </c>
      <c r="Q8" s="97">
        <v>92267</v>
      </c>
      <c r="R8" s="97">
        <v>91865</v>
      </c>
      <c r="S8" s="98">
        <f t="shared" si="4"/>
        <v>-4.3569206758645729E-3</v>
      </c>
      <c r="T8" s="98">
        <f t="shared" si="5"/>
        <v>6.2281016200464778E-2</v>
      </c>
      <c r="U8" s="97">
        <f t="shared" si="6"/>
        <v>-402</v>
      </c>
      <c r="V8" s="97">
        <f t="shared" si="7"/>
        <v>5386</v>
      </c>
      <c r="W8" s="98">
        <f>R8/R7</f>
        <v>0.71806556505698249</v>
      </c>
    </row>
    <row r="9" spans="2:23" x14ac:dyDescent="0.25">
      <c r="B9" s="99" t="s">
        <v>64</v>
      </c>
      <c r="C9" s="54">
        <v>34865</v>
      </c>
      <c r="D9" s="54">
        <v>45244</v>
      </c>
      <c r="E9" s="54">
        <v>71471</v>
      </c>
      <c r="F9" s="54">
        <v>72829</v>
      </c>
      <c r="G9" s="54">
        <v>81170</v>
      </c>
      <c r="H9" s="54">
        <v>73859</v>
      </c>
      <c r="I9" s="100">
        <f t="shared" si="0"/>
        <v>-9.0070222988788973E-2</v>
      </c>
      <c r="J9" s="100">
        <f t="shared" si="1"/>
        <v>0.63245955264786491</v>
      </c>
      <c r="K9" s="54">
        <f t="shared" si="2"/>
        <v>-7311</v>
      </c>
      <c r="L9" s="54">
        <f t="shared" si="3"/>
        <v>28615</v>
      </c>
      <c r="M9" s="100">
        <f>H9/H7</f>
        <v>0.5878293950512149</v>
      </c>
      <c r="N9" s="54">
        <v>69355</v>
      </c>
      <c r="O9" s="54">
        <v>72715</v>
      </c>
      <c r="P9" s="54">
        <v>73997</v>
      </c>
      <c r="Q9" s="54">
        <v>75628</v>
      </c>
      <c r="R9" s="54">
        <v>76104</v>
      </c>
      <c r="S9" s="100">
        <f t="shared" si="4"/>
        <v>6.2939651980746802E-3</v>
      </c>
      <c r="T9" s="100">
        <f t="shared" si="5"/>
        <v>9.7310936486194155E-2</v>
      </c>
      <c r="U9" s="54">
        <f t="shared" si="6"/>
        <v>476</v>
      </c>
      <c r="V9" s="54">
        <f t="shared" si="7"/>
        <v>6749</v>
      </c>
      <c r="W9" s="100">
        <f>R9/R7</f>
        <v>0.59486922944643328</v>
      </c>
    </row>
    <row r="10" spans="2:23" x14ac:dyDescent="0.25">
      <c r="B10" s="99" t="s">
        <v>65</v>
      </c>
      <c r="C10" s="54">
        <v>9622</v>
      </c>
      <c r="D10" s="54">
        <v>11547</v>
      </c>
      <c r="E10" s="54">
        <v>18032</v>
      </c>
      <c r="F10" s="54">
        <v>16489</v>
      </c>
      <c r="G10" s="54">
        <v>18043</v>
      </c>
      <c r="H10" s="54">
        <v>15819</v>
      </c>
      <c r="I10" s="100">
        <f t="shared" si="0"/>
        <v>-0.12326109848694788</v>
      </c>
      <c r="J10" s="100">
        <f t="shared" si="1"/>
        <v>0.36996622499350473</v>
      </c>
      <c r="K10" s="54">
        <f t="shared" si="2"/>
        <v>-2224</v>
      </c>
      <c r="L10" s="54">
        <f t="shared" si="3"/>
        <v>4272</v>
      </c>
      <c r="M10" s="100">
        <f>H10/H7</f>
        <v>0.12590033984098306</v>
      </c>
      <c r="N10" s="54">
        <v>17124</v>
      </c>
      <c r="O10" s="54">
        <v>18487</v>
      </c>
      <c r="P10" s="54">
        <v>16262</v>
      </c>
      <c r="Q10" s="54">
        <v>16639</v>
      </c>
      <c r="R10" s="54">
        <v>15761</v>
      </c>
      <c r="S10" s="100">
        <f t="shared" si="4"/>
        <v>-5.2767594206382551E-2</v>
      </c>
      <c r="T10" s="100">
        <f t="shared" si="5"/>
        <v>-7.9595888811025417E-2</v>
      </c>
      <c r="U10" s="54">
        <f t="shared" si="6"/>
        <v>-878</v>
      </c>
      <c r="V10" s="54">
        <f t="shared" si="7"/>
        <v>-1363</v>
      </c>
      <c r="W10" s="100">
        <f>R10/R7</f>
        <v>0.12319633561054918</v>
      </c>
    </row>
    <row r="11" spans="2:23" x14ac:dyDescent="0.25">
      <c r="B11" s="96" t="s">
        <v>66</v>
      </c>
      <c r="C11" s="97">
        <v>22114</v>
      </c>
      <c r="D11" s="97">
        <v>25665.000000000004</v>
      </c>
      <c r="E11" s="97">
        <v>40223</v>
      </c>
      <c r="F11" s="97">
        <v>36218</v>
      </c>
      <c r="G11" s="97">
        <v>35833</v>
      </c>
      <c r="H11" s="97">
        <v>35968</v>
      </c>
      <c r="I11" s="98">
        <f t="shared" si="0"/>
        <v>3.7674769067619351E-3</v>
      </c>
      <c r="J11" s="98">
        <f t="shared" si="1"/>
        <v>0.40144165205532811</v>
      </c>
      <c r="K11" s="97">
        <f t="shared" si="2"/>
        <v>135</v>
      </c>
      <c r="L11" s="97">
        <f t="shared" si="3"/>
        <v>10302.999999999996</v>
      </c>
      <c r="M11" s="98">
        <f>H11/H7</f>
        <v>0.28626230630257787</v>
      </c>
      <c r="N11" s="97">
        <v>32213</v>
      </c>
      <c r="O11" s="97">
        <v>108497</v>
      </c>
      <c r="P11" s="97">
        <v>36207</v>
      </c>
      <c r="Q11" s="97">
        <v>36000</v>
      </c>
      <c r="R11" s="97">
        <v>36069</v>
      </c>
      <c r="S11" s="98">
        <f t="shared" si="4"/>
        <v>1.9166666666665666E-3</v>
      </c>
      <c r="T11" s="98">
        <f t="shared" si="5"/>
        <v>0.11970322540589207</v>
      </c>
      <c r="U11" s="97">
        <f t="shared" si="6"/>
        <v>69</v>
      </c>
      <c r="V11" s="97">
        <f t="shared" si="7"/>
        <v>3856</v>
      </c>
      <c r="W11" s="98">
        <f>R11/R7</f>
        <v>0.28193443494301751</v>
      </c>
    </row>
    <row r="12" spans="2:23" x14ac:dyDescent="0.25">
      <c r="B12" s="93" t="s">
        <v>47</v>
      </c>
      <c r="C12" s="101">
        <v>23742</v>
      </c>
      <c r="D12" s="101">
        <v>29697.000000000004</v>
      </c>
      <c r="E12" s="101">
        <v>46054</v>
      </c>
      <c r="F12" s="101">
        <v>45902</v>
      </c>
      <c r="G12" s="101">
        <v>49468</v>
      </c>
      <c r="H12" s="101">
        <v>45190.999999999993</v>
      </c>
      <c r="I12" s="102">
        <f t="shared" si="0"/>
        <v>-8.6459933694509772E-2</v>
      </c>
      <c r="J12" s="102">
        <f t="shared" si="1"/>
        <v>0.52173620230999718</v>
      </c>
      <c r="K12" s="101">
        <f t="shared" si="2"/>
        <v>-4277.0000000000073</v>
      </c>
      <c r="L12" s="101">
        <f t="shared" si="3"/>
        <v>15493.999999999989</v>
      </c>
      <c r="M12" s="95">
        <f>H12/H12</f>
        <v>1</v>
      </c>
      <c r="N12" s="101">
        <v>42803</v>
      </c>
      <c r="O12" s="101">
        <v>67766</v>
      </c>
      <c r="P12" s="101">
        <v>46660</v>
      </c>
      <c r="Q12" s="101">
        <v>47014.999999999993</v>
      </c>
      <c r="R12" s="101">
        <v>47690</v>
      </c>
      <c r="S12" s="102">
        <f t="shared" si="4"/>
        <v>1.4357120068063445E-2</v>
      </c>
      <c r="T12" s="102">
        <f t="shared" si="5"/>
        <v>0.11417424012335586</v>
      </c>
      <c r="U12" s="101">
        <f t="shared" si="6"/>
        <v>675.00000000000728</v>
      </c>
      <c r="V12" s="101">
        <f t="shared" si="7"/>
        <v>4887</v>
      </c>
      <c r="W12" s="95">
        <f>R12/R12</f>
        <v>1</v>
      </c>
    </row>
    <row r="13" spans="2:23" x14ac:dyDescent="0.25">
      <c r="B13" s="96" t="s">
        <v>63</v>
      </c>
      <c r="C13" s="97">
        <v>17566</v>
      </c>
      <c r="D13" s="97">
        <v>23340</v>
      </c>
      <c r="E13" s="97">
        <v>34827</v>
      </c>
      <c r="F13" s="97">
        <v>34946</v>
      </c>
      <c r="G13" s="97">
        <v>38139</v>
      </c>
      <c r="H13" s="97">
        <v>33613</v>
      </c>
      <c r="I13" s="98">
        <f t="shared" si="0"/>
        <v>-0.11867117648601166</v>
      </c>
      <c r="J13" s="98">
        <f t="shared" si="1"/>
        <v>0.44014567266495286</v>
      </c>
      <c r="K13" s="97">
        <f t="shared" si="2"/>
        <v>-4526</v>
      </c>
      <c r="L13" s="97">
        <f t="shared" si="3"/>
        <v>10273</v>
      </c>
      <c r="M13" s="98">
        <f>H13/H12</f>
        <v>0.74379854395786782</v>
      </c>
      <c r="N13" s="97">
        <v>34808</v>
      </c>
      <c r="O13" s="97">
        <v>35062</v>
      </c>
      <c r="P13" s="97">
        <v>35650</v>
      </c>
      <c r="Q13" s="97">
        <v>35398</v>
      </c>
      <c r="R13" s="97">
        <v>36020</v>
      </c>
      <c r="S13" s="98">
        <f t="shared" si="4"/>
        <v>1.757161421549247E-2</v>
      </c>
      <c r="T13" s="98">
        <f t="shared" si="5"/>
        <v>3.4819581705355152E-2</v>
      </c>
      <c r="U13" s="97">
        <f t="shared" si="6"/>
        <v>622</v>
      </c>
      <c r="V13" s="97">
        <f t="shared" si="7"/>
        <v>1212</v>
      </c>
      <c r="W13" s="98">
        <f>R13/R12</f>
        <v>0.75529461102956597</v>
      </c>
    </row>
    <row r="14" spans="2:23" x14ac:dyDescent="0.25">
      <c r="B14" s="99" t="s">
        <v>64</v>
      </c>
      <c r="C14" s="54">
        <v>14847</v>
      </c>
      <c r="D14" s="54">
        <v>20181</v>
      </c>
      <c r="E14" s="54">
        <v>29820</v>
      </c>
      <c r="F14" s="54">
        <v>30493</v>
      </c>
      <c r="G14" s="54">
        <v>33752</v>
      </c>
      <c r="H14" s="54">
        <v>29550</v>
      </c>
      <c r="I14" s="100">
        <f t="shared" si="0"/>
        <v>-0.12449632614363593</v>
      </c>
      <c r="J14" s="100">
        <f t="shared" si="1"/>
        <v>0.46424855061691694</v>
      </c>
      <c r="K14" s="54">
        <f t="shared" si="2"/>
        <v>-4202</v>
      </c>
      <c r="L14" s="54">
        <f t="shared" si="3"/>
        <v>9369</v>
      </c>
      <c r="M14" s="100">
        <f>H14/H12</f>
        <v>0.65389126153437638</v>
      </c>
      <c r="N14" s="54">
        <v>29997</v>
      </c>
      <c r="O14" s="54">
        <v>29852</v>
      </c>
      <c r="P14" s="54">
        <v>31325</v>
      </c>
      <c r="Q14" s="54">
        <v>31393.000000000004</v>
      </c>
      <c r="R14" s="54">
        <v>31869</v>
      </c>
      <c r="S14" s="100">
        <f t="shared" si="4"/>
        <v>1.5162615869779739E-2</v>
      </c>
      <c r="T14" s="100">
        <f t="shared" si="5"/>
        <v>6.2406240624062415E-2</v>
      </c>
      <c r="U14" s="54">
        <f t="shared" si="6"/>
        <v>475.99999999999636</v>
      </c>
      <c r="V14" s="54">
        <f t="shared" si="7"/>
        <v>1872</v>
      </c>
      <c r="W14" s="100">
        <f>R14/R12</f>
        <v>0.66825330257915705</v>
      </c>
    </row>
    <row r="15" spans="2:23" x14ac:dyDescent="0.25">
      <c r="B15" s="99" t="s">
        <v>65</v>
      </c>
      <c r="C15" s="54">
        <v>2720</v>
      </c>
      <c r="D15" s="54">
        <v>3159.0000000000005</v>
      </c>
      <c r="E15" s="54">
        <v>5006.0000000000009</v>
      </c>
      <c r="F15" s="54">
        <v>4453</v>
      </c>
      <c r="G15" s="54">
        <v>4387</v>
      </c>
      <c r="H15" s="54">
        <v>4063.0000000000005</v>
      </c>
      <c r="I15" s="100">
        <f t="shared" si="0"/>
        <v>-7.3854570321404078E-2</v>
      </c>
      <c r="J15" s="100">
        <f t="shared" si="1"/>
        <v>0.28616650838873059</v>
      </c>
      <c r="K15" s="54">
        <f t="shared" si="2"/>
        <v>-323.99999999999955</v>
      </c>
      <c r="L15" s="54">
        <f t="shared" si="3"/>
        <v>904</v>
      </c>
      <c r="M15" s="100">
        <f>H15/H12</f>
        <v>8.9907282423491428E-2</v>
      </c>
      <c r="N15" s="54">
        <v>4811</v>
      </c>
      <c r="O15" s="54">
        <v>5209.9999999999991</v>
      </c>
      <c r="P15" s="54">
        <v>4325</v>
      </c>
      <c r="Q15" s="54">
        <v>4004.9999999999995</v>
      </c>
      <c r="R15" s="54">
        <v>4151</v>
      </c>
      <c r="S15" s="100">
        <f t="shared" si="4"/>
        <v>3.645443196005016E-2</v>
      </c>
      <c r="T15" s="100">
        <f t="shared" si="5"/>
        <v>-0.13718561629598836</v>
      </c>
      <c r="U15" s="54">
        <f t="shared" si="6"/>
        <v>146.00000000000045</v>
      </c>
      <c r="V15" s="54">
        <f t="shared" si="7"/>
        <v>-660</v>
      </c>
      <c r="W15" s="100">
        <f>R15/R12</f>
        <v>8.7041308450408889E-2</v>
      </c>
    </row>
    <row r="16" spans="2:23" x14ac:dyDescent="0.25">
      <c r="B16" s="96" t="s">
        <v>66</v>
      </c>
      <c r="C16" s="97">
        <v>6176</v>
      </c>
      <c r="D16" s="97">
        <v>6357</v>
      </c>
      <c r="E16" s="97">
        <v>11227</v>
      </c>
      <c r="F16" s="97">
        <v>10956.000000000002</v>
      </c>
      <c r="G16" s="97">
        <v>11330</v>
      </c>
      <c r="H16" s="97">
        <v>11579</v>
      </c>
      <c r="I16" s="98">
        <f t="shared" si="0"/>
        <v>2.1977052074139358E-2</v>
      </c>
      <c r="J16" s="98">
        <f t="shared" si="1"/>
        <v>0.82145666194745948</v>
      </c>
      <c r="K16" s="97">
        <f t="shared" si="2"/>
        <v>249</v>
      </c>
      <c r="L16" s="97">
        <f t="shared" si="3"/>
        <v>5222</v>
      </c>
      <c r="M16" s="98">
        <f>H16/H12</f>
        <v>0.25622358434201503</v>
      </c>
      <c r="N16" s="97">
        <v>7995</v>
      </c>
      <c r="O16" s="97">
        <v>32704</v>
      </c>
      <c r="P16" s="97">
        <v>11010</v>
      </c>
      <c r="Q16" s="97">
        <v>11617</v>
      </c>
      <c r="R16" s="97">
        <v>11670</v>
      </c>
      <c r="S16" s="98">
        <f t="shared" si="4"/>
        <v>4.5622794180941728E-3</v>
      </c>
      <c r="T16" s="98">
        <f t="shared" si="5"/>
        <v>0.4596622889305817</v>
      </c>
      <c r="U16" s="97">
        <f t="shared" si="6"/>
        <v>53</v>
      </c>
      <c r="V16" s="97">
        <f t="shared" si="7"/>
        <v>3675</v>
      </c>
      <c r="W16" s="98">
        <f>R16/R12</f>
        <v>0.24470538897043406</v>
      </c>
    </row>
    <row r="17" spans="2:23" x14ac:dyDescent="0.25">
      <c r="B17" s="93" t="s">
        <v>47</v>
      </c>
      <c r="C17" s="101">
        <v>23742</v>
      </c>
      <c r="D17" s="101">
        <v>29697.000000000004</v>
      </c>
      <c r="E17" s="101">
        <v>46054</v>
      </c>
      <c r="F17" s="101">
        <v>45902</v>
      </c>
      <c r="G17" s="101">
        <v>49468</v>
      </c>
      <c r="H17" s="101">
        <v>45190.999999999993</v>
      </c>
      <c r="I17" s="102">
        <f t="shared" si="0"/>
        <v>-8.6459933694509772E-2</v>
      </c>
      <c r="J17" s="102">
        <f t="shared" si="1"/>
        <v>0.52173620230999718</v>
      </c>
      <c r="K17" s="101">
        <f t="shared" si="2"/>
        <v>-4277.0000000000073</v>
      </c>
      <c r="L17" s="101">
        <f t="shared" si="3"/>
        <v>15493.999999999989</v>
      </c>
      <c r="M17" s="95">
        <f>H17/H17</f>
        <v>1</v>
      </c>
      <c r="N17" s="101">
        <v>42803</v>
      </c>
      <c r="O17" s="101">
        <v>67766</v>
      </c>
      <c r="P17" s="101">
        <v>46660</v>
      </c>
      <c r="Q17" s="101">
        <v>47014.999999999993</v>
      </c>
      <c r="R17" s="101">
        <v>47690</v>
      </c>
      <c r="S17" s="102">
        <f t="shared" si="4"/>
        <v>1.4357120068063445E-2</v>
      </c>
      <c r="T17" s="102">
        <f t="shared" si="5"/>
        <v>0.11417424012335586</v>
      </c>
      <c r="U17" s="101">
        <f t="shared" si="6"/>
        <v>675.00000000000728</v>
      </c>
      <c r="V17" s="101">
        <f t="shared" si="7"/>
        <v>4887</v>
      </c>
      <c r="W17" s="95">
        <f>R17/R17</f>
        <v>1</v>
      </c>
    </row>
    <row r="18" spans="2:23" x14ac:dyDescent="0.25">
      <c r="B18" s="96" t="s">
        <v>63</v>
      </c>
      <c r="C18" s="97">
        <v>17566</v>
      </c>
      <c r="D18" s="97">
        <v>23340</v>
      </c>
      <c r="E18" s="97">
        <v>34827</v>
      </c>
      <c r="F18" s="97">
        <v>34946</v>
      </c>
      <c r="G18" s="97">
        <v>38139</v>
      </c>
      <c r="H18" s="97">
        <v>33613</v>
      </c>
      <c r="I18" s="98">
        <f t="shared" si="0"/>
        <v>-0.11867117648601166</v>
      </c>
      <c r="J18" s="98">
        <f t="shared" si="1"/>
        <v>0.44014567266495286</v>
      </c>
      <c r="K18" s="97">
        <f t="shared" si="2"/>
        <v>-4526</v>
      </c>
      <c r="L18" s="97">
        <f t="shared" si="3"/>
        <v>10273</v>
      </c>
      <c r="M18" s="98">
        <f>H18/H17</f>
        <v>0.74379854395786782</v>
      </c>
      <c r="N18" s="97">
        <v>34808</v>
      </c>
      <c r="O18" s="97">
        <v>35062</v>
      </c>
      <c r="P18" s="97">
        <v>35650</v>
      </c>
      <c r="Q18" s="97">
        <v>35398</v>
      </c>
      <c r="R18" s="97">
        <v>36020</v>
      </c>
      <c r="S18" s="98">
        <f t="shared" si="4"/>
        <v>1.757161421549247E-2</v>
      </c>
      <c r="T18" s="98">
        <f t="shared" si="5"/>
        <v>3.4819581705355152E-2</v>
      </c>
      <c r="U18" s="97">
        <f t="shared" si="6"/>
        <v>622</v>
      </c>
      <c r="V18" s="97">
        <f t="shared" si="7"/>
        <v>1212</v>
      </c>
      <c r="W18" s="98">
        <f>R18/R17</f>
        <v>0.75529461102956597</v>
      </c>
    </row>
    <row r="19" spans="2:23" x14ac:dyDescent="0.25">
      <c r="B19" s="99" t="s">
        <v>64</v>
      </c>
      <c r="C19" s="54">
        <v>14847</v>
      </c>
      <c r="D19" s="54">
        <v>20181</v>
      </c>
      <c r="E19" s="54">
        <v>29820</v>
      </c>
      <c r="F19" s="54">
        <v>30493</v>
      </c>
      <c r="G19" s="54">
        <v>33752</v>
      </c>
      <c r="H19" s="54">
        <v>29550</v>
      </c>
      <c r="I19" s="100">
        <f t="shared" si="0"/>
        <v>-0.12449632614363593</v>
      </c>
      <c r="J19" s="100">
        <f t="shared" si="1"/>
        <v>0.46424855061691694</v>
      </c>
      <c r="K19" s="54">
        <f t="shared" si="2"/>
        <v>-4202</v>
      </c>
      <c r="L19" s="54">
        <f t="shared" si="3"/>
        <v>9369</v>
      </c>
      <c r="M19" s="100">
        <f>H19/H17</f>
        <v>0.65389126153437638</v>
      </c>
      <c r="N19" s="54">
        <v>29997</v>
      </c>
      <c r="O19" s="54">
        <v>29852</v>
      </c>
      <c r="P19" s="54">
        <v>31325</v>
      </c>
      <c r="Q19" s="54">
        <v>31393.000000000004</v>
      </c>
      <c r="R19" s="54">
        <v>31869</v>
      </c>
      <c r="S19" s="100">
        <f t="shared" si="4"/>
        <v>1.5162615869779739E-2</v>
      </c>
      <c r="T19" s="100">
        <f t="shared" si="5"/>
        <v>6.2406240624062415E-2</v>
      </c>
      <c r="U19" s="54">
        <f t="shared" si="6"/>
        <v>475.99999999999636</v>
      </c>
      <c r="V19" s="54">
        <f t="shared" si="7"/>
        <v>1872</v>
      </c>
      <c r="W19" s="100">
        <f>R19/R17</f>
        <v>0.66825330257915705</v>
      </c>
    </row>
    <row r="20" spans="2:23" x14ac:dyDescent="0.25">
      <c r="B20" s="99" t="s">
        <v>65</v>
      </c>
      <c r="C20" s="54">
        <v>2720</v>
      </c>
      <c r="D20" s="54">
        <v>3159.0000000000005</v>
      </c>
      <c r="E20" s="54">
        <v>5006.0000000000009</v>
      </c>
      <c r="F20" s="54">
        <v>4453</v>
      </c>
      <c r="G20" s="54">
        <v>4387</v>
      </c>
      <c r="H20" s="54">
        <v>4063.0000000000005</v>
      </c>
      <c r="I20" s="100">
        <f t="shared" si="0"/>
        <v>-7.3854570321404078E-2</v>
      </c>
      <c r="J20" s="100">
        <f t="shared" si="1"/>
        <v>0.28616650838873059</v>
      </c>
      <c r="K20" s="54">
        <f t="shared" si="2"/>
        <v>-323.99999999999955</v>
      </c>
      <c r="L20" s="54">
        <f t="shared" si="3"/>
        <v>904</v>
      </c>
      <c r="M20" s="100">
        <f>H20/H17</f>
        <v>8.9907282423491428E-2</v>
      </c>
      <c r="N20" s="54">
        <v>4811</v>
      </c>
      <c r="O20" s="54">
        <v>5209.9999999999991</v>
      </c>
      <c r="P20" s="54">
        <v>4325</v>
      </c>
      <c r="Q20" s="54">
        <v>4004.9999999999995</v>
      </c>
      <c r="R20" s="54">
        <v>4151</v>
      </c>
      <c r="S20" s="100">
        <f t="shared" si="4"/>
        <v>3.645443196005016E-2</v>
      </c>
      <c r="T20" s="100">
        <f t="shared" si="5"/>
        <v>-0.13718561629598836</v>
      </c>
      <c r="U20" s="54">
        <f t="shared" si="6"/>
        <v>146.00000000000045</v>
      </c>
      <c r="V20" s="54">
        <f t="shared" si="7"/>
        <v>-660</v>
      </c>
      <c r="W20" s="100">
        <f>R20/R17</f>
        <v>8.7041308450408889E-2</v>
      </c>
    </row>
    <row r="21" spans="2:23" x14ac:dyDescent="0.25">
      <c r="B21" s="96" t="s">
        <v>66</v>
      </c>
      <c r="C21" s="97">
        <v>6176</v>
      </c>
      <c r="D21" s="97">
        <v>6357</v>
      </c>
      <c r="E21" s="97">
        <v>11227</v>
      </c>
      <c r="F21" s="97">
        <v>10956.000000000002</v>
      </c>
      <c r="G21" s="97">
        <v>11330</v>
      </c>
      <c r="H21" s="97">
        <v>11579</v>
      </c>
      <c r="I21" s="98">
        <f t="shared" si="0"/>
        <v>2.1977052074139358E-2</v>
      </c>
      <c r="J21" s="98">
        <f t="shared" si="1"/>
        <v>0.82145666194745948</v>
      </c>
      <c r="K21" s="97">
        <f t="shared" si="2"/>
        <v>249</v>
      </c>
      <c r="L21" s="97">
        <f t="shared" si="3"/>
        <v>5222</v>
      </c>
      <c r="M21" s="98">
        <f>H21/H17</f>
        <v>0.25622358434201503</v>
      </c>
      <c r="N21" s="97">
        <v>7995</v>
      </c>
      <c r="O21" s="97">
        <v>32704</v>
      </c>
      <c r="P21" s="97">
        <v>11010</v>
      </c>
      <c r="Q21" s="97">
        <v>11617</v>
      </c>
      <c r="R21" s="97">
        <v>11670</v>
      </c>
      <c r="S21" s="98">
        <f t="shared" si="4"/>
        <v>4.5622794180941728E-3</v>
      </c>
      <c r="T21" s="98">
        <f t="shared" si="5"/>
        <v>0.4596622889305817</v>
      </c>
      <c r="U21" s="97">
        <f t="shared" si="6"/>
        <v>53</v>
      </c>
      <c r="V21" s="97">
        <f t="shared" si="7"/>
        <v>3675</v>
      </c>
      <c r="W21" s="98">
        <f>R21/R17</f>
        <v>0.24470538897043406</v>
      </c>
    </row>
    <row r="22" spans="2:23" x14ac:dyDescent="0.25">
      <c r="B22" s="93" t="s">
        <v>49</v>
      </c>
      <c r="C22" s="101">
        <v>437</v>
      </c>
      <c r="D22" s="101">
        <v>669</v>
      </c>
      <c r="E22" s="101">
        <v>860</v>
      </c>
      <c r="F22" s="101">
        <v>900</v>
      </c>
      <c r="G22" s="101">
        <v>975</v>
      </c>
      <c r="H22" s="101">
        <v>912</v>
      </c>
      <c r="I22" s="102">
        <f t="shared" si="0"/>
        <v>-6.461538461538463E-2</v>
      </c>
      <c r="J22" s="102">
        <f t="shared" si="1"/>
        <v>0.36322869955156944</v>
      </c>
      <c r="K22" s="101">
        <f t="shared" si="2"/>
        <v>-63</v>
      </c>
      <c r="L22" s="101">
        <f t="shared" si="3"/>
        <v>243</v>
      </c>
      <c r="M22" s="102">
        <f>H22/H22</f>
        <v>1</v>
      </c>
      <c r="N22" s="101">
        <v>802</v>
      </c>
      <c r="O22" s="101">
        <v>940</v>
      </c>
      <c r="P22" s="101">
        <v>912</v>
      </c>
      <c r="Q22" s="101">
        <v>912</v>
      </c>
      <c r="R22" s="101">
        <v>905</v>
      </c>
      <c r="S22" s="102">
        <f t="shared" si="4"/>
        <v>-7.6754385964912242E-3</v>
      </c>
      <c r="T22" s="102">
        <f t="shared" si="5"/>
        <v>0.12842892768079794</v>
      </c>
      <c r="U22" s="101">
        <f t="shared" si="6"/>
        <v>-7</v>
      </c>
      <c r="V22" s="101">
        <f t="shared" si="7"/>
        <v>103</v>
      </c>
      <c r="W22" s="102">
        <f>R22/R22</f>
        <v>1</v>
      </c>
    </row>
    <row r="23" spans="2:23" x14ac:dyDescent="0.25">
      <c r="B23" s="96" t="s">
        <v>63</v>
      </c>
      <c r="C23" s="97">
        <v>386</v>
      </c>
      <c r="D23" s="97">
        <v>669</v>
      </c>
      <c r="E23" s="97">
        <v>855</v>
      </c>
      <c r="F23" s="97">
        <v>886</v>
      </c>
      <c r="G23" s="97">
        <v>960</v>
      </c>
      <c r="H23" s="97">
        <v>894</v>
      </c>
      <c r="I23" s="98">
        <f t="shared" si="0"/>
        <v>-6.8749999999999978E-2</v>
      </c>
      <c r="J23" s="98">
        <f t="shared" si="1"/>
        <v>0.33632286995515703</v>
      </c>
      <c r="K23" s="97">
        <f t="shared" si="2"/>
        <v>-66</v>
      </c>
      <c r="L23" s="97">
        <f t="shared" si="3"/>
        <v>225</v>
      </c>
      <c r="M23" s="98">
        <f>H23/H22</f>
        <v>0.98026315789473684</v>
      </c>
      <c r="N23" s="97">
        <v>802</v>
      </c>
      <c r="O23" s="97">
        <v>898</v>
      </c>
      <c r="P23" s="97">
        <v>898</v>
      </c>
      <c r="Q23" s="97">
        <v>898</v>
      </c>
      <c r="R23" s="97">
        <v>887</v>
      </c>
      <c r="S23" s="98">
        <f t="shared" si="4"/>
        <v>-1.2249443207126953E-2</v>
      </c>
      <c r="T23" s="98">
        <f t="shared" si="5"/>
        <v>0.10598503740648368</v>
      </c>
      <c r="U23" s="97">
        <f t="shared" si="6"/>
        <v>-11</v>
      </c>
      <c r="V23" s="97">
        <f t="shared" si="7"/>
        <v>85</v>
      </c>
      <c r="W23" s="98">
        <f>R23/R22</f>
        <v>0.98011049723756904</v>
      </c>
    </row>
    <row r="24" spans="2:23" x14ac:dyDescent="0.25">
      <c r="B24" s="96" t="s">
        <v>66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50</v>
      </c>
      <c r="C25" s="101">
        <v>2900</v>
      </c>
      <c r="D25" s="101">
        <v>4012</v>
      </c>
      <c r="E25" s="101">
        <v>4679</v>
      </c>
      <c r="F25" s="101">
        <v>4395</v>
      </c>
      <c r="G25" s="101">
        <v>4748</v>
      </c>
      <c r="H25" s="101">
        <v>4616</v>
      </c>
      <c r="I25" s="102">
        <f t="shared" si="0"/>
        <v>-2.780117944397642E-2</v>
      </c>
      <c r="J25" s="102">
        <f t="shared" si="1"/>
        <v>0.15054835493519447</v>
      </c>
      <c r="K25" s="101">
        <f t="shared" si="2"/>
        <v>-132</v>
      </c>
      <c r="L25" s="101">
        <f t="shared" si="3"/>
        <v>604</v>
      </c>
      <c r="M25" s="95">
        <f>H25/H25</f>
        <v>1</v>
      </c>
      <c r="N25" s="101">
        <v>4562</v>
      </c>
      <c r="O25" s="101">
        <v>5961.9999999999991</v>
      </c>
      <c r="P25" s="101">
        <v>4562</v>
      </c>
      <c r="Q25" s="101">
        <v>4616</v>
      </c>
      <c r="R25" s="101">
        <v>4616</v>
      </c>
      <c r="S25" s="102">
        <f t="shared" si="4"/>
        <v>0</v>
      </c>
      <c r="T25" s="102">
        <f t="shared" si="5"/>
        <v>1.1836913634370783E-2</v>
      </c>
      <c r="U25" s="101">
        <f t="shared" si="6"/>
        <v>0</v>
      </c>
      <c r="V25" s="101">
        <f t="shared" si="7"/>
        <v>54</v>
      </c>
      <c r="W25" s="95">
        <f>R25/R25</f>
        <v>1</v>
      </c>
    </row>
    <row r="26" spans="2:23" x14ac:dyDescent="0.25">
      <c r="B26" s="96" t="s">
        <v>63</v>
      </c>
      <c r="C26" s="97">
        <v>2534</v>
      </c>
      <c r="D26" s="97">
        <v>3312</v>
      </c>
      <c r="E26" s="97">
        <v>3862</v>
      </c>
      <c r="F26" s="97">
        <v>3695.0000000000005</v>
      </c>
      <c r="G26" s="97">
        <v>4048</v>
      </c>
      <c r="H26" s="97">
        <v>3916</v>
      </c>
      <c r="I26" s="98">
        <f t="shared" si="0"/>
        <v>-3.2608695652173947E-2</v>
      </c>
      <c r="J26" s="98">
        <f t="shared" si="1"/>
        <v>0.18236714975845403</v>
      </c>
      <c r="K26" s="97">
        <f t="shared" si="2"/>
        <v>-132</v>
      </c>
      <c r="L26" s="97">
        <f t="shared" si="3"/>
        <v>604</v>
      </c>
      <c r="M26" s="98">
        <f>H26/H25</f>
        <v>0.84835355285961866</v>
      </c>
      <c r="N26" s="97">
        <v>3862</v>
      </c>
      <c r="O26" s="97">
        <v>3862</v>
      </c>
      <c r="P26" s="97">
        <v>3862</v>
      </c>
      <c r="Q26" s="97">
        <v>3916</v>
      </c>
      <c r="R26" s="97">
        <v>3916</v>
      </c>
      <c r="S26" s="98">
        <f t="shared" si="4"/>
        <v>0</v>
      </c>
      <c r="T26" s="98">
        <f t="shared" si="5"/>
        <v>1.3982392542724043E-2</v>
      </c>
      <c r="U26" s="97">
        <f t="shared" si="6"/>
        <v>0</v>
      </c>
      <c r="V26" s="97">
        <f t="shared" si="7"/>
        <v>54</v>
      </c>
      <c r="W26" s="98">
        <f>R26/R25</f>
        <v>0.84835355285961866</v>
      </c>
    </row>
    <row r="27" spans="2:23" x14ac:dyDescent="0.25">
      <c r="B27" s="99" t="s">
        <v>64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0"/>
        <v>-</v>
      </c>
      <c r="J27" s="100" t="str">
        <f t="shared" si="1"/>
        <v>-</v>
      </c>
      <c r="K27" s="54">
        <f t="shared" si="2"/>
        <v>0</v>
      </c>
      <c r="L27" s="54">
        <f t="shared" si="3"/>
        <v>0</v>
      </c>
      <c r="M27" s="100">
        <f>H27/H25</f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100" t="str">
        <f t="shared" si="4"/>
        <v>-</v>
      </c>
      <c r="T27" s="100" t="str">
        <f t="shared" si="5"/>
        <v>-</v>
      </c>
      <c r="U27" s="54">
        <f t="shared" si="6"/>
        <v>0</v>
      </c>
      <c r="V27" s="54">
        <f t="shared" si="7"/>
        <v>0</v>
      </c>
      <c r="W27" s="100">
        <f>R27/R25</f>
        <v>0</v>
      </c>
    </row>
    <row r="28" spans="2:23" x14ac:dyDescent="0.25">
      <c r="B28" s="99" t="s">
        <v>65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0"/>
        <v>-</v>
      </c>
      <c r="J28" s="100" t="str">
        <f t="shared" si="1"/>
        <v>-</v>
      </c>
      <c r="K28" s="54">
        <f t="shared" si="2"/>
        <v>0</v>
      </c>
      <c r="L28" s="54">
        <f t="shared" si="3"/>
        <v>0</v>
      </c>
      <c r="M28" s="100">
        <f>H28/H25</f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100" t="str">
        <f t="shared" si="5"/>
        <v>-</v>
      </c>
      <c r="U28" s="54">
        <f t="shared" si="6"/>
        <v>0</v>
      </c>
      <c r="V28" s="54">
        <f t="shared" si="7"/>
        <v>0</v>
      </c>
      <c r="W28" s="100">
        <f>R28/R25</f>
        <v>0</v>
      </c>
    </row>
    <row r="29" spans="2:23" x14ac:dyDescent="0.25">
      <c r="B29" s="93" t="s">
        <v>51</v>
      </c>
      <c r="C29" s="101">
        <v>9244</v>
      </c>
      <c r="D29" s="101">
        <v>11050</v>
      </c>
      <c r="E29" s="101">
        <v>19088</v>
      </c>
      <c r="F29" s="101">
        <v>19209</v>
      </c>
      <c r="G29" s="101">
        <v>21355</v>
      </c>
      <c r="H29" s="101">
        <v>20029</v>
      </c>
      <c r="I29" s="102">
        <f t="shared" si="0"/>
        <v>-6.2093186607351858E-2</v>
      </c>
      <c r="J29" s="102">
        <f t="shared" si="1"/>
        <v>0.8125791855203619</v>
      </c>
      <c r="K29" s="101">
        <f t="shared" si="2"/>
        <v>-1326</v>
      </c>
      <c r="L29" s="101">
        <f t="shared" si="3"/>
        <v>8979</v>
      </c>
      <c r="M29" s="95">
        <f>H29/H29</f>
        <v>1</v>
      </c>
      <c r="N29" s="101">
        <v>17263</v>
      </c>
      <c r="O29" s="101">
        <v>27757</v>
      </c>
      <c r="P29" s="101">
        <v>19434</v>
      </c>
      <c r="Q29" s="101">
        <v>19850</v>
      </c>
      <c r="R29" s="101">
        <v>20110.999999999996</v>
      </c>
      <c r="S29" s="102">
        <f t="shared" si="4"/>
        <v>1.3148614609571618E-2</v>
      </c>
      <c r="T29" s="102">
        <f t="shared" si="5"/>
        <v>0.16497711869315856</v>
      </c>
      <c r="U29" s="101">
        <f t="shared" si="6"/>
        <v>260.99999999999636</v>
      </c>
      <c r="V29" s="101">
        <f t="shared" si="7"/>
        <v>2847.9999999999964</v>
      </c>
      <c r="W29" s="95">
        <f>R29/R29</f>
        <v>1</v>
      </c>
    </row>
    <row r="30" spans="2:23" x14ac:dyDescent="0.25">
      <c r="B30" s="96" t="s">
        <v>63</v>
      </c>
      <c r="C30" s="97">
        <v>6499</v>
      </c>
      <c r="D30" s="97">
        <v>8111</v>
      </c>
      <c r="E30" s="97">
        <v>14162</v>
      </c>
      <c r="F30" s="97">
        <v>14862</v>
      </c>
      <c r="G30" s="97">
        <v>16965</v>
      </c>
      <c r="H30" s="97">
        <v>15578</v>
      </c>
      <c r="I30" s="98">
        <f t="shared" si="0"/>
        <v>-8.1756557618626546E-2</v>
      </c>
      <c r="J30" s="98">
        <f t="shared" si="1"/>
        <v>0.92060165207742561</v>
      </c>
      <c r="K30" s="97">
        <f t="shared" si="2"/>
        <v>-1387</v>
      </c>
      <c r="L30" s="97">
        <f t="shared" si="3"/>
        <v>7467</v>
      </c>
      <c r="M30" s="98">
        <f>H30/H29</f>
        <v>0.77777223026611408</v>
      </c>
      <c r="N30" s="97">
        <v>13346</v>
      </c>
      <c r="O30" s="97">
        <v>14712</v>
      </c>
      <c r="P30" s="97">
        <v>15087</v>
      </c>
      <c r="Q30" s="97">
        <v>15409</v>
      </c>
      <c r="R30" s="97">
        <v>15658</v>
      </c>
      <c r="S30" s="98">
        <f t="shared" si="4"/>
        <v>1.6159387371016853E-2</v>
      </c>
      <c r="T30" s="98">
        <f t="shared" si="5"/>
        <v>0.17323542634497224</v>
      </c>
      <c r="U30" s="97">
        <f t="shared" si="6"/>
        <v>249</v>
      </c>
      <c r="V30" s="97">
        <f t="shared" si="7"/>
        <v>2312</v>
      </c>
      <c r="W30" s="98">
        <f>R30/R29</f>
        <v>0.77857888717617241</v>
      </c>
    </row>
    <row r="31" spans="2:23" x14ac:dyDescent="0.25">
      <c r="B31" s="99" t="s">
        <v>64</v>
      </c>
      <c r="C31" s="54">
        <v>5381</v>
      </c>
      <c r="D31" s="54">
        <v>6550.0000000000009</v>
      </c>
      <c r="E31" s="54">
        <v>12095</v>
      </c>
      <c r="F31" s="54">
        <v>12793</v>
      </c>
      <c r="G31" s="54">
        <v>14687</v>
      </c>
      <c r="H31" s="54">
        <v>13443.999999999998</v>
      </c>
      <c r="I31" s="100">
        <f t="shared" si="0"/>
        <v>-8.463266834615657E-2</v>
      </c>
      <c r="J31" s="100">
        <f t="shared" si="1"/>
        <v>1.0525190839694649</v>
      </c>
      <c r="K31" s="54">
        <f t="shared" si="2"/>
        <v>-1243.0000000000018</v>
      </c>
      <c r="L31" s="54">
        <f t="shared" si="3"/>
        <v>6893.9999999999973</v>
      </c>
      <c r="M31" s="100">
        <f>H31/H29</f>
        <v>0.67122672125418137</v>
      </c>
      <c r="N31" s="54">
        <v>10997</v>
      </c>
      <c r="O31" s="54">
        <v>12807</v>
      </c>
      <c r="P31" s="54">
        <v>12988.000000000002</v>
      </c>
      <c r="Q31" s="54">
        <v>13306</v>
      </c>
      <c r="R31" s="54">
        <v>13498</v>
      </c>
      <c r="S31" s="100">
        <f t="shared" si="4"/>
        <v>1.4429580640312745E-2</v>
      </c>
      <c r="T31" s="100">
        <f t="shared" si="5"/>
        <v>0.22742566154405752</v>
      </c>
      <c r="U31" s="54">
        <f t="shared" si="6"/>
        <v>192</v>
      </c>
      <c r="V31" s="54">
        <f t="shared" si="7"/>
        <v>2501</v>
      </c>
      <c r="W31" s="100">
        <f>R31/R29</f>
        <v>0.67117497886728672</v>
      </c>
    </row>
    <row r="32" spans="2:23" x14ac:dyDescent="0.25">
      <c r="B32" s="99" t="s">
        <v>65</v>
      </c>
      <c r="C32" s="54">
        <v>1118</v>
      </c>
      <c r="D32" s="54">
        <v>1561</v>
      </c>
      <c r="E32" s="54">
        <v>2067</v>
      </c>
      <c r="F32" s="54">
        <v>2069</v>
      </c>
      <c r="G32" s="54">
        <v>2278</v>
      </c>
      <c r="H32" s="54">
        <v>2134</v>
      </c>
      <c r="I32" s="100">
        <f t="shared" si="0"/>
        <v>-6.3213345039508373E-2</v>
      </c>
      <c r="J32" s="100">
        <f t="shared" si="1"/>
        <v>0.36707238949391408</v>
      </c>
      <c r="K32" s="54">
        <f t="shared" si="2"/>
        <v>-144</v>
      </c>
      <c r="L32" s="54">
        <f t="shared" si="3"/>
        <v>573</v>
      </c>
      <c r="M32" s="100">
        <f>H32/H29</f>
        <v>0.1065455090119327</v>
      </c>
      <c r="N32" s="54">
        <v>2349</v>
      </c>
      <c r="O32" s="54">
        <v>1905</v>
      </c>
      <c r="P32" s="54">
        <v>2099</v>
      </c>
      <c r="Q32" s="54">
        <v>2103</v>
      </c>
      <c r="R32" s="54">
        <v>2160</v>
      </c>
      <c r="S32" s="100">
        <f t="shared" si="4"/>
        <v>2.7104136947218249E-2</v>
      </c>
      <c r="T32" s="100">
        <f t="shared" si="5"/>
        <v>-8.0459770114942541E-2</v>
      </c>
      <c r="U32" s="54">
        <f t="shared" si="6"/>
        <v>57</v>
      </c>
      <c r="V32" s="54">
        <f t="shared" si="7"/>
        <v>-189</v>
      </c>
      <c r="W32" s="100">
        <f>R32/R29</f>
        <v>0.1074039083088857</v>
      </c>
    </row>
    <row r="33" spans="2:23" x14ac:dyDescent="0.25">
      <c r="B33" s="96" t="s">
        <v>66</v>
      </c>
      <c r="C33" s="97">
        <v>2744.9999999999995</v>
      </c>
      <c r="D33" s="97">
        <v>2940</v>
      </c>
      <c r="E33" s="97">
        <v>4926.0000000000009</v>
      </c>
      <c r="F33" s="97">
        <v>4347</v>
      </c>
      <c r="G33" s="97">
        <v>4390</v>
      </c>
      <c r="H33" s="97">
        <v>4451</v>
      </c>
      <c r="I33" s="98">
        <f t="shared" si="0"/>
        <v>1.3895216400911181E-2</v>
      </c>
      <c r="J33" s="98">
        <f t="shared" si="1"/>
        <v>0.5139455782312925</v>
      </c>
      <c r="K33" s="97">
        <f t="shared" si="2"/>
        <v>61</v>
      </c>
      <c r="L33" s="97">
        <f t="shared" si="3"/>
        <v>1511</v>
      </c>
      <c r="M33" s="98">
        <f>H33/H29</f>
        <v>0.22222776973388586</v>
      </c>
      <c r="N33" s="97">
        <v>3916.9999999999995</v>
      </c>
      <c r="O33" s="97">
        <v>13045</v>
      </c>
      <c r="P33" s="97">
        <v>4347</v>
      </c>
      <c r="Q33" s="97">
        <v>4441</v>
      </c>
      <c r="R33" s="97">
        <v>4453</v>
      </c>
      <c r="S33" s="98">
        <f t="shared" si="4"/>
        <v>2.7020941229451978E-3</v>
      </c>
      <c r="T33" s="98">
        <f t="shared" si="5"/>
        <v>0.13683941792187904</v>
      </c>
      <c r="U33" s="97">
        <f t="shared" si="6"/>
        <v>12</v>
      </c>
      <c r="V33" s="97">
        <f t="shared" si="7"/>
        <v>536.00000000000045</v>
      </c>
      <c r="W33" s="98">
        <f>R33/R29</f>
        <v>0.22142111282382779</v>
      </c>
    </row>
    <row r="34" spans="2:23" x14ac:dyDescent="0.25">
      <c r="B34" s="93" t="s">
        <v>52</v>
      </c>
      <c r="C34" s="101">
        <v>339</v>
      </c>
      <c r="D34" s="101">
        <v>532</v>
      </c>
      <c r="E34" s="101">
        <v>654</v>
      </c>
      <c r="F34" s="101">
        <v>663</v>
      </c>
      <c r="G34" s="101">
        <v>729</v>
      </c>
      <c r="H34" s="101">
        <v>673</v>
      </c>
      <c r="I34" s="102">
        <f t="shared" si="0"/>
        <v>-7.6817558299039801E-2</v>
      </c>
      <c r="J34" s="102">
        <f t="shared" si="1"/>
        <v>0.26503759398496252</v>
      </c>
      <c r="K34" s="101">
        <f t="shared" si="2"/>
        <v>-56</v>
      </c>
      <c r="L34" s="101">
        <f t="shared" si="3"/>
        <v>141</v>
      </c>
      <c r="M34" s="95">
        <f>H34/H34</f>
        <v>1</v>
      </c>
      <c r="N34" s="101">
        <v>625</v>
      </c>
      <c r="O34" s="101">
        <v>663</v>
      </c>
      <c r="P34" s="101">
        <v>673</v>
      </c>
      <c r="Q34" s="101">
        <v>673</v>
      </c>
      <c r="R34" s="101">
        <v>673</v>
      </c>
      <c r="S34" s="102">
        <f t="shared" si="4"/>
        <v>0</v>
      </c>
      <c r="T34" s="102">
        <f t="shared" si="5"/>
        <v>7.6799999999999979E-2</v>
      </c>
      <c r="U34" s="101">
        <f t="shared" si="6"/>
        <v>0</v>
      </c>
      <c r="V34" s="101">
        <f t="shared" si="7"/>
        <v>48</v>
      </c>
      <c r="W34" s="95">
        <f>R34/R34</f>
        <v>1</v>
      </c>
    </row>
    <row r="35" spans="2:23" x14ac:dyDescent="0.25">
      <c r="B35" s="96" t="s">
        <v>63</v>
      </c>
      <c r="C35" s="97">
        <v>339</v>
      </c>
      <c r="D35" s="97">
        <v>532</v>
      </c>
      <c r="E35" s="97">
        <v>654</v>
      </c>
      <c r="F35" s="97">
        <v>663</v>
      </c>
      <c r="G35" s="97">
        <v>729</v>
      </c>
      <c r="H35" s="97">
        <v>673</v>
      </c>
      <c r="I35" s="98">
        <f t="shared" si="0"/>
        <v>-7.6817558299039801E-2</v>
      </c>
      <c r="J35" s="98">
        <f t="shared" si="1"/>
        <v>0.26503759398496252</v>
      </c>
      <c r="K35" s="97">
        <f t="shared" si="2"/>
        <v>-56</v>
      </c>
      <c r="L35" s="97">
        <f t="shared" si="3"/>
        <v>141</v>
      </c>
      <c r="M35" s="98">
        <f>H35/H34</f>
        <v>1</v>
      </c>
      <c r="N35" s="97">
        <v>625</v>
      </c>
      <c r="O35" s="97">
        <v>663</v>
      </c>
      <c r="P35" s="97">
        <v>673</v>
      </c>
      <c r="Q35" s="97">
        <v>673</v>
      </c>
      <c r="R35" s="97">
        <v>673</v>
      </c>
      <c r="S35" s="98">
        <f t="shared" si="4"/>
        <v>0</v>
      </c>
      <c r="T35" s="98">
        <f t="shared" si="5"/>
        <v>7.6799999999999979E-2</v>
      </c>
      <c r="U35" s="97">
        <f t="shared" si="6"/>
        <v>0</v>
      </c>
      <c r="V35" s="97">
        <f t="shared" si="7"/>
        <v>48</v>
      </c>
      <c r="W35" s="98">
        <f>R35/R34</f>
        <v>1</v>
      </c>
    </row>
    <row r="36" spans="2:23" x14ac:dyDescent="0.25">
      <c r="B36" s="93" t="s">
        <v>53</v>
      </c>
      <c r="C36" s="101">
        <v>2132</v>
      </c>
      <c r="D36" s="101">
        <v>2908</v>
      </c>
      <c r="E36" s="101">
        <v>4643</v>
      </c>
      <c r="F36" s="101">
        <v>4790.0000000000009</v>
      </c>
      <c r="G36" s="101">
        <v>5123</v>
      </c>
      <c r="H36" s="101">
        <v>4725</v>
      </c>
      <c r="I36" s="102">
        <f t="shared" si="0"/>
        <v>-7.7688854186999778E-2</v>
      </c>
      <c r="J36" s="102">
        <f t="shared" si="1"/>
        <v>0.62482806052269591</v>
      </c>
      <c r="K36" s="101">
        <f t="shared" si="2"/>
        <v>-398</v>
      </c>
      <c r="L36" s="101">
        <f t="shared" si="3"/>
        <v>1817</v>
      </c>
      <c r="M36" s="102">
        <f>H36/H36</f>
        <v>1</v>
      </c>
      <c r="N36" s="101">
        <v>4169</v>
      </c>
      <c r="O36" s="101">
        <v>6549</v>
      </c>
      <c r="P36" s="101">
        <v>4797</v>
      </c>
      <c r="Q36" s="101">
        <v>4797</v>
      </c>
      <c r="R36" s="101">
        <v>4635</v>
      </c>
      <c r="S36" s="102">
        <f t="shared" si="4"/>
        <v>-3.3771106941838602E-2</v>
      </c>
      <c r="T36" s="102">
        <f t="shared" si="5"/>
        <v>0.11177740465339414</v>
      </c>
      <c r="U36" s="101">
        <f t="shared" si="6"/>
        <v>-162</v>
      </c>
      <c r="V36" s="101">
        <f t="shared" si="7"/>
        <v>466</v>
      </c>
      <c r="W36" s="102">
        <f>R36/R36</f>
        <v>1</v>
      </c>
    </row>
    <row r="37" spans="2:23" x14ac:dyDescent="0.25">
      <c r="B37" s="96" t="s">
        <v>63</v>
      </c>
      <c r="C37" s="97">
        <v>1559</v>
      </c>
      <c r="D37" s="97">
        <v>2544.9999999999995</v>
      </c>
      <c r="E37" s="97">
        <v>3640</v>
      </c>
      <c r="F37" s="97">
        <v>3915.0000000000005</v>
      </c>
      <c r="G37" s="97">
        <v>4241</v>
      </c>
      <c r="H37" s="97">
        <v>3843.0000000000005</v>
      </c>
      <c r="I37" s="98">
        <f t="shared" si="0"/>
        <v>-9.3845791087007635E-2</v>
      </c>
      <c r="J37" s="98">
        <f t="shared" si="1"/>
        <v>0.51001964636542274</v>
      </c>
      <c r="K37" s="97">
        <f t="shared" si="2"/>
        <v>-397.99999999999955</v>
      </c>
      <c r="L37" s="97">
        <f t="shared" si="3"/>
        <v>1298.0000000000009</v>
      </c>
      <c r="M37" s="98">
        <f>H37/H36</f>
        <v>0.81333333333333346</v>
      </c>
      <c r="N37" s="97">
        <v>3324.9999999999995</v>
      </c>
      <c r="O37" s="97">
        <v>3915.0000000000005</v>
      </c>
      <c r="P37" s="97">
        <v>3915.0000000000005</v>
      </c>
      <c r="Q37" s="97">
        <v>3915.0000000000005</v>
      </c>
      <c r="R37" s="97">
        <v>3752.9999999999995</v>
      </c>
      <c r="S37" s="98">
        <f t="shared" si="4"/>
        <v>-4.137931034482778E-2</v>
      </c>
      <c r="T37" s="98">
        <f t="shared" si="5"/>
        <v>0.12872180451127813</v>
      </c>
      <c r="U37" s="97">
        <f t="shared" si="6"/>
        <v>-162.00000000000091</v>
      </c>
      <c r="V37" s="97">
        <f t="shared" si="7"/>
        <v>428</v>
      </c>
      <c r="W37" s="98">
        <f>R37/R36</f>
        <v>0.8097087378640776</v>
      </c>
    </row>
    <row r="38" spans="2:23" x14ac:dyDescent="0.25">
      <c r="B38" s="96" t="s">
        <v>66</v>
      </c>
      <c r="C38" s="97">
        <v>573</v>
      </c>
      <c r="D38" s="97">
        <v>363</v>
      </c>
      <c r="E38" s="97">
        <v>1004</v>
      </c>
      <c r="F38" s="97">
        <v>875</v>
      </c>
      <c r="G38" s="97">
        <v>882</v>
      </c>
      <c r="H38" s="97">
        <v>882</v>
      </c>
      <c r="I38" s="98">
        <f t="shared" si="0"/>
        <v>0</v>
      </c>
      <c r="J38" s="98">
        <f t="shared" si="1"/>
        <v>1.4297520661157024</v>
      </c>
      <c r="K38" s="97">
        <f t="shared" si="2"/>
        <v>0</v>
      </c>
      <c r="L38" s="97">
        <f t="shared" si="3"/>
        <v>519</v>
      </c>
      <c r="M38" s="98">
        <f>H38/H36</f>
        <v>0.18666666666666668</v>
      </c>
      <c r="N38" s="97">
        <v>844</v>
      </c>
      <c r="O38" s="97">
        <v>2634</v>
      </c>
      <c r="P38" s="97">
        <v>882</v>
      </c>
      <c r="Q38" s="97">
        <v>882</v>
      </c>
      <c r="R38" s="97">
        <v>882</v>
      </c>
      <c r="S38" s="98">
        <f t="shared" si="4"/>
        <v>0</v>
      </c>
      <c r="T38" s="98">
        <f t="shared" si="5"/>
        <v>4.502369668246442E-2</v>
      </c>
      <c r="U38" s="97">
        <f t="shared" si="6"/>
        <v>0</v>
      </c>
      <c r="V38" s="97">
        <f t="shared" si="7"/>
        <v>38</v>
      </c>
      <c r="W38" s="98">
        <f>R38/R36</f>
        <v>0.19029126213592232</v>
      </c>
    </row>
    <row r="39" spans="2:23" x14ac:dyDescent="0.25">
      <c r="B39" s="93" t="s">
        <v>54</v>
      </c>
      <c r="C39" s="101">
        <v>1526</v>
      </c>
      <c r="D39" s="101">
        <v>2270</v>
      </c>
      <c r="E39" s="101">
        <v>2680</v>
      </c>
      <c r="F39" s="101">
        <v>2774</v>
      </c>
      <c r="G39" s="101">
        <v>2946</v>
      </c>
      <c r="H39" s="101">
        <v>2675.0000000000005</v>
      </c>
      <c r="I39" s="102">
        <f t="shared" si="0"/>
        <v>-9.1989137813984878E-2</v>
      </c>
      <c r="J39" s="102">
        <f t="shared" si="1"/>
        <v>0.17841409691629972</v>
      </c>
      <c r="K39" s="101">
        <f t="shared" si="2"/>
        <v>-270.99999999999955</v>
      </c>
      <c r="L39" s="101">
        <f t="shared" si="3"/>
        <v>405.00000000000045</v>
      </c>
      <c r="M39" s="95">
        <f>H39/H39</f>
        <v>1</v>
      </c>
      <c r="N39" s="101">
        <v>2492.9999999999995</v>
      </c>
      <c r="O39" s="101">
        <v>2832</v>
      </c>
      <c r="P39" s="101">
        <v>2758</v>
      </c>
      <c r="Q39" s="101">
        <v>2679.0000000000005</v>
      </c>
      <c r="R39" s="101">
        <v>2679.0000000000005</v>
      </c>
      <c r="S39" s="102">
        <f t="shared" si="4"/>
        <v>0</v>
      </c>
      <c r="T39" s="102">
        <f t="shared" si="5"/>
        <v>7.4608904933815001E-2</v>
      </c>
      <c r="U39" s="101">
        <f t="shared" si="6"/>
        <v>0</v>
      </c>
      <c r="V39" s="101">
        <f t="shared" si="7"/>
        <v>186.00000000000091</v>
      </c>
      <c r="W39" s="95">
        <f>R39/R39</f>
        <v>1</v>
      </c>
    </row>
    <row r="40" spans="2:23" x14ac:dyDescent="0.25">
      <c r="B40" s="96" t="s">
        <v>63</v>
      </c>
      <c r="C40" s="97">
        <v>1526</v>
      </c>
      <c r="D40" s="97">
        <v>2270</v>
      </c>
      <c r="E40" s="97">
        <v>2680</v>
      </c>
      <c r="F40" s="97">
        <v>2774</v>
      </c>
      <c r="G40" s="97">
        <v>2946</v>
      </c>
      <c r="H40" s="97">
        <v>2675.0000000000005</v>
      </c>
      <c r="I40" s="98">
        <f t="shared" si="0"/>
        <v>-9.1989137813984878E-2</v>
      </c>
      <c r="J40" s="98">
        <f t="shared" si="1"/>
        <v>0.17841409691629972</v>
      </c>
      <c r="K40" s="97">
        <f t="shared" si="2"/>
        <v>-270.99999999999955</v>
      </c>
      <c r="L40" s="97">
        <f t="shared" si="3"/>
        <v>405.00000000000045</v>
      </c>
      <c r="M40" s="98">
        <f>H40/H39</f>
        <v>1</v>
      </c>
      <c r="N40" s="97">
        <v>2492.9999999999995</v>
      </c>
      <c r="O40" s="97">
        <v>2832</v>
      </c>
      <c r="P40" s="97">
        <v>2758</v>
      </c>
      <c r="Q40" s="97">
        <v>2679.0000000000005</v>
      </c>
      <c r="R40" s="97">
        <v>2679.0000000000005</v>
      </c>
      <c r="S40" s="98">
        <f t="shared" si="4"/>
        <v>0</v>
      </c>
      <c r="T40" s="98">
        <f t="shared" si="5"/>
        <v>7.4608904933815001E-2</v>
      </c>
      <c r="U40" s="97">
        <f t="shared" si="6"/>
        <v>0</v>
      </c>
      <c r="V40" s="97">
        <f t="shared" si="7"/>
        <v>186.00000000000091</v>
      </c>
      <c r="W40" s="98">
        <f>R40/R39</f>
        <v>1</v>
      </c>
    </row>
    <row r="41" spans="2:23" x14ac:dyDescent="0.25">
      <c r="B41" s="99" t="s">
        <v>64</v>
      </c>
      <c r="C41" s="54">
        <v>846</v>
      </c>
      <c r="D41" s="54">
        <v>1514</v>
      </c>
      <c r="E41" s="54">
        <v>1660</v>
      </c>
      <c r="F41" s="54">
        <v>1674</v>
      </c>
      <c r="G41" s="54">
        <v>1852</v>
      </c>
      <c r="H41" s="54">
        <v>1836</v>
      </c>
      <c r="I41" s="100">
        <f t="shared" si="0"/>
        <v>-8.6393088552916275E-3</v>
      </c>
      <c r="J41" s="100">
        <f t="shared" si="1"/>
        <v>0.21268163804491413</v>
      </c>
      <c r="K41" s="54">
        <f t="shared" si="2"/>
        <v>-16</v>
      </c>
      <c r="L41" s="54">
        <f t="shared" si="3"/>
        <v>322</v>
      </c>
      <c r="M41" s="100">
        <f>H41/H39</f>
        <v>0.68635514018691579</v>
      </c>
      <c r="N41" s="54">
        <v>1666</v>
      </c>
      <c r="O41" s="54">
        <v>1674</v>
      </c>
      <c r="P41" s="54">
        <v>1674</v>
      </c>
      <c r="Q41" s="54">
        <v>1847</v>
      </c>
      <c r="R41" s="54">
        <v>1847</v>
      </c>
      <c r="S41" s="100">
        <f t="shared" si="4"/>
        <v>0</v>
      </c>
      <c r="T41" s="100">
        <f t="shared" si="5"/>
        <v>0.10864345738295311</v>
      </c>
      <c r="U41" s="54">
        <f t="shared" si="6"/>
        <v>0</v>
      </c>
      <c r="V41" s="54">
        <f t="shared" si="7"/>
        <v>181</v>
      </c>
      <c r="W41" s="100">
        <f>R41/R39</f>
        <v>0.68943635684957061</v>
      </c>
    </row>
    <row r="42" spans="2:23" x14ac:dyDescent="0.25">
      <c r="B42" s="99" t="s">
        <v>65</v>
      </c>
      <c r="C42" s="54">
        <v>680</v>
      </c>
      <c r="D42" s="54">
        <v>756</v>
      </c>
      <c r="E42" s="54">
        <v>1020</v>
      </c>
      <c r="F42" s="54">
        <v>1100</v>
      </c>
      <c r="G42" s="54">
        <v>1094</v>
      </c>
      <c r="H42" s="54">
        <v>839</v>
      </c>
      <c r="I42" s="100">
        <f t="shared" si="0"/>
        <v>-0.23308957952468012</v>
      </c>
      <c r="J42" s="100">
        <f t="shared" si="1"/>
        <v>0.10978835978835977</v>
      </c>
      <c r="K42" s="54">
        <f t="shared" si="2"/>
        <v>-255</v>
      </c>
      <c r="L42" s="54">
        <f t="shared" si="3"/>
        <v>83</v>
      </c>
      <c r="M42" s="100">
        <f>H42/H39</f>
        <v>0.31364485981308404</v>
      </c>
      <c r="N42" s="54">
        <v>827</v>
      </c>
      <c r="O42" s="54">
        <v>1158</v>
      </c>
      <c r="P42" s="54">
        <v>1084</v>
      </c>
      <c r="Q42" s="54">
        <v>832</v>
      </c>
      <c r="R42" s="54">
        <v>832</v>
      </c>
      <c r="S42" s="100">
        <f t="shared" si="4"/>
        <v>0</v>
      </c>
      <c r="T42" s="100">
        <f t="shared" si="5"/>
        <v>6.0459492140265692E-3</v>
      </c>
      <c r="U42" s="54">
        <f t="shared" si="6"/>
        <v>0</v>
      </c>
      <c r="V42" s="54">
        <f t="shared" si="7"/>
        <v>5</v>
      </c>
      <c r="W42" s="100">
        <f>R42/R39</f>
        <v>0.31056364315042922</v>
      </c>
    </row>
    <row r="43" spans="2:23" x14ac:dyDescent="0.25">
      <c r="B43" s="93" t="s">
        <v>55</v>
      </c>
      <c r="C43" s="101">
        <v>3786</v>
      </c>
      <c r="D43" s="101">
        <v>4393</v>
      </c>
      <c r="E43" s="101">
        <v>6689.9999999999991</v>
      </c>
      <c r="F43" s="101">
        <v>6356</v>
      </c>
      <c r="G43" s="101">
        <v>6825</v>
      </c>
      <c r="H43" s="101">
        <v>6497</v>
      </c>
      <c r="I43" s="102">
        <f t="shared" si="0"/>
        <v>-4.8058608058608066E-2</v>
      </c>
      <c r="J43" s="102">
        <f t="shared" si="1"/>
        <v>0.47894377418620526</v>
      </c>
      <c r="K43" s="101">
        <f t="shared" si="2"/>
        <v>-328</v>
      </c>
      <c r="L43" s="101">
        <f t="shared" si="3"/>
        <v>2104</v>
      </c>
      <c r="M43" s="95">
        <f>H43/H43</f>
        <v>1</v>
      </c>
      <c r="N43" s="101">
        <v>6412</v>
      </c>
      <c r="O43" s="101">
        <v>9735</v>
      </c>
      <c r="P43" s="101">
        <v>6415</v>
      </c>
      <c r="Q43" s="101">
        <v>6497</v>
      </c>
      <c r="R43" s="101">
        <v>6497</v>
      </c>
      <c r="S43" s="102">
        <f t="shared" si="4"/>
        <v>0</v>
      </c>
      <c r="T43" s="102">
        <f t="shared" si="5"/>
        <v>1.3256394260761084E-2</v>
      </c>
      <c r="U43" s="101">
        <f t="shared" si="6"/>
        <v>0</v>
      </c>
      <c r="V43" s="101">
        <f t="shared" si="7"/>
        <v>85</v>
      </c>
      <c r="W43" s="95">
        <f>R43/R43</f>
        <v>1</v>
      </c>
    </row>
    <row r="44" spans="2:23" x14ac:dyDescent="0.25">
      <c r="B44" s="96" t="s">
        <v>63</v>
      </c>
      <c r="C44" s="97">
        <v>2472</v>
      </c>
      <c r="D44" s="97">
        <v>2822</v>
      </c>
      <c r="E44" s="97">
        <v>4753</v>
      </c>
      <c r="F44" s="97">
        <v>4696</v>
      </c>
      <c r="G44" s="97">
        <v>5151</v>
      </c>
      <c r="H44" s="97">
        <v>4755</v>
      </c>
      <c r="I44" s="98">
        <f t="shared" si="0"/>
        <v>-7.687827606290043E-2</v>
      </c>
      <c r="J44" s="98">
        <f t="shared" si="1"/>
        <v>0.68497519489723602</v>
      </c>
      <c r="K44" s="97">
        <f t="shared" si="2"/>
        <v>-396</v>
      </c>
      <c r="L44" s="97">
        <f t="shared" si="3"/>
        <v>1933</v>
      </c>
      <c r="M44" s="98">
        <f>H44/H43</f>
        <v>0.73187625057718952</v>
      </c>
      <c r="N44" s="97">
        <v>4752</v>
      </c>
      <c r="O44" s="97">
        <v>4755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6.3131313131314926E-4</v>
      </c>
      <c r="U44" s="97">
        <f t="shared" si="6"/>
        <v>0</v>
      </c>
      <c r="V44" s="97">
        <f t="shared" si="7"/>
        <v>3</v>
      </c>
      <c r="W44" s="98">
        <f>R44/R43</f>
        <v>0.73187625057718952</v>
      </c>
    </row>
    <row r="45" spans="2:23" x14ac:dyDescent="0.25">
      <c r="B45" s="99" t="s">
        <v>64</v>
      </c>
      <c r="C45" s="54">
        <v>0</v>
      </c>
      <c r="D45" s="54">
        <v>2173</v>
      </c>
      <c r="E45" s="54">
        <v>3692</v>
      </c>
      <c r="F45" s="54">
        <v>3635.0000000000005</v>
      </c>
      <c r="G45" s="54">
        <v>4002</v>
      </c>
      <c r="H45" s="54">
        <v>3694</v>
      </c>
      <c r="I45" s="100">
        <f t="shared" si="0"/>
        <v>-7.6961519240379861E-2</v>
      </c>
      <c r="J45" s="100">
        <f t="shared" si="1"/>
        <v>0.69995398067188219</v>
      </c>
      <c r="K45" s="54">
        <f t="shared" si="2"/>
        <v>-308</v>
      </c>
      <c r="L45" s="54">
        <f t="shared" si="3"/>
        <v>1521</v>
      </c>
      <c r="M45" s="100">
        <f>H45/H43</f>
        <v>0.56857010928120666</v>
      </c>
      <c r="N45" s="54">
        <v>3691.0000000000005</v>
      </c>
      <c r="O45" s="54">
        <v>3694</v>
      </c>
      <c r="P45" s="54">
        <v>3694</v>
      </c>
      <c r="Q45" s="54">
        <v>3694</v>
      </c>
      <c r="R45" s="54">
        <v>3694</v>
      </c>
      <c r="S45" s="100">
        <f t="shared" si="4"/>
        <v>0</v>
      </c>
      <c r="T45" s="100">
        <f t="shared" si="5"/>
        <v>8.127878623678253E-4</v>
      </c>
      <c r="U45" s="54">
        <f t="shared" si="6"/>
        <v>0</v>
      </c>
      <c r="V45" s="54">
        <f t="shared" si="7"/>
        <v>2.9999999999995453</v>
      </c>
      <c r="W45" s="100">
        <f>R45/R43</f>
        <v>0.56857010928120666</v>
      </c>
    </row>
    <row r="46" spans="2:23" x14ac:dyDescent="0.25">
      <c r="B46" s="99" t="s">
        <v>65</v>
      </c>
      <c r="C46" s="54">
        <v>0</v>
      </c>
      <c r="D46" s="54">
        <v>649</v>
      </c>
      <c r="E46" s="54">
        <v>1061</v>
      </c>
      <c r="F46" s="54">
        <v>1061</v>
      </c>
      <c r="G46" s="54">
        <v>1149</v>
      </c>
      <c r="H46" s="54">
        <v>1061</v>
      </c>
      <c r="I46" s="100">
        <f t="shared" si="0"/>
        <v>-7.6588337684943442E-2</v>
      </c>
      <c r="J46" s="100">
        <f t="shared" si="1"/>
        <v>0.6348228043143298</v>
      </c>
      <c r="K46" s="54">
        <f t="shared" si="2"/>
        <v>-88</v>
      </c>
      <c r="L46" s="54">
        <f t="shared" si="3"/>
        <v>412</v>
      </c>
      <c r="M46" s="100">
        <f>H46/H43</f>
        <v>0.16330614129598275</v>
      </c>
      <c r="N46" s="54">
        <v>1061</v>
      </c>
      <c r="O46" s="54">
        <v>1061</v>
      </c>
      <c r="P46" s="54">
        <v>1061</v>
      </c>
      <c r="Q46" s="54">
        <v>1061</v>
      </c>
      <c r="R46" s="54">
        <v>1061</v>
      </c>
      <c r="S46" s="100">
        <f t="shared" si="4"/>
        <v>0</v>
      </c>
      <c r="T46" s="100">
        <f t="shared" si="5"/>
        <v>0</v>
      </c>
      <c r="U46" s="54">
        <f t="shared" si="6"/>
        <v>0</v>
      </c>
      <c r="V46" s="54">
        <f t="shared" si="7"/>
        <v>0</v>
      </c>
      <c r="W46" s="100">
        <f>R46/R43</f>
        <v>0.16330614129598275</v>
      </c>
    </row>
    <row r="47" spans="2:23" x14ac:dyDescent="0.25">
      <c r="B47" s="96" t="s">
        <v>66</v>
      </c>
      <c r="C47" s="97">
        <v>1314</v>
      </c>
      <c r="D47" s="97">
        <v>1571</v>
      </c>
      <c r="E47" s="97">
        <v>1937</v>
      </c>
      <c r="F47" s="97">
        <v>1660</v>
      </c>
      <c r="G47" s="97">
        <v>1674</v>
      </c>
      <c r="H47" s="97">
        <v>1742</v>
      </c>
      <c r="I47" s="98">
        <f t="shared" si="0"/>
        <v>4.0621266427718128E-2</v>
      </c>
      <c r="J47" s="98">
        <f t="shared" si="1"/>
        <v>0.10884786760025467</v>
      </c>
      <c r="K47" s="97">
        <f t="shared" si="2"/>
        <v>68</v>
      </c>
      <c r="L47" s="97">
        <f t="shared" si="3"/>
        <v>171</v>
      </c>
      <c r="M47" s="98">
        <f>H47/H43</f>
        <v>0.26812374942281053</v>
      </c>
      <c r="N47" s="97">
        <v>1660</v>
      </c>
      <c r="O47" s="97">
        <v>4980</v>
      </c>
      <c r="P47" s="97">
        <v>1660</v>
      </c>
      <c r="Q47" s="97">
        <v>1742</v>
      </c>
      <c r="R47" s="97">
        <v>1742</v>
      </c>
      <c r="S47" s="98">
        <f t="shared" si="4"/>
        <v>0</v>
      </c>
      <c r="T47" s="98">
        <f t="shared" si="5"/>
        <v>4.9397590361445864E-2</v>
      </c>
      <c r="U47" s="97">
        <f t="shared" si="6"/>
        <v>0</v>
      </c>
      <c r="V47" s="97">
        <f t="shared" si="7"/>
        <v>82</v>
      </c>
      <c r="W47" s="98">
        <f>R47/R43</f>
        <v>0.26812374942281053</v>
      </c>
    </row>
    <row r="48" spans="2:23" x14ac:dyDescent="0.25">
      <c r="B48" s="93" t="s">
        <v>56</v>
      </c>
      <c r="C48" s="101">
        <v>2158</v>
      </c>
      <c r="D48" s="101">
        <v>2862</v>
      </c>
      <c r="E48" s="101">
        <v>3259.0000000000005</v>
      </c>
      <c r="F48" s="101">
        <v>3072</v>
      </c>
      <c r="G48" s="101">
        <v>3320</v>
      </c>
      <c r="H48" s="101">
        <v>3104.9999999999995</v>
      </c>
      <c r="I48" s="102">
        <f t="shared" si="0"/>
        <v>-6.4759036144578452E-2</v>
      </c>
      <c r="J48" s="102">
        <f t="shared" si="1"/>
        <v>8.4905660377358361E-2</v>
      </c>
      <c r="K48" s="101">
        <f t="shared" si="2"/>
        <v>-215.00000000000045</v>
      </c>
      <c r="L48" s="101">
        <f t="shared" si="3"/>
        <v>242.99999999999955</v>
      </c>
      <c r="M48" s="95">
        <f>H48/H48</f>
        <v>1</v>
      </c>
      <c r="N48" s="101">
        <v>3464.9999999999995</v>
      </c>
      <c r="O48" s="101">
        <v>3644.9999999999995</v>
      </c>
      <c r="P48" s="101">
        <v>3052</v>
      </c>
      <c r="Q48" s="101">
        <v>3112.9999999999995</v>
      </c>
      <c r="R48" s="101">
        <v>3112.9999999999995</v>
      </c>
      <c r="S48" s="102">
        <f t="shared" si="4"/>
        <v>0</v>
      </c>
      <c r="T48" s="102">
        <f t="shared" si="5"/>
        <v>-0.10158730158730156</v>
      </c>
      <c r="U48" s="101">
        <f t="shared" si="6"/>
        <v>0</v>
      </c>
      <c r="V48" s="101">
        <f t="shared" si="7"/>
        <v>-352</v>
      </c>
      <c r="W48" s="95">
        <f>R48/R48</f>
        <v>1</v>
      </c>
    </row>
    <row r="49" spans="2:23" x14ac:dyDescent="0.25">
      <c r="B49" s="96" t="s">
        <v>63</v>
      </c>
      <c r="C49" s="97">
        <v>2065</v>
      </c>
      <c r="D49" s="97">
        <v>2788.9999999999995</v>
      </c>
      <c r="E49" s="97">
        <v>3008</v>
      </c>
      <c r="F49" s="97">
        <v>2663.0000000000005</v>
      </c>
      <c r="G49" s="97">
        <v>2935.0000000000005</v>
      </c>
      <c r="H49" s="97">
        <v>2716.9999999999995</v>
      </c>
      <c r="I49" s="98">
        <f t="shared" si="0"/>
        <v>-7.4275979557070104E-2</v>
      </c>
      <c r="J49" s="98">
        <f t="shared" si="1"/>
        <v>-2.5815704553603491E-2</v>
      </c>
      <c r="K49" s="97">
        <f t="shared" si="2"/>
        <v>-218.00000000000091</v>
      </c>
      <c r="L49" s="97">
        <f t="shared" si="3"/>
        <v>-72</v>
      </c>
      <c r="M49" s="98">
        <f>H49/H48</f>
        <v>0.87504025764895332</v>
      </c>
      <c r="N49" s="97">
        <v>3260.9999999999995</v>
      </c>
      <c r="O49" s="97">
        <v>2876.9999999999995</v>
      </c>
      <c r="P49" s="97">
        <v>2692</v>
      </c>
      <c r="Q49" s="97">
        <v>2724.9999999999995</v>
      </c>
      <c r="R49" s="97">
        <v>2724.9999999999995</v>
      </c>
      <c r="S49" s="98">
        <f t="shared" si="4"/>
        <v>0</v>
      </c>
      <c r="T49" s="98">
        <f t="shared" si="5"/>
        <v>-0.16436675866298689</v>
      </c>
      <c r="U49" s="97">
        <f t="shared" si="6"/>
        <v>0</v>
      </c>
      <c r="V49" s="97">
        <f t="shared" si="7"/>
        <v>-536</v>
      </c>
      <c r="W49" s="98">
        <f>R49/R48</f>
        <v>0.87536138772887884</v>
      </c>
    </row>
    <row r="50" spans="2:23" x14ac:dyDescent="0.25">
      <c r="B50" s="99" t="s">
        <v>64</v>
      </c>
      <c r="C50" s="54">
        <v>1643</v>
      </c>
      <c r="D50" s="54">
        <v>2193</v>
      </c>
      <c r="E50" s="54">
        <v>2189</v>
      </c>
      <c r="F50" s="54">
        <v>2050</v>
      </c>
      <c r="G50" s="54">
        <v>2224</v>
      </c>
      <c r="H50" s="54">
        <v>2053</v>
      </c>
      <c r="I50" s="100">
        <f t="shared" si="0"/>
        <v>-7.6888489208633115E-2</v>
      </c>
      <c r="J50" s="100">
        <f t="shared" si="1"/>
        <v>-6.3839489284085782E-2</v>
      </c>
      <c r="K50" s="54">
        <f t="shared" si="2"/>
        <v>-171</v>
      </c>
      <c r="L50" s="54">
        <f t="shared" si="3"/>
        <v>-140</v>
      </c>
      <c r="M50" s="100">
        <f>H50/H48</f>
        <v>0.66119162640901785</v>
      </c>
      <c r="N50" s="54">
        <v>2464.9999999999995</v>
      </c>
      <c r="O50" s="54">
        <v>2053</v>
      </c>
      <c r="P50" s="54">
        <v>2053</v>
      </c>
      <c r="Q50" s="54">
        <v>2053</v>
      </c>
      <c r="R50" s="54">
        <v>2053</v>
      </c>
      <c r="S50" s="100">
        <f t="shared" si="4"/>
        <v>0</v>
      </c>
      <c r="T50" s="100">
        <f t="shared" si="5"/>
        <v>-0.16713995943204851</v>
      </c>
      <c r="U50" s="54">
        <f t="shared" si="6"/>
        <v>0</v>
      </c>
      <c r="V50" s="54">
        <f t="shared" si="7"/>
        <v>-411.99999999999955</v>
      </c>
      <c r="W50" s="100">
        <f>R50/R48</f>
        <v>0.65949245101188569</v>
      </c>
    </row>
    <row r="51" spans="2:23" x14ac:dyDescent="0.25">
      <c r="B51" s="99" t="s">
        <v>65</v>
      </c>
      <c r="C51" s="54">
        <v>422</v>
      </c>
      <c r="D51" s="54">
        <v>596</v>
      </c>
      <c r="E51" s="54">
        <v>819</v>
      </c>
      <c r="F51" s="54">
        <v>613</v>
      </c>
      <c r="G51" s="54">
        <v>711</v>
      </c>
      <c r="H51" s="54">
        <v>664</v>
      </c>
      <c r="I51" s="100">
        <f t="shared" si="0"/>
        <v>-6.6104078762306617E-2</v>
      </c>
      <c r="J51" s="100">
        <f t="shared" si="1"/>
        <v>0.11409395973154357</v>
      </c>
      <c r="K51" s="54">
        <f t="shared" si="2"/>
        <v>-47</v>
      </c>
      <c r="L51" s="54">
        <f t="shared" si="3"/>
        <v>68</v>
      </c>
      <c r="M51" s="100">
        <f>H51/H48</f>
        <v>0.21384863123993561</v>
      </c>
      <c r="N51" s="54">
        <v>796</v>
      </c>
      <c r="O51" s="54">
        <v>824</v>
      </c>
      <c r="P51" s="54">
        <v>639</v>
      </c>
      <c r="Q51" s="54">
        <v>672</v>
      </c>
      <c r="R51" s="54">
        <v>672</v>
      </c>
      <c r="S51" s="100">
        <f t="shared" si="4"/>
        <v>0</v>
      </c>
      <c r="T51" s="100">
        <f t="shared" si="5"/>
        <v>-0.15577889447236182</v>
      </c>
      <c r="U51" s="54">
        <f t="shared" si="6"/>
        <v>0</v>
      </c>
      <c r="V51" s="54">
        <f t="shared" si="7"/>
        <v>-124</v>
      </c>
      <c r="W51" s="100">
        <f>R51/R48</f>
        <v>0.21586893671699328</v>
      </c>
    </row>
    <row r="52" spans="2:23" x14ac:dyDescent="0.25">
      <c r="B52" s="96" t="s">
        <v>66</v>
      </c>
      <c r="C52" s="97">
        <v>460</v>
      </c>
      <c r="D52" s="97">
        <v>774</v>
      </c>
      <c r="E52" s="97">
        <v>1068</v>
      </c>
      <c r="F52" s="97">
        <v>1110</v>
      </c>
      <c r="G52" s="97">
        <v>1086</v>
      </c>
      <c r="H52" s="97">
        <v>1088</v>
      </c>
      <c r="I52" s="98">
        <f t="shared" si="0"/>
        <v>1.8416206261511192E-3</v>
      </c>
      <c r="J52" s="98">
        <f t="shared" si="1"/>
        <v>0.40568475452196373</v>
      </c>
      <c r="K52" s="97">
        <f t="shared" si="2"/>
        <v>2</v>
      </c>
      <c r="L52" s="97">
        <f t="shared" si="3"/>
        <v>314</v>
      </c>
      <c r="M52" s="98">
        <f>H52/H48</f>
        <v>0.35040257648953305</v>
      </c>
      <c r="N52" s="97">
        <v>904</v>
      </c>
      <c r="O52" s="97">
        <v>2868</v>
      </c>
      <c r="P52" s="97">
        <v>1060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0.20353982300884965</v>
      </c>
      <c r="U52" s="97">
        <f t="shared" si="6"/>
        <v>0</v>
      </c>
      <c r="V52" s="97">
        <f t="shared" si="7"/>
        <v>184</v>
      </c>
      <c r="W52" s="98">
        <f>R52/R48</f>
        <v>0.34950208801798915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F87B-FD94-4C8D-B5ED-1036F97FC32A}">
  <sheetPr>
    <tabColor theme="4" tint="0.39997558519241921"/>
  </sheetPr>
  <dimension ref="A4:E25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327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214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60679</v>
      </c>
      <c r="D8" s="121">
        <f t="shared" ref="D8:D21" si="0">C8/C9-1</f>
        <v>-0.19482225554331811</v>
      </c>
    </row>
    <row r="9" spans="1:5" x14ac:dyDescent="0.25">
      <c r="A9" s="1"/>
      <c r="B9" s="119">
        <v>2023</v>
      </c>
      <c r="C9" s="120">
        <v>75361</v>
      </c>
      <c r="D9" s="121">
        <f t="shared" si="0"/>
        <v>-0.13189572749997125</v>
      </c>
    </row>
    <row r="10" spans="1:5" x14ac:dyDescent="0.25">
      <c r="A10" s="1"/>
      <c r="B10" s="119">
        <v>2022</v>
      </c>
      <c r="C10" s="120">
        <v>86811</v>
      </c>
      <c r="D10" s="121">
        <f t="shared" si="0"/>
        <v>-0.31464639287575202</v>
      </c>
    </row>
    <row r="11" spans="1:5" x14ac:dyDescent="0.25">
      <c r="A11" s="1"/>
      <c r="B11" s="119">
        <v>2021</v>
      </c>
      <c r="C11" s="120">
        <v>126666</v>
      </c>
      <c r="D11" s="121">
        <f t="shared" si="0"/>
        <v>0.84978678661136753</v>
      </c>
    </row>
    <row r="12" spans="1:5" x14ac:dyDescent="0.25">
      <c r="A12" s="1" t="s">
        <v>75</v>
      </c>
      <c r="B12" s="119">
        <v>2020</v>
      </c>
      <c r="C12" s="120">
        <v>68476</v>
      </c>
      <c r="D12" s="121">
        <f t="shared" si="0"/>
        <v>-0.39437678544579757</v>
      </c>
    </row>
    <row r="13" spans="1:5" x14ac:dyDescent="0.25">
      <c r="A13" s="1" t="s">
        <v>77</v>
      </c>
      <c r="B13" s="119">
        <v>2019</v>
      </c>
      <c r="C13" s="120">
        <v>113067</v>
      </c>
      <c r="D13" s="121">
        <f t="shared" si="0"/>
        <v>0.26069843676828053</v>
      </c>
    </row>
    <row r="14" spans="1:5" x14ac:dyDescent="0.25">
      <c r="A14" s="1" t="s">
        <v>79</v>
      </c>
      <c r="B14" s="119">
        <v>2018</v>
      </c>
      <c r="C14" s="120">
        <v>89686</v>
      </c>
      <c r="D14" s="121">
        <f t="shared" si="0"/>
        <v>0.39852484835253943</v>
      </c>
    </row>
    <row r="15" spans="1:5" x14ac:dyDescent="0.25">
      <c r="A15" s="1" t="s">
        <v>81</v>
      </c>
      <c r="B15" s="119">
        <v>2017</v>
      </c>
      <c r="C15" s="120">
        <v>64129</v>
      </c>
      <c r="D15" s="121">
        <f>C15/C16-1</f>
        <v>-0.16968990742539003</v>
      </c>
    </row>
    <row r="16" spans="1:5" x14ac:dyDescent="0.25">
      <c r="A16" s="1" t="s">
        <v>83</v>
      </c>
      <c r="B16" s="119">
        <v>2016</v>
      </c>
      <c r="C16" s="120">
        <v>77235</v>
      </c>
      <c r="D16" s="121">
        <f>C16/C17-1</f>
        <v>-8.8769334229993224E-2</v>
      </c>
    </row>
    <row r="17" spans="1:4" x14ac:dyDescent="0.25">
      <c r="A17" s="1" t="s">
        <v>85</v>
      </c>
      <c r="B17" s="119">
        <v>2015</v>
      </c>
      <c r="C17" s="120">
        <v>84759</v>
      </c>
      <c r="D17" s="121">
        <f t="shared" si="0"/>
        <v>-0.16893978762415551</v>
      </c>
    </row>
    <row r="18" spans="1:4" x14ac:dyDescent="0.25">
      <c r="A18" s="1" t="s">
        <v>87</v>
      </c>
      <c r="B18" s="119">
        <v>2014</v>
      </c>
      <c r="C18" s="120">
        <v>101989</v>
      </c>
      <c r="D18" s="121">
        <f t="shared" si="0"/>
        <v>0.18318077935938937</v>
      </c>
    </row>
    <row r="19" spans="1:4" x14ac:dyDescent="0.25">
      <c r="A19" s="1" t="s">
        <v>89</v>
      </c>
      <c r="B19" s="119">
        <v>2013</v>
      </c>
      <c r="C19" s="120">
        <v>86199</v>
      </c>
      <c r="D19" s="121">
        <f t="shared" si="0"/>
        <v>-5.765635761372212E-2</v>
      </c>
    </row>
    <row r="20" spans="1:4" x14ac:dyDescent="0.25">
      <c r="A20" s="1" t="s">
        <v>91</v>
      </c>
      <c r="B20" s="119">
        <v>2012</v>
      </c>
      <c r="C20" s="120">
        <v>91473</v>
      </c>
      <c r="D20" s="121">
        <f>C20/C21-1</f>
        <v>-9.0011042468737923E-2</v>
      </c>
    </row>
    <row r="21" spans="1:4" x14ac:dyDescent="0.25">
      <c r="A21" s="1" t="s">
        <v>93</v>
      </c>
      <c r="B21" s="119">
        <v>2011</v>
      </c>
      <c r="C21" s="120">
        <v>100521</v>
      </c>
      <c r="D21" s="121">
        <f t="shared" si="0"/>
        <v>-0.26263167160588008</v>
      </c>
    </row>
    <row r="22" spans="1:4" x14ac:dyDescent="0.25">
      <c r="A22" s="1" t="s">
        <v>95</v>
      </c>
      <c r="B22" s="119">
        <v>2010</v>
      </c>
      <c r="C22" s="120">
        <v>136324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8529F-3287-4A98-A6CB-FD7CA42A3015}">
  <sheetPr>
    <tabColor rgb="FF92D050"/>
  </sheetPr>
  <dimension ref="B1:S54"/>
  <sheetViews>
    <sheetView showGridLines="0" topLeftCell="A16" zoomScaleNormal="10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2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2:19" ht="15.75" thickBot="1" x14ac:dyDescent="0.3">
      <c r="B5" s="87"/>
      <c r="C5" s="303" t="s">
        <v>67</v>
      </c>
      <c r="D5" s="303"/>
      <c r="E5" s="303"/>
      <c r="F5" s="303"/>
      <c r="G5" s="303"/>
      <c r="H5" s="303"/>
      <c r="I5" s="88"/>
      <c r="J5" s="88"/>
      <c r="K5" s="89"/>
      <c r="L5" s="304" t="s">
        <v>68</v>
      </c>
      <c r="M5" s="304"/>
      <c r="N5" s="304"/>
      <c r="O5" s="304"/>
      <c r="P5" s="304"/>
      <c r="Q5" s="88"/>
      <c r="R5" s="88"/>
      <c r="S5" s="89"/>
    </row>
    <row r="6" spans="2:19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CONCATENATE("dif. ",RIGHT(H6,2),"/",RIGHT(G6,2))</f>
        <v>dif. 25/24</v>
      </c>
      <c r="K6" s="14" t="str">
        <f>CONCATENATE("cuota/ total isla ",RIGHT(H6,2))</f>
        <v>cuota/ total isla 25</v>
      </c>
      <c r="L6" s="92" t="s">
        <v>231</v>
      </c>
      <c r="M6" s="92" t="s">
        <v>232</v>
      </c>
      <c r="N6" s="92" t="s">
        <v>233</v>
      </c>
      <c r="O6" s="92" t="s">
        <v>234</v>
      </c>
      <c r="P6" s="92" t="s">
        <v>235</v>
      </c>
      <c r="Q6" s="91" t="str">
        <f>CONCATENATE("var. ",RIGHT(P6,2),"/",RIGHT(O6,2))</f>
        <v>var. 25/24</v>
      </c>
      <c r="R6" s="91" t="str">
        <f>CONCATENATE("dif. ",RIGHT(P6,2),"/",RIGHT(O6,2))</f>
        <v>dif. 25/24</v>
      </c>
      <c r="S6" s="89" t="str">
        <f>CONCATENATE("cuota/ total isla ",RIGHT(P6,2))</f>
        <v>cuota/ total isla 25</v>
      </c>
    </row>
    <row r="7" spans="2:19" x14ac:dyDescent="0.25">
      <c r="B7" s="93" t="s">
        <v>46</v>
      </c>
      <c r="C7" s="94">
        <v>173</v>
      </c>
      <c r="D7" s="94">
        <v>195</v>
      </c>
      <c r="E7" s="94">
        <v>312</v>
      </c>
      <c r="F7" s="94">
        <v>308</v>
      </c>
      <c r="G7" s="94">
        <v>339</v>
      </c>
      <c r="H7" s="94">
        <v>324</v>
      </c>
      <c r="I7" s="95">
        <f>IFERROR(H7/G7-1,"-")</f>
        <v>-4.4247787610619427E-2</v>
      </c>
      <c r="J7" s="94">
        <f>IFERROR(H7-G7,"-")</f>
        <v>-15</v>
      </c>
      <c r="K7" s="95">
        <f>H7/H7</f>
        <v>1</v>
      </c>
      <c r="L7" s="94">
        <v>276</v>
      </c>
      <c r="M7" s="94">
        <v>527</v>
      </c>
      <c r="N7" s="94">
        <v>316</v>
      </c>
      <c r="O7" s="94">
        <v>325</v>
      </c>
      <c r="P7" s="94">
        <v>329</v>
      </c>
      <c r="Q7" s="95">
        <f t="shared" ref="Q7:Q52" si="0">IFERROR(P7/O7-1,"-")</f>
        <v>1.2307692307692353E-2</v>
      </c>
      <c r="R7" s="94">
        <f t="shared" ref="R7:R52" si="1">IFERROR(P7-O7,"-")</f>
        <v>4</v>
      </c>
      <c r="S7" s="95">
        <f>P7/P7</f>
        <v>1</v>
      </c>
    </row>
    <row r="8" spans="2:19" x14ac:dyDescent="0.25">
      <c r="B8" s="96" t="s">
        <v>63</v>
      </c>
      <c r="C8" s="97">
        <v>104</v>
      </c>
      <c r="D8" s="97">
        <v>124</v>
      </c>
      <c r="E8" s="97">
        <v>194</v>
      </c>
      <c r="F8" s="97">
        <v>199</v>
      </c>
      <c r="G8" s="97">
        <v>228</v>
      </c>
      <c r="H8" s="97">
        <v>211</v>
      </c>
      <c r="I8" s="98">
        <f t="shared" ref="I8:I52" si="2">IFERROR(H8/G8-1,"-")</f>
        <v>-7.456140350877194E-2</v>
      </c>
      <c r="J8" s="97">
        <f t="shared" ref="J8:J52" si="3">IFERROR(H8-G8,"-")</f>
        <v>-17</v>
      </c>
      <c r="K8" s="98">
        <f>H8/H7</f>
        <v>0.65123456790123457</v>
      </c>
      <c r="L8" s="97">
        <v>182</v>
      </c>
      <c r="M8" s="97">
        <v>201</v>
      </c>
      <c r="N8" s="97">
        <v>206</v>
      </c>
      <c r="O8" s="97">
        <v>213</v>
      </c>
      <c r="P8" s="97">
        <v>216</v>
      </c>
      <c r="Q8" s="98">
        <f t="shared" si="0"/>
        <v>1.4084507042253502E-2</v>
      </c>
      <c r="R8" s="97">
        <f t="shared" si="1"/>
        <v>3</v>
      </c>
      <c r="S8" s="98">
        <f>P8/P7</f>
        <v>0.65653495440729481</v>
      </c>
    </row>
    <row r="9" spans="2:19" x14ac:dyDescent="0.25">
      <c r="B9" s="99" t="s">
        <v>64</v>
      </c>
      <c r="C9" s="54">
        <v>63</v>
      </c>
      <c r="D9" s="54">
        <v>84</v>
      </c>
      <c r="E9" s="54">
        <v>128</v>
      </c>
      <c r="F9" s="54">
        <v>131</v>
      </c>
      <c r="G9" s="54">
        <v>147</v>
      </c>
      <c r="H9" s="54">
        <v>137</v>
      </c>
      <c r="I9" s="100">
        <f t="shared" si="2"/>
        <v>-6.8027210884353706E-2</v>
      </c>
      <c r="J9" s="54">
        <f t="shared" si="3"/>
        <v>-10</v>
      </c>
      <c r="K9" s="100">
        <f>H9/H7</f>
        <v>0.4228395061728395</v>
      </c>
      <c r="L9" s="54">
        <v>125</v>
      </c>
      <c r="M9" s="54">
        <v>131</v>
      </c>
      <c r="N9" s="54">
        <v>134</v>
      </c>
      <c r="O9" s="54">
        <v>138</v>
      </c>
      <c r="P9" s="54">
        <v>140</v>
      </c>
      <c r="Q9" s="100">
        <f t="shared" si="0"/>
        <v>1.449275362318847E-2</v>
      </c>
      <c r="R9" s="54">
        <f t="shared" si="1"/>
        <v>2</v>
      </c>
      <c r="S9" s="100">
        <f>P9/P7</f>
        <v>0.42553191489361702</v>
      </c>
    </row>
    <row r="10" spans="2:19" x14ac:dyDescent="0.25">
      <c r="B10" s="99" t="s">
        <v>65</v>
      </c>
      <c r="C10" s="54">
        <v>41</v>
      </c>
      <c r="D10" s="54">
        <v>40</v>
      </c>
      <c r="E10" s="54">
        <v>65</v>
      </c>
      <c r="F10" s="54">
        <v>68</v>
      </c>
      <c r="G10" s="54">
        <v>81</v>
      </c>
      <c r="H10" s="54">
        <v>75</v>
      </c>
      <c r="I10" s="100">
        <f t="shared" si="2"/>
        <v>-7.407407407407407E-2</v>
      </c>
      <c r="J10" s="54">
        <f t="shared" si="3"/>
        <v>-6</v>
      </c>
      <c r="K10" s="100">
        <f>H10/H7</f>
        <v>0.23148148148148148</v>
      </c>
      <c r="L10" s="54">
        <v>57</v>
      </c>
      <c r="M10" s="54">
        <v>70</v>
      </c>
      <c r="N10" s="54">
        <v>72</v>
      </c>
      <c r="O10" s="54">
        <v>75</v>
      </c>
      <c r="P10" s="54">
        <v>76</v>
      </c>
      <c r="Q10" s="100">
        <f t="shared" si="0"/>
        <v>1.3333333333333419E-2</v>
      </c>
      <c r="R10" s="54">
        <f t="shared" si="1"/>
        <v>1</v>
      </c>
      <c r="S10" s="100">
        <f>P10/P7</f>
        <v>0.23100303951367782</v>
      </c>
    </row>
    <row r="11" spans="2:19" x14ac:dyDescent="0.25">
      <c r="B11" s="96" t="s">
        <v>66</v>
      </c>
      <c r="C11" s="97">
        <v>70</v>
      </c>
      <c r="D11" s="97">
        <v>71</v>
      </c>
      <c r="E11" s="97">
        <v>118</v>
      </c>
      <c r="F11" s="97">
        <v>109</v>
      </c>
      <c r="G11" s="97">
        <v>111</v>
      </c>
      <c r="H11" s="97">
        <v>113</v>
      </c>
      <c r="I11" s="98">
        <f t="shared" si="2"/>
        <v>1.8018018018018056E-2</v>
      </c>
      <c r="J11" s="97">
        <f t="shared" si="3"/>
        <v>2</v>
      </c>
      <c r="K11" s="98">
        <f>H11/H7</f>
        <v>0.34876543209876543</v>
      </c>
      <c r="L11" s="97">
        <v>94</v>
      </c>
      <c r="M11" s="97">
        <v>326</v>
      </c>
      <c r="N11" s="97">
        <v>110</v>
      </c>
      <c r="O11" s="97">
        <v>112</v>
      </c>
      <c r="P11" s="97">
        <v>113</v>
      </c>
      <c r="Q11" s="98">
        <f t="shared" si="0"/>
        <v>8.9285714285713969E-3</v>
      </c>
      <c r="R11" s="97">
        <f t="shared" si="1"/>
        <v>1</v>
      </c>
      <c r="S11" s="98">
        <f>P11/P7</f>
        <v>0.34346504559270519</v>
      </c>
    </row>
    <row r="12" spans="2:19" x14ac:dyDescent="0.25">
      <c r="B12" s="93" t="s">
        <v>47</v>
      </c>
      <c r="C12" s="101">
        <v>49</v>
      </c>
      <c r="D12" s="101">
        <v>57</v>
      </c>
      <c r="E12" s="101">
        <v>89</v>
      </c>
      <c r="F12" s="101">
        <v>90</v>
      </c>
      <c r="G12" s="101">
        <v>99</v>
      </c>
      <c r="H12" s="101">
        <v>93</v>
      </c>
      <c r="I12" s="102">
        <f t="shared" si="2"/>
        <v>-6.0606060606060552E-2</v>
      </c>
      <c r="J12" s="101">
        <f t="shared" si="3"/>
        <v>-6</v>
      </c>
      <c r="K12" s="95">
        <f>H12/H12</f>
        <v>1</v>
      </c>
      <c r="L12" s="101">
        <v>79</v>
      </c>
      <c r="M12" s="101">
        <v>147</v>
      </c>
      <c r="N12" s="101">
        <v>92</v>
      </c>
      <c r="O12" s="101">
        <v>95</v>
      </c>
      <c r="P12" s="101">
        <v>96</v>
      </c>
      <c r="Q12" s="102">
        <f t="shared" si="0"/>
        <v>1.0526315789473717E-2</v>
      </c>
      <c r="R12" s="101">
        <f t="shared" si="1"/>
        <v>1</v>
      </c>
      <c r="S12" s="95">
        <f>P12/P12</f>
        <v>1</v>
      </c>
    </row>
    <row r="13" spans="2:19" ht="15" customHeight="1" x14ac:dyDescent="0.25">
      <c r="B13" s="96" t="s">
        <v>63</v>
      </c>
      <c r="C13" s="97">
        <v>31</v>
      </c>
      <c r="D13" s="97">
        <v>40</v>
      </c>
      <c r="E13" s="97">
        <v>60</v>
      </c>
      <c r="F13" s="97">
        <v>62</v>
      </c>
      <c r="G13" s="97">
        <v>68</v>
      </c>
      <c r="H13" s="97">
        <v>61</v>
      </c>
      <c r="I13" s="98">
        <f t="shared" si="2"/>
        <v>-0.1029411764705882</v>
      </c>
      <c r="J13" s="97">
        <f t="shared" si="3"/>
        <v>-7</v>
      </c>
      <c r="K13" s="98">
        <f>H13/H12</f>
        <v>0.65591397849462363</v>
      </c>
      <c r="L13" s="97">
        <v>58</v>
      </c>
      <c r="M13" s="97">
        <v>62</v>
      </c>
      <c r="N13" s="97">
        <v>63</v>
      </c>
      <c r="O13" s="97">
        <v>63</v>
      </c>
      <c r="P13" s="97">
        <v>64</v>
      </c>
      <c r="Q13" s="98">
        <f t="shared" si="0"/>
        <v>1.5873015873015817E-2</v>
      </c>
      <c r="R13" s="97">
        <f t="shared" si="1"/>
        <v>1</v>
      </c>
      <c r="S13" s="98">
        <f>P13/P12</f>
        <v>0.66666666666666663</v>
      </c>
    </row>
    <row r="14" spans="2:19" x14ac:dyDescent="0.25">
      <c r="B14" s="99" t="s">
        <v>64</v>
      </c>
      <c r="C14" s="54">
        <v>25</v>
      </c>
      <c r="D14" s="54">
        <v>33</v>
      </c>
      <c r="E14" s="54">
        <v>48</v>
      </c>
      <c r="F14" s="54">
        <v>50</v>
      </c>
      <c r="G14" s="54">
        <v>56</v>
      </c>
      <c r="H14" s="54">
        <v>50</v>
      </c>
      <c r="I14" s="100">
        <f t="shared" si="2"/>
        <v>-0.1071428571428571</v>
      </c>
      <c r="J14" s="54">
        <f t="shared" si="3"/>
        <v>-6</v>
      </c>
      <c r="K14" s="100">
        <f>H14/H12</f>
        <v>0.5376344086021505</v>
      </c>
      <c r="L14" s="54">
        <v>48</v>
      </c>
      <c r="M14" s="54">
        <v>49</v>
      </c>
      <c r="N14" s="54">
        <v>52</v>
      </c>
      <c r="O14" s="54">
        <v>52</v>
      </c>
      <c r="P14" s="54">
        <v>53</v>
      </c>
      <c r="Q14" s="100">
        <f t="shared" si="0"/>
        <v>1.9230769230769162E-2</v>
      </c>
      <c r="R14" s="54">
        <f t="shared" si="1"/>
        <v>1</v>
      </c>
      <c r="S14" s="100">
        <f>P14/P12</f>
        <v>0.55208333333333337</v>
      </c>
    </row>
    <row r="15" spans="2:19" x14ac:dyDescent="0.25">
      <c r="B15" s="99" t="s">
        <v>65</v>
      </c>
      <c r="C15" s="54">
        <v>6</v>
      </c>
      <c r="D15" s="54">
        <v>7</v>
      </c>
      <c r="E15" s="54">
        <v>12</v>
      </c>
      <c r="F15" s="54">
        <v>11</v>
      </c>
      <c r="G15" s="54">
        <v>12</v>
      </c>
      <c r="H15" s="54">
        <v>11</v>
      </c>
      <c r="I15" s="100">
        <f t="shared" si="2"/>
        <v>-8.333333333333337E-2</v>
      </c>
      <c r="J15" s="54">
        <f t="shared" si="3"/>
        <v>-1</v>
      </c>
      <c r="K15" s="100">
        <f>H15/H12</f>
        <v>0.11827956989247312</v>
      </c>
      <c r="L15" s="54">
        <v>10</v>
      </c>
      <c r="M15" s="54">
        <v>13</v>
      </c>
      <c r="N15" s="54">
        <v>11</v>
      </c>
      <c r="O15" s="54">
        <v>11</v>
      </c>
      <c r="P15" s="54">
        <v>11</v>
      </c>
      <c r="Q15" s="100">
        <f t="shared" si="0"/>
        <v>0</v>
      </c>
      <c r="R15" s="54">
        <f t="shared" si="1"/>
        <v>0</v>
      </c>
      <c r="S15" s="100">
        <f>P15/P12</f>
        <v>0.11458333333333333</v>
      </c>
    </row>
    <row r="16" spans="2:19" x14ac:dyDescent="0.25">
      <c r="B16" s="96" t="s">
        <v>66</v>
      </c>
      <c r="C16" s="97">
        <v>18</v>
      </c>
      <c r="D16" s="97">
        <v>17</v>
      </c>
      <c r="E16" s="97">
        <v>28</v>
      </c>
      <c r="F16" s="97">
        <v>29</v>
      </c>
      <c r="G16" s="97">
        <v>31</v>
      </c>
      <c r="H16" s="97">
        <v>32</v>
      </c>
      <c r="I16" s="98">
        <f t="shared" si="2"/>
        <v>3.2258064516129004E-2</v>
      </c>
      <c r="J16" s="97">
        <f t="shared" si="3"/>
        <v>1</v>
      </c>
      <c r="K16" s="98">
        <f>H16/H12</f>
        <v>0.34408602150537637</v>
      </c>
      <c r="L16" s="97">
        <v>21</v>
      </c>
      <c r="M16" s="97">
        <v>85</v>
      </c>
      <c r="N16" s="97">
        <v>29</v>
      </c>
      <c r="O16" s="97">
        <v>32</v>
      </c>
      <c r="P16" s="97">
        <v>32</v>
      </c>
      <c r="Q16" s="98">
        <f t="shared" si="0"/>
        <v>0</v>
      </c>
      <c r="R16" s="97">
        <f t="shared" si="1"/>
        <v>0</v>
      </c>
      <c r="S16" s="98">
        <f>P16/P12</f>
        <v>0.33333333333333331</v>
      </c>
    </row>
    <row r="17" spans="2:19" x14ac:dyDescent="0.25">
      <c r="B17" s="93" t="s">
        <v>47</v>
      </c>
      <c r="C17" s="101">
        <v>49</v>
      </c>
      <c r="D17" s="101">
        <v>57</v>
      </c>
      <c r="E17" s="101">
        <v>89</v>
      </c>
      <c r="F17" s="101">
        <v>90</v>
      </c>
      <c r="G17" s="101">
        <v>99</v>
      </c>
      <c r="H17" s="101">
        <v>93</v>
      </c>
      <c r="I17" s="102">
        <f t="shared" si="2"/>
        <v>-6.0606060606060552E-2</v>
      </c>
      <c r="J17" s="101">
        <f t="shared" si="3"/>
        <v>-6</v>
      </c>
      <c r="K17" s="95">
        <f>H17/H17</f>
        <v>1</v>
      </c>
      <c r="L17" s="101">
        <v>79</v>
      </c>
      <c r="M17" s="101">
        <v>147</v>
      </c>
      <c r="N17" s="101">
        <v>92</v>
      </c>
      <c r="O17" s="101">
        <v>95</v>
      </c>
      <c r="P17" s="101">
        <v>96</v>
      </c>
      <c r="Q17" s="102">
        <f t="shared" si="0"/>
        <v>1.0526315789473717E-2</v>
      </c>
      <c r="R17" s="101">
        <f t="shared" si="1"/>
        <v>1</v>
      </c>
      <c r="S17" s="95">
        <f>P17/P17</f>
        <v>1</v>
      </c>
    </row>
    <row r="18" spans="2:19" x14ac:dyDescent="0.25">
      <c r="B18" s="96" t="s">
        <v>63</v>
      </c>
      <c r="C18" s="97">
        <v>31</v>
      </c>
      <c r="D18" s="97">
        <v>40</v>
      </c>
      <c r="E18" s="97">
        <v>60</v>
      </c>
      <c r="F18" s="97">
        <v>62</v>
      </c>
      <c r="G18" s="97">
        <v>68</v>
      </c>
      <c r="H18" s="97">
        <v>61</v>
      </c>
      <c r="I18" s="98">
        <f t="shared" si="2"/>
        <v>-0.1029411764705882</v>
      </c>
      <c r="J18" s="97">
        <f t="shared" si="3"/>
        <v>-7</v>
      </c>
      <c r="K18" s="98">
        <f>H18/H17</f>
        <v>0.65591397849462363</v>
      </c>
      <c r="L18" s="97">
        <v>58</v>
      </c>
      <c r="M18" s="97">
        <v>62</v>
      </c>
      <c r="N18" s="97">
        <v>63</v>
      </c>
      <c r="O18" s="97">
        <v>63</v>
      </c>
      <c r="P18" s="97">
        <v>64</v>
      </c>
      <c r="Q18" s="98">
        <f t="shared" si="0"/>
        <v>1.5873015873015817E-2</v>
      </c>
      <c r="R18" s="97">
        <f t="shared" si="1"/>
        <v>1</v>
      </c>
      <c r="S18" s="98">
        <f>P18/P17</f>
        <v>0.66666666666666663</v>
      </c>
    </row>
    <row r="19" spans="2:19" x14ac:dyDescent="0.25">
      <c r="B19" s="99" t="s">
        <v>64</v>
      </c>
      <c r="C19" s="54">
        <v>25</v>
      </c>
      <c r="D19" s="54">
        <v>33</v>
      </c>
      <c r="E19" s="54">
        <v>48</v>
      </c>
      <c r="F19" s="54">
        <v>50</v>
      </c>
      <c r="G19" s="54">
        <v>56</v>
      </c>
      <c r="H19" s="54">
        <v>50</v>
      </c>
      <c r="I19" s="100">
        <f t="shared" si="2"/>
        <v>-0.1071428571428571</v>
      </c>
      <c r="J19" s="54">
        <f t="shared" si="3"/>
        <v>-6</v>
      </c>
      <c r="K19" s="100">
        <f>H19/H17</f>
        <v>0.5376344086021505</v>
      </c>
      <c r="L19" s="54">
        <v>48</v>
      </c>
      <c r="M19" s="54">
        <v>49</v>
      </c>
      <c r="N19" s="54">
        <v>52</v>
      </c>
      <c r="O19" s="54">
        <v>52</v>
      </c>
      <c r="P19" s="54">
        <v>53</v>
      </c>
      <c r="Q19" s="100">
        <f t="shared" si="0"/>
        <v>1.9230769230769162E-2</v>
      </c>
      <c r="R19" s="54">
        <f t="shared" si="1"/>
        <v>1</v>
      </c>
      <c r="S19" s="100">
        <f>P19/P17</f>
        <v>0.55208333333333337</v>
      </c>
    </row>
    <row r="20" spans="2:19" x14ac:dyDescent="0.25">
      <c r="B20" s="99" t="s">
        <v>65</v>
      </c>
      <c r="C20" s="54">
        <v>6</v>
      </c>
      <c r="D20" s="54">
        <v>7</v>
      </c>
      <c r="E20" s="54">
        <v>12</v>
      </c>
      <c r="F20" s="54">
        <v>11</v>
      </c>
      <c r="G20" s="54">
        <v>12</v>
      </c>
      <c r="H20" s="54">
        <v>11</v>
      </c>
      <c r="I20" s="100">
        <f t="shared" si="2"/>
        <v>-8.333333333333337E-2</v>
      </c>
      <c r="J20" s="54">
        <f t="shared" si="3"/>
        <v>-1</v>
      </c>
      <c r="K20" s="100">
        <f>H20/H17</f>
        <v>0.11827956989247312</v>
      </c>
      <c r="L20" s="54">
        <v>10</v>
      </c>
      <c r="M20" s="54">
        <v>13</v>
      </c>
      <c r="N20" s="54">
        <v>11</v>
      </c>
      <c r="O20" s="54">
        <v>11</v>
      </c>
      <c r="P20" s="54">
        <v>11</v>
      </c>
      <c r="Q20" s="100">
        <f t="shared" si="0"/>
        <v>0</v>
      </c>
      <c r="R20" s="54">
        <f t="shared" si="1"/>
        <v>0</v>
      </c>
      <c r="S20" s="100">
        <f>P20/P17</f>
        <v>0.11458333333333333</v>
      </c>
    </row>
    <row r="21" spans="2:19" x14ac:dyDescent="0.25">
      <c r="B21" s="96" t="s">
        <v>66</v>
      </c>
      <c r="C21" s="97">
        <v>18</v>
      </c>
      <c r="D21" s="97">
        <v>17</v>
      </c>
      <c r="E21" s="97">
        <v>28</v>
      </c>
      <c r="F21" s="97">
        <v>29</v>
      </c>
      <c r="G21" s="97">
        <v>31</v>
      </c>
      <c r="H21" s="97">
        <v>32</v>
      </c>
      <c r="I21" s="98">
        <f t="shared" si="2"/>
        <v>3.2258064516129004E-2</v>
      </c>
      <c r="J21" s="97">
        <f t="shared" si="3"/>
        <v>1</v>
      </c>
      <c r="K21" s="98">
        <f>H21/H17</f>
        <v>0.34408602150537637</v>
      </c>
      <c r="L21" s="97">
        <v>21</v>
      </c>
      <c r="M21" s="97">
        <v>85</v>
      </c>
      <c r="N21" s="97">
        <v>29</v>
      </c>
      <c r="O21" s="97">
        <v>32</v>
      </c>
      <c r="P21" s="97">
        <v>32</v>
      </c>
      <c r="Q21" s="98">
        <f t="shared" si="0"/>
        <v>0</v>
      </c>
      <c r="R21" s="97">
        <f t="shared" si="1"/>
        <v>0</v>
      </c>
      <c r="S21" s="98">
        <f>P21/P17</f>
        <v>0.33333333333333331</v>
      </c>
    </row>
    <row r="22" spans="2:19" x14ac:dyDescent="0.25">
      <c r="B22" s="93" t="s">
        <v>49</v>
      </c>
      <c r="C22" s="101">
        <v>4</v>
      </c>
      <c r="D22" s="101">
        <v>4</v>
      </c>
      <c r="E22" s="101">
        <v>6</v>
      </c>
      <c r="F22" s="101">
        <v>7</v>
      </c>
      <c r="G22" s="101">
        <v>8</v>
      </c>
      <c r="H22" s="101">
        <v>8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4</v>
      </c>
      <c r="M22" s="101">
        <v>9</v>
      </c>
      <c r="N22" s="101">
        <v>7</v>
      </c>
      <c r="O22" s="101">
        <v>7</v>
      </c>
      <c r="P22" s="101">
        <v>8</v>
      </c>
      <c r="Q22" s="102">
        <f t="shared" si="0"/>
        <v>0.14285714285714279</v>
      </c>
      <c r="R22" s="101">
        <f t="shared" si="1"/>
        <v>1</v>
      </c>
      <c r="S22" s="102">
        <f>P22/P22</f>
        <v>1</v>
      </c>
    </row>
    <row r="23" spans="2:19" x14ac:dyDescent="0.25">
      <c r="B23" s="96" t="s">
        <v>63</v>
      </c>
      <c r="C23" s="97">
        <v>3</v>
      </c>
      <c r="D23" s="97">
        <v>4</v>
      </c>
      <c r="E23" s="97">
        <v>5</v>
      </c>
      <c r="F23" s="97">
        <v>6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0.75</v>
      </c>
      <c r="L23" s="97">
        <v>4</v>
      </c>
      <c r="M23" s="97">
        <v>6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2:19" x14ac:dyDescent="0.25">
      <c r="B24" s="96" t="s">
        <v>66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2:19" x14ac:dyDescent="0.25">
      <c r="B25" s="93" t="s">
        <v>50</v>
      </c>
      <c r="C25" s="101">
        <v>3</v>
      </c>
      <c r="D25" s="101">
        <v>4</v>
      </c>
      <c r="E25" s="101">
        <v>5</v>
      </c>
      <c r="F25" s="101">
        <v>4</v>
      </c>
      <c r="G25" s="101">
        <v>6</v>
      </c>
      <c r="H25" s="101">
        <v>6</v>
      </c>
      <c r="I25" s="102">
        <f t="shared" si="2"/>
        <v>0</v>
      </c>
      <c r="J25" s="101">
        <f t="shared" si="3"/>
        <v>0</v>
      </c>
      <c r="K25" s="95">
        <f>H25/H25</f>
        <v>1</v>
      </c>
      <c r="L25" s="101">
        <v>5</v>
      </c>
      <c r="M25" s="101">
        <v>7</v>
      </c>
      <c r="N25" s="101">
        <v>5</v>
      </c>
      <c r="O25" s="101">
        <v>6</v>
      </c>
      <c r="P25" s="101">
        <v>6</v>
      </c>
      <c r="Q25" s="102">
        <f t="shared" si="0"/>
        <v>0</v>
      </c>
      <c r="R25" s="101">
        <f t="shared" si="1"/>
        <v>0</v>
      </c>
      <c r="S25" s="95">
        <f>P25/P25</f>
        <v>1</v>
      </c>
    </row>
    <row r="26" spans="2:19" x14ac:dyDescent="0.25">
      <c r="B26" s="96" t="s">
        <v>63</v>
      </c>
      <c r="C26" s="97">
        <v>2</v>
      </c>
      <c r="D26" s="97">
        <v>3</v>
      </c>
      <c r="E26" s="97">
        <v>4</v>
      </c>
      <c r="F26" s="97">
        <v>3</v>
      </c>
      <c r="G26" s="97">
        <v>5</v>
      </c>
      <c r="H26" s="97">
        <v>5</v>
      </c>
      <c r="I26" s="98">
        <f t="shared" si="2"/>
        <v>0</v>
      </c>
      <c r="J26" s="97">
        <f t="shared" si="3"/>
        <v>0</v>
      </c>
      <c r="K26" s="98">
        <f>H26/H25</f>
        <v>0.83333333333333337</v>
      </c>
      <c r="L26" s="97">
        <v>4</v>
      </c>
      <c r="M26" s="97">
        <v>4</v>
      </c>
      <c r="N26" s="97">
        <v>4</v>
      </c>
      <c r="O26" s="97">
        <v>5</v>
      </c>
      <c r="P26" s="97">
        <v>5</v>
      </c>
      <c r="Q26" s="98">
        <f t="shared" si="0"/>
        <v>0</v>
      </c>
      <c r="R26" s="97">
        <f t="shared" si="1"/>
        <v>0</v>
      </c>
      <c r="S26" s="98">
        <f>P26/P25</f>
        <v>0.83333333333333337</v>
      </c>
    </row>
    <row r="27" spans="2:19" x14ac:dyDescent="0.25">
      <c r="B27" s="99" t="s">
        <v>64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2"/>
        <v>-</v>
      </c>
      <c r="J27" s="54">
        <f t="shared" si="3"/>
        <v>0</v>
      </c>
      <c r="K27" s="100">
        <f>H27/H25</f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100" t="str">
        <f t="shared" si="0"/>
        <v>-</v>
      </c>
      <c r="R27" s="54">
        <f t="shared" si="1"/>
        <v>0</v>
      </c>
      <c r="S27" s="100">
        <f>P27/P25</f>
        <v>0</v>
      </c>
    </row>
    <row r="28" spans="2:19" x14ac:dyDescent="0.25">
      <c r="B28" s="99" t="s">
        <v>65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>H28/H25</f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100" t="str">
        <f t="shared" si="0"/>
        <v>-</v>
      </c>
      <c r="R28" s="54">
        <f t="shared" si="1"/>
        <v>0</v>
      </c>
      <c r="S28" s="100">
        <f>P28/P25</f>
        <v>0</v>
      </c>
    </row>
    <row r="29" spans="2:19" x14ac:dyDescent="0.25">
      <c r="B29" s="93" t="s">
        <v>51</v>
      </c>
      <c r="C29" s="101">
        <v>33</v>
      </c>
      <c r="D29" s="101">
        <v>37</v>
      </c>
      <c r="E29" s="101">
        <v>62</v>
      </c>
      <c r="F29" s="101">
        <v>62</v>
      </c>
      <c r="G29" s="101">
        <v>68</v>
      </c>
      <c r="H29" s="101">
        <v>65</v>
      </c>
      <c r="I29" s="102">
        <f t="shared" si="2"/>
        <v>-4.4117647058823484E-2</v>
      </c>
      <c r="J29" s="101">
        <f t="shared" si="3"/>
        <v>-3</v>
      </c>
      <c r="K29" s="95">
        <f>H29/H29</f>
        <v>1</v>
      </c>
      <c r="L29" s="101">
        <v>56</v>
      </c>
      <c r="M29" s="101">
        <v>99</v>
      </c>
      <c r="N29" s="101">
        <v>62</v>
      </c>
      <c r="O29" s="101">
        <v>64</v>
      </c>
      <c r="P29" s="101">
        <v>66</v>
      </c>
      <c r="Q29" s="102">
        <f t="shared" si="0"/>
        <v>3.125E-2</v>
      </c>
      <c r="R29" s="101">
        <f t="shared" si="1"/>
        <v>2</v>
      </c>
      <c r="S29" s="95">
        <f>P29/P29</f>
        <v>1</v>
      </c>
    </row>
    <row r="30" spans="2:19" x14ac:dyDescent="0.25">
      <c r="B30" s="96" t="s">
        <v>63</v>
      </c>
      <c r="C30" s="97">
        <v>21</v>
      </c>
      <c r="D30" s="97">
        <v>25</v>
      </c>
      <c r="E30" s="97">
        <v>41</v>
      </c>
      <c r="F30" s="97">
        <v>43</v>
      </c>
      <c r="G30" s="97">
        <v>49</v>
      </c>
      <c r="H30" s="97">
        <v>46</v>
      </c>
      <c r="I30" s="98">
        <f t="shared" si="2"/>
        <v>-6.1224489795918324E-2</v>
      </c>
      <c r="J30" s="97">
        <f t="shared" si="3"/>
        <v>-3</v>
      </c>
      <c r="K30" s="98">
        <f>H30/H29</f>
        <v>0.70769230769230773</v>
      </c>
      <c r="L30" s="97">
        <v>39</v>
      </c>
      <c r="M30" s="97">
        <v>42</v>
      </c>
      <c r="N30" s="97">
        <v>43</v>
      </c>
      <c r="O30" s="97">
        <v>45</v>
      </c>
      <c r="P30" s="97">
        <v>47</v>
      </c>
      <c r="Q30" s="98">
        <f t="shared" si="0"/>
        <v>4.4444444444444509E-2</v>
      </c>
      <c r="R30" s="97">
        <f t="shared" si="1"/>
        <v>2</v>
      </c>
      <c r="S30" s="98">
        <f>P30/P29</f>
        <v>0.71212121212121215</v>
      </c>
    </row>
    <row r="31" spans="2:19" x14ac:dyDescent="0.25">
      <c r="B31" s="99" t="s">
        <v>64</v>
      </c>
      <c r="C31" s="54">
        <v>11</v>
      </c>
      <c r="D31" s="54">
        <v>14</v>
      </c>
      <c r="E31" s="54">
        <v>25</v>
      </c>
      <c r="F31" s="54">
        <v>26</v>
      </c>
      <c r="G31" s="54">
        <v>30</v>
      </c>
      <c r="H31" s="54">
        <v>29</v>
      </c>
      <c r="I31" s="100">
        <f t="shared" si="2"/>
        <v>-3.3333333333333326E-2</v>
      </c>
      <c r="J31" s="54">
        <f t="shared" si="3"/>
        <v>-1</v>
      </c>
      <c r="K31" s="100">
        <f>H31/H29</f>
        <v>0.44615384615384618</v>
      </c>
      <c r="L31" s="54">
        <v>23</v>
      </c>
      <c r="M31" s="54">
        <v>26</v>
      </c>
      <c r="N31" s="54">
        <v>26</v>
      </c>
      <c r="O31" s="54">
        <v>28</v>
      </c>
      <c r="P31" s="54">
        <v>29</v>
      </c>
      <c r="Q31" s="100">
        <f t="shared" si="0"/>
        <v>3.5714285714285809E-2</v>
      </c>
      <c r="R31" s="54">
        <f t="shared" si="1"/>
        <v>1</v>
      </c>
      <c r="S31" s="100">
        <f>P31/P29</f>
        <v>0.43939393939393939</v>
      </c>
    </row>
    <row r="32" spans="2:19" x14ac:dyDescent="0.25">
      <c r="B32" s="99" t="s">
        <v>65</v>
      </c>
      <c r="C32" s="54">
        <v>10</v>
      </c>
      <c r="D32" s="54">
        <v>11</v>
      </c>
      <c r="E32" s="54">
        <v>16</v>
      </c>
      <c r="F32" s="54">
        <v>17</v>
      </c>
      <c r="G32" s="54">
        <v>18</v>
      </c>
      <c r="H32" s="54">
        <v>18</v>
      </c>
      <c r="I32" s="100">
        <f t="shared" si="2"/>
        <v>0</v>
      </c>
      <c r="J32" s="54">
        <f t="shared" si="3"/>
        <v>0</v>
      </c>
      <c r="K32" s="100">
        <f>H32/H29</f>
        <v>0.27692307692307694</v>
      </c>
      <c r="L32" s="54">
        <v>16</v>
      </c>
      <c r="M32" s="54">
        <v>16</v>
      </c>
      <c r="N32" s="54">
        <v>17</v>
      </c>
      <c r="O32" s="54">
        <v>17</v>
      </c>
      <c r="P32" s="54">
        <v>18</v>
      </c>
      <c r="Q32" s="100">
        <f t="shared" si="0"/>
        <v>5.8823529411764719E-2</v>
      </c>
      <c r="R32" s="54">
        <f t="shared" si="1"/>
        <v>1</v>
      </c>
      <c r="S32" s="100">
        <f>P32/P29</f>
        <v>0.27272727272727271</v>
      </c>
    </row>
    <row r="33" spans="2:19" x14ac:dyDescent="0.25">
      <c r="B33" s="96" t="s">
        <v>66</v>
      </c>
      <c r="C33" s="97">
        <v>12</v>
      </c>
      <c r="D33" s="97">
        <v>12</v>
      </c>
      <c r="E33" s="97">
        <v>22</v>
      </c>
      <c r="F33" s="97">
        <v>19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0.29230769230769232</v>
      </c>
      <c r="L33" s="97">
        <v>17</v>
      </c>
      <c r="M33" s="97">
        <v>57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0.2878787878787879</v>
      </c>
    </row>
    <row r="34" spans="2:19" x14ac:dyDescent="0.25">
      <c r="B34" s="93" t="s">
        <v>52</v>
      </c>
      <c r="C34" s="101">
        <v>4</v>
      </c>
      <c r="D34" s="101">
        <v>3</v>
      </c>
      <c r="E34" s="101">
        <v>5</v>
      </c>
      <c r="F34" s="101">
        <v>5</v>
      </c>
      <c r="G34" s="101">
        <v>7</v>
      </c>
      <c r="H34" s="101">
        <v>6</v>
      </c>
      <c r="I34" s="102">
        <f t="shared" si="2"/>
        <v>-0.1428571428571429</v>
      </c>
      <c r="J34" s="101">
        <f t="shared" si="3"/>
        <v>-1</v>
      </c>
      <c r="K34" s="95">
        <f>H34/H34</f>
        <v>1</v>
      </c>
      <c r="L34" s="101">
        <v>4</v>
      </c>
      <c r="M34" s="101">
        <v>5</v>
      </c>
      <c r="N34" s="101">
        <v>6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2:19" x14ac:dyDescent="0.25">
      <c r="B35" s="96" t="s">
        <v>63</v>
      </c>
      <c r="C35" s="97">
        <v>4</v>
      </c>
      <c r="D35" s="97">
        <v>3</v>
      </c>
      <c r="E35" s="97">
        <v>5</v>
      </c>
      <c r="F35" s="97">
        <v>5</v>
      </c>
      <c r="G35" s="97">
        <v>7</v>
      </c>
      <c r="H35" s="97">
        <v>6</v>
      </c>
      <c r="I35" s="98">
        <f t="shared" si="2"/>
        <v>-0.1428571428571429</v>
      </c>
      <c r="J35" s="97">
        <f t="shared" si="3"/>
        <v>-1</v>
      </c>
      <c r="K35" s="98">
        <f>H35/H34</f>
        <v>1</v>
      </c>
      <c r="L35" s="97">
        <v>4</v>
      </c>
      <c r="M35" s="97">
        <v>5</v>
      </c>
      <c r="N35" s="97">
        <v>6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2:19" x14ac:dyDescent="0.25">
      <c r="B36" s="93" t="s">
        <v>53</v>
      </c>
      <c r="C36" s="101">
        <v>6</v>
      </c>
      <c r="D36" s="101">
        <v>7</v>
      </c>
      <c r="E36" s="101">
        <v>12</v>
      </c>
      <c r="F36" s="101">
        <v>12</v>
      </c>
      <c r="G36" s="101">
        <v>13</v>
      </c>
      <c r="H36" s="101">
        <v>13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10</v>
      </c>
      <c r="M36" s="101">
        <v>24</v>
      </c>
      <c r="N36" s="101">
        <v>12</v>
      </c>
      <c r="O36" s="101">
        <v>12</v>
      </c>
      <c r="P36" s="101">
        <v>13</v>
      </c>
      <c r="Q36" s="102">
        <f t="shared" si="0"/>
        <v>8.3333333333333259E-2</v>
      </c>
      <c r="R36" s="101">
        <f t="shared" si="1"/>
        <v>1</v>
      </c>
      <c r="S36" s="102">
        <f>P36/P36</f>
        <v>1</v>
      </c>
    </row>
    <row r="37" spans="2:19" x14ac:dyDescent="0.25">
      <c r="B37" s="96" t="s">
        <v>63</v>
      </c>
      <c r="C37" s="97">
        <v>2</v>
      </c>
      <c r="D37" s="97">
        <v>3</v>
      </c>
      <c r="E37" s="97">
        <v>6</v>
      </c>
      <c r="F37" s="97">
        <v>6</v>
      </c>
      <c r="G37" s="97">
        <v>7</v>
      </c>
      <c r="H37" s="97">
        <v>7</v>
      </c>
      <c r="I37" s="98">
        <f t="shared" si="2"/>
        <v>0</v>
      </c>
      <c r="J37" s="97">
        <f t="shared" si="3"/>
        <v>0</v>
      </c>
      <c r="K37" s="98">
        <f>H37/H36</f>
        <v>0.53846153846153844</v>
      </c>
      <c r="L37" s="97">
        <v>5</v>
      </c>
      <c r="M37" s="97">
        <v>6</v>
      </c>
      <c r="N37" s="97">
        <v>6</v>
      </c>
      <c r="O37" s="97">
        <v>6</v>
      </c>
      <c r="P37" s="97">
        <v>7</v>
      </c>
      <c r="Q37" s="98">
        <f t="shared" si="0"/>
        <v>0.16666666666666674</v>
      </c>
      <c r="R37" s="97">
        <f t="shared" si="1"/>
        <v>1</v>
      </c>
      <c r="S37" s="98">
        <f>P37/P36</f>
        <v>0.53846153846153844</v>
      </c>
    </row>
    <row r="38" spans="2:19" x14ac:dyDescent="0.25">
      <c r="B38" s="96" t="s">
        <v>66</v>
      </c>
      <c r="C38" s="97">
        <v>3</v>
      </c>
      <c r="D38" s="97">
        <v>3</v>
      </c>
      <c r="E38" s="97">
        <v>6</v>
      </c>
      <c r="F38" s="97">
        <v>6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0.46153846153846156</v>
      </c>
      <c r="L38" s="97">
        <v>5</v>
      </c>
      <c r="M38" s="97">
        <v>18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2:19" x14ac:dyDescent="0.25">
      <c r="B39" s="93" t="s">
        <v>54</v>
      </c>
      <c r="C39" s="101">
        <v>11</v>
      </c>
      <c r="D39" s="101">
        <v>12</v>
      </c>
      <c r="E39" s="101">
        <v>17</v>
      </c>
      <c r="F39" s="101">
        <v>19</v>
      </c>
      <c r="G39" s="101">
        <v>21</v>
      </c>
      <c r="H39" s="101">
        <v>20</v>
      </c>
      <c r="I39" s="102">
        <f t="shared" si="2"/>
        <v>-4.7619047619047672E-2</v>
      </c>
      <c r="J39" s="101">
        <f t="shared" si="3"/>
        <v>-1</v>
      </c>
      <c r="K39" s="95">
        <f>H39/H39</f>
        <v>1</v>
      </c>
      <c r="L39" s="101">
        <v>14</v>
      </c>
      <c r="M39" s="101">
        <v>19</v>
      </c>
      <c r="N39" s="101">
        <v>20</v>
      </c>
      <c r="O39" s="101">
        <v>20</v>
      </c>
      <c r="P39" s="101">
        <v>20</v>
      </c>
      <c r="Q39" s="102">
        <f t="shared" si="0"/>
        <v>0</v>
      </c>
      <c r="R39" s="101">
        <f t="shared" si="1"/>
        <v>0</v>
      </c>
      <c r="S39" s="95">
        <f>P39/P39</f>
        <v>1</v>
      </c>
    </row>
    <row r="40" spans="2:19" x14ac:dyDescent="0.25">
      <c r="B40" s="96" t="s">
        <v>63</v>
      </c>
      <c r="C40" s="97">
        <v>11</v>
      </c>
      <c r="D40" s="97">
        <v>12</v>
      </c>
      <c r="E40" s="97">
        <v>17</v>
      </c>
      <c r="F40" s="97">
        <v>19</v>
      </c>
      <c r="G40" s="97">
        <v>21</v>
      </c>
      <c r="H40" s="97">
        <v>20</v>
      </c>
      <c r="I40" s="98">
        <f t="shared" si="2"/>
        <v>-4.7619047619047672E-2</v>
      </c>
      <c r="J40" s="97">
        <f t="shared" si="3"/>
        <v>-1</v>
      </c>
      <c r="K40" s="98">
        <f>H40/H39</f>
        <v>1</v>
      </c>
      <c r="L40" s="97">
        <v>14</v>
      </c>
      <c r="M40" s="97">
        <v>19</v>
      </c>
      <c r="N40" s="97">
        <v>20</v>
      </c>
      <c r="O40" s="97">
        <v>20</v>
      </c>
      <c r="P40" s="97">
        <v>20</v>
      </c>
      <c r="Q40" s="98">
        <f t="shared" si="0"/>
        <v>0</v>
      </c>
      <c r="R40" s="97">
        <f t="shared" si="1"/>
        <v>0</v>
      </c>
      <c r="S40" s="98">
        <f>P40/P39</f>
        <v>1</v>
      </c>
    </row>
    <row r="41" spans="2:19" x14ac:dyDescent="0.25">
      <c r="B41" s="99" t="s">
        <v>64</v>
      </c>
      <c r="C41" s="54">
        <v>4</v>
      </c>
      <c r="D41" s="54">
        <v>7</v>
      </c>
      <c r="E41" s="54">
        <v>7</v>
      </c>
      <c r="F41" s="54">
        <v>7</v>
      </c>
      <c r="G41" s="54">
        <v>8</v>
      </c>
      <c r="H41" s="54">
        <v>8</v>
      </c>
      <c r="I41" s="100">
        <f t="shared" si="2"/>
        <v>0</v>
      </c>
      <c r="J41" s="54">
        <f t="shared" si="3"/>
        <v>0</v>
      </c>
      <c r="K41" s="100">
        <f>H41/H39</f>
        <v>0.4</v>
      </c>
      <c r="L41" s="54">
        <v>7</v>
      </c>
      <c r="M41" s="54">
        <v>7</v>
      </c>
      <c r="N41" s="54">
        <v>7</v>
      </c>
      <c r="O41" s="54">
        <v>8</v>
      </c>
      <c r="P41" s="54">
        <v>8</v>
      </c>
      <c r="Q41" s="100">
        <f t="shared" si="0"/>
        <v>0</v>
      </c>
      <c r="R41" s="54">
        <f t="shared" si="1"/>
        <v>0</v>
      </c>
      <c r="S41" s="100">
        <f>P41/P39</f>
        <v>0.4</v>
      </c>
    </row>
    <row r="42" spans="2:19" x14ac:dyDescent="0.25">
      <c r="B42" s="99" t="s">
        <v>65</v>
      </c>
      <c r="C42" s="54">
        <v>7</v>
      </c>
      <c r="D42" s="54">
        <v>6</v>
      </c>
      <c r="E42" s="54">
        <v>10</v>
      </c>
      <c r="F42" s="54">
        <v>12</v>
      </c>
      <c r="G42" s="54">
        <v>14</v>
      </c>
      <c r="H42" s="54">
        <v>12</v>
      </c>
      <c r="I42" s="100">
        <f t="shared" si="2"/>
        <v>-0.1428571428571429</v>
      </c>
      <c r="J42" s="54">
        <f t="shared" si="3"/>
        <v>-2</v>
      </c>
      <c r="K42" s="100">
        <f>H42/H39</f>
        <v>0.6</v>
      </c>
      <c r="L42" s="54">
        <v>7</v>
      </c>
      <c r="M42" s="54">
        <v>12</v>
      </c>
      <c r="N42" s="54">
        <v>13</v>
      </c>
      <c r="O42" s="54">
        <v>12</v>
      </c>
      <c r="P42" s="54">
        <v>12</v>
      </c>
      <c r="Q42" s="100">
        <f t="shared" si="0"/>
        <v>0</v>
      </c>
      <c r="R42" s="54">
        <f t="shared" si="1"/>
        <v>0</v>
      </c>
      <c r="S42" s="100">
        <f>P42/P39</f>
        <v>0.6</v>
      </c>
    </row>
    <row r="43" spans="2:19" x14ac:dyDescent="0.25">
      <c r="B43" s="93" t="s">
        <v>55</v>
      </c>
      <c r="C43" s="101">
        <v>9</v>
      </c>
      <c r="D43" s="101">
        <v>11</v>
      </c>
      <c r="E43" s="101">
        <v>15</v>
      </c>
      <c r="F43" s="101">
        <v>14</v>
      </c>
      <c r="G43" s="101">
        <v>15</v>
      </c>
      <c r="H43" s="101">
        <v>15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14</v>
      </c>
      <c r="M43" s="101">
        <v>26</v>
      </c>
      <c r="N43" s="101">
        <v>14</v>
      </c>
      <c r="O43" s="101">
        <v>15</v>
      </c>
      <c r="P43" s="101">
        <v>15</v>
      </c>
      <c r="Q43" s="102">
        <f t="shared" si="0"/>
        <v>0</v>
      </c>
      <c r="R43" s="101">
        <f t="shared" si="1"/>
        <v>0</v>
      </c>
      <c r="S43" s="95">
        <f>P43/P43</f>
        <v>1</v>
      </c>
    </row>
    <row r="44" spans="2:19" x14ac:dyDescent="0.25">
      <c r="B44" s="96" t="s">
        <v>63</v>
      </c>
      <c r="C44" s="97">
        <v>4</v>
      </c>
      <c r="D44" s="97">
        <v>5</v>
      </c>
      <c r="E44" s="97">
        <v>8</v>
      </c>
      <c r="F44" s="97">
        <v>8</v>
      </c>
      <c r="G44" s="97">
        <v>9</v>
      </c>
      <c r="H44" s="97">
        <v>8</v>
      </c>
      <c r="I44" s="98">
        <f t="shared" si="2"/>
        <v>-0.11111111111111116</v>
      </c>
      <c r="J44" s="97">
        <f t="shared" si="3"/>
        <v>-1</v>
      </c>
      <c r="K44" s="98">
        <f>H44/H43</f>
        <v>0.53333333333333333</v>
      </c>
      <c r="L44" s="97">
        <v>8</v>
      </c>
      <c r="M44" s="97">
        <v>8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2:19" x14ac:dyDescent="0.25">
      <c r="B45" s="99" t="s">
        <v>64</v>
      </c>
      <c r="C45" s="54">
        <v>0</v>
      </c>
      <c r="D45" s="54">
        <v>4</v>
      </c>
      <c r="E45" s="54">
        <v>6</v>
      </c>
      <c r="F45" s="54">
        <v>6</v>
      </c>
      <c r="G45" s="54">
        <v>7</v>
      </c>
      <c r="H45" s="54">
        <v>6</v>
      </c>
      <c r="I45" s="100">
        <f t="shared" si="2"/>
        <v>-0.1428571428571429</v>
      </c>
      <c r="J45" s="54">
        <f t="shared" si="3"/>
        <v>-1</v>
      </c>
      <c r="K45" s="100">
        <f>H45/H43</f>
        <v>0.4</v>
      </c>
      <c r="L45" s="54">
        <v>6</v>
      </c>
      <c r="M45" s="54">
        <v>6</v>
      </c>
      <c r="N45" s="54">
        <v>6</v>
      </c>
      <c r="O45" s="54">
        <v>6</v>
      </c>
      <c r="P45" s="54">
        <v>6</v>
      </c>
      <c r="Q45" s="100">
        <f t="shared" si="0"/>
        <v>0</v>
      </c>
      <c r="R45" s="54">
        <f t="shared" si="1"/>
        <v>0</v>
      </c>
      <c r="S45" s="100">
        <f>P45/P43</f>
        <v>0.4</v>
      </c>
    </row>
    <row r="46" spans="2:19" x14ac:dyDescent="0.25">
      <c r="B46" s="99" t="s">
        <v>65</v>
      </c>
      <c r="C46" s="54">
        <v>0</v>
      </c>
      <c r="D46" s="54">
        <v>2</v>
      </c>
      <c r="E46" s="54">
        <v>2</v>
      </c>
      <c r="F46" s="54">
        <v>2</v>
      </c>
      <c r="G46" s="54">
        <v>2</v>
      </c>
      <c r="H46" s="54">
        <v>2</v>
      </c>
      <c r="I46" s="100">
        <f t="shared" si="2"/>
        <v>0</v>
      </c>
      <c r="J46" s="54">
        <f t="shared" si="3"/>
        <v>0</v>
      </c>
      <c r="K46" s="100">
        <f>H46/H43</f>
        <v>0.13333333333333333</v>
      </c>
      <c r="L46" s="54">
        <v>2</v>
      </c>
      <c r="M46" s="54">
        <v>2</v>
      </c>
      <c r="N46" s="54">
        <v>2</v>
      </c>
      <c r="O46" s="54">
        <v>2</v>
      </c>
      <c r="P46" s="54">
        <v>2</v>
      </c>
      <c r="Q46" s="100">
        <f t="shared" si="0"/>
        <v>0</v>
      </c>
      <c r="R46" s="54">
        <f t="shared" si="1"/>
        <v>0</v>
      </c>
      <c r="S46" s="100">
        <f>P46/P43</f>
        <v>0.13333333333333333</v>
      </c>
    </row>
    <row r="47" spans="2:19" x14ac:dyDescent="0.25">
      <c r="B47" s="96" t="s">
        <v>66</v>
      </c>
      <c r="C47" s="97">
        <v>5</v>
      </c>
      <c r="D47" s="97">
        <v>6</v>
      </c>
      <c r="E47" s="97">
        <v>7</v>
      </c>
      <c r="F47" s="97">
        <v>6</v>
      </c>
      <c r="G47" s="97">
        <v>6</v>
      </c>
      <c r="H47" s="97">
        <v>7</v>
      </c>
      <c r="I47" s="98">
        <f t="shared" si="2"/>
        <v>0.16666666666666674</v>
      </c>
      <c r="J47" s="97">
        <f t="shared" si="3"/>
        <v>1</v>
      </c>
      <c r="K47" s="98">
        <f>H47/H43</f>
        <v>0.46666666666666667</v>
      </c>
      <c r="L47" s="97">
        <v>6</v>
      </c>
      <c r="M47" s="97">
        <v>18</v>
      </c>
      <c r="N47" s="97">
        <v>6</v>
      </c>
      <c r="O47" s="97">
        <v>7</v>
      </c>
      <c r="P47" s="97">
        <v>7</v>
      </c>
      <c r="Q47" s="98">
        <f t="shared" si="0"/>
        <v>0</v>
      </c>
      <c r="R47" s="97">
        <f t="shared" si="1"/>
        <v>0</v>
      </c>
      <c r="S47" s="98">
        <f>P47/P43</f>
        <v>0.46666666666666667</v>
      </c>
    </row>
    <row r="48" spans="2:19" x14ac:dyDescent="0.25">
      <c r="B48" s="93" t="s">
        <v>56</v>
      </c>
      <c r="C48" s="101">
        <v>11</v>
      </c>
      <c r="D48" s="101">
        <v>13</v>
      </c>
      <c r="E48" s="101">
        <v>17</v>
      </c>
      <c r="F48" s="101">
        <v>16</v>
      </c>
      <c r="G48" s="101">
        <v>20</v>
      </c>
      <c r="H48" s="101">
        <v>19</v>
      </c>
      <c r="I48" s="102">
        <f t="shared" si="2"/>
        <v>-5.0000000000000044E-2</v>
      </c>
      <c r="J48" s="101">
        <f t="shared" si="3"/>
        <v>-1</v>
      </c>
      <c r="K48" s="95">
        <f>H48/H48</f>
        <v>1</v>
      </c>
      <c r="L48" s="101">
        <v>16</v>
      </c>
      <c r="M48" s="101">
        <v>21</v>
      </c>
      <c r="N48" s="101">
        <v>18</v>
      </c>
      <c r="O48" s="101">
        <v>19</v>
      </c>
      <c r="P48" s="101">
        <v>19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2:19" x14ac:dyDescent="0.25">
      <c r="B49" s="96" t="s">
        <v>63</v>
      </c>
      <c r="C49" s="97">
        <v>9</v>
      </c>
      <c r="D49" s="97">
        <v>12</v>
      </c>
      <c r="E49" s="97">
        <v>14</v>
      </c>
      <c r="F49" s="97">
        <v>13</v>
      </c>
      <c r="G49" s="97">
        <v>17</v>
      </c>
      <c r="H49" s="97">
        <v>16</v>
      </c>
      <c r="I49" s="98">
        <f t="shared" si="2"/>
        <v>-5.8823529411764719E-2</v>
      </c>
      <c r="J49" s="97">
        <f t="shared" si="3"/>
        <v>-1</v>
      </c>
      <c r="K49" s="98">
        <f>H49/H48</f>
        <v>0.84210526315789469</v>
      </c>
      <c r="L49" s="97">
        <v>14</v>
      </c>
      <c r="M49" s="97">
        <v>14</v>
      </c>
      <c r="N49" s="97">
        <v>15</v>
      </c>
      <c r="O49" s="97">
        <v>16</v>
      </c>
      <c r="P49" s="97">
        <v>16</v>
      </c>
      <c r="Q49" s="98">
        <f t="shared" si="0"/>
        <v>0</v>
      </c>
      <c r="R49" s="97">
        <f t="shared" si="1"/>
        <v>0</v>
      </c>
      <c r="S49" s="98">
        <f>P49/P48</f>
        <v>0.84210526315789469</v>
      </c>
    </row>
    <row r="50" spans="2:19" x14ac:dyDescent="0.25">
      <c r="B50" s="99" t="s">
        <v>64</v>
      </c>
      <c r="C50" s="54">
        <v>5</v>
      </c>
      <c r="D50" s="54">
        <v>8</v>
      </c>
      <c r="E50" s="54">
        <v>8</v>
      </c>
      <c r="F50" s="54">
        <v>8</v>
      </c>
      <c r="G50" s="54">
        <v>9</v>
      </c>
      <c r="H50" s="54">
        <v>8</v>
      </c>
      <c r="I50" s="100">
        <f t="shared" si="2"/>
        <v>-0.11111111111111116</v>
      </c>
      <c r="J50" s="54">
        <f t="shared" si="3"/>
        <v>-1</v>
      </c>
      <c r="K50" s="100">
        <f>H50/H48</f>
        <v>0.42105263157894735</v>
      </c>
      <c r="L50" s="54">
        <v>9</v>
      </c>
      <c r="M50" s="54">
        <v>8</v>
      </c>
      <c r="N50" s="54">
        <v>8</v>
      </c>
      <c r="O50" s="54">
        <v>8</v>
      </c>
      <c r="P50" s="54">
        <v>8</v>
      </c>
      <c r="Q50" s="100">
        <f t="shared" si="0"/>
        <v>0</v>
      </c>
      <c r="R50" s="54">
        <f t="shared" si="1"/>
        <v>0</v>
      </c>
      <c r="S50" s="100">
        <f>P50/P48</f>
        <v>0.42105263157894735</v>
      </c>
    </row>
    <row r="51" spans="2:19" x14ac:dyDescent="0.25">
      <c r="B51" s="99" t="s">
        <v>65</v>
      </c>
      <c r="C51" s="54">
        <v>4</v>
      </c>
      <c r="D51" s="54">
        <v>4</v>
      </c>
      <c r="E51" s="54">
        <v>6</v>
      </c>
      <c r="F51" s="54">
        <v>5</v>
      </c>
      <c r="G51" s="54">
        <v>8</v>
      </c>
      <c r="H51" s="54">
        <v>8</v>
      </c>
      <c r="I51" s="100">
        <f t="shared" si="2"/>
        <v>0</v>
      </c>
      <c r="J51" s="54">
        <f t="shared" si="3"/>
        <v>0</v>
      </c>
      <c r="K51" s="100">
        <f>H51/H48</f>
        <v>0.42105263157894735</v>
      </c>
      <c r="L51" s="54">
        <v>5</v>
      </c>
      <c r="M51" s="54">
        <v>6</v>
      </c>
      <c r="N51" s="54">
        <v>7</v>
      </c>
      <c r="O51" s="54">
        <v>8</v>
      </c>
      <c r="P51" s="54">
        <v>8</v>
      </c>
      <c r="Q51" s="100">
        <f t="shared" si="0"/>
        <v>0</v>
      </c>
      <c r="R51" s="54">
        <f t="shared" si="1"/>
        <v>0</v>
      </c>
      <c r="S51" s="100">
        <f>P51/P48</f>
        <v>0.42105263157894735</v>
      </c>
    </row>
    <row r="52" spans="2:19" x14ac:dyDescent="0.25">
      <c r="B52" s="96" t="s">
        <v>66</v>
      </c>
      <c r="C52" s="97">
        <v>2</v>
      </c>
      <c r="D52" s="97">
        <v>2</v>
      </c>
      <c r="E52" s="97">
        <v>4</v>
      </c>
      <c r="F52" s="97">
        <v>4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0.21052631578947367</v>
      </c>
      <c r="L52" s="97">
        <v>3</v>
      </c>
      <c r="M52" s="97">
        <v>10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0.21052631578947367</v>
      </c>
    </row>
    <row r="53" spans="2:19" ht="4.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2:19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2851-6A1B-422D-9588-EF5658AEB824}">
  <sheetPr>
    <tabColor theme="7"/>
  </sheetPr>
  <dimension ref="B4:B25"/>
  <sheetViews>
    <sheetView showGridLines="0" workbookViewId="0">
      <selection activeCell="H9" sqref="H9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4C948-9887-43A3-AEB2-D504B4743287}">
  <sheetPr>
    <tabColor theme="7" tint="0.79998168889431442"/>
  </sheetPr>
  <dimension ref="A4:O290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241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138100</v>
      </c>
      <c r="D9" s="121">
        <v>5.0773433160613779E-2</v>
      </c>
      <c r="E9" s="120">
        <v>15182</v>
      </c>
      <c r="F9" s="121">
        <f t="shared" ref="F9:L21" si="0">IFERROR(E9/C9-1,"-")</f>
        <v>-0.89006517016654596</v>
      </c>
      <c r="G9" s="120">
        <v>99949</v>
      </c>
      <c r="H9" s="121">
        <f>IFERROR(G9/E9-1,"-")</f>
        <v>5.5833882228955343</v>
      </c>
      <c r="I9" s="120">
        <v>139602</v>
      </c>
      <c r="J9" s="121">
        <f t="shared" si="0"/>
        <v>0.39673233349007986</v>
      </c>
      <c r="K9" s="120">
        <v>150956</v>
      </c>
      <c r="L9" s="121">
        <f t="shared" si="0"/>
        <v>8.1331213019870674E-2</v>
      </c>
      <c r="M9" s="120">
        <v>146051</v>
      </c>
      <c r="N9" s="121">
        <f t="shared" ref="N9:N20" si="1">IFERROR(M9/K9-1,"-")</f>
        <v>-3.2492911841861205E-2</v>
      </c>
    </row>
    <row r="10" spans="1:15" x14ac:dyDescent="0.25">
      <c r="A10" s="1" t="s">
        <v>75</v>
      </c>
      <c r="B10" s="119" t="s">
        <v>76</v>
      </c>
      <c r="C10" s="120">
        <v>148350</v>
      </c>
      <c r="D10" s="121">
        <v>0.14272729373521997</v>
      </c>
      <c r="E10" s="120">
        <v>19347</v>
      </c>
      <c r="F10" s="121">
        <f t="shared" si="0"/>
        <v>-0.86958543983822045</v>
      </c>
      <c r="G10" s="120">
        <v>130897</v>
      </c>
      <c r="H10" s="121">
        <f t="shared" si="0"/>
        <v>5.7657517961441052</v>
      </c>
      <c r="I10" s="120">
        <v>147030</v>
      </c>
      <c r="J10" s="121">
        <f t="shared" si="0"/>
        <v>0.12324957791240432</v>
      </c>
      <c r="K10" s="120">
        <v>154587</v>
      </c>
      <c r="L10" s="121">
        <f t="shared" si="0"/>
        <v>5.1397673944093114E-2</v>
      </c>
      <c r="M10" s="120">
        <v>147890</v>
      </c>
      <c r="N10" s="121">
        <f t="shared" si="1"/>
        <v>-4.3321883470149536E-2</v>
      </c>
    </row>
    <row r="11" spans="1:15" x14ac:dyDescent="0.25">
      <c r="A11" s="1" t="s">
        <v>77</v>
      </c>
      <c r="B11" s="119" t="s">
        <v>78</v>
      </c>
      <c r="C11" s="120">
        <v>57720</v>
      </c>
      <c r="D11" s="121">
        <v>-0.62770657705480559</v>
      </c>
      <c r="E11" s="120">
        <v>24976</v>
      </c>
      <c r="F11" s="121">
        <f t="shared" si="0"/>
        <v>-0.5672903672903673</v>
      </c>
      <c r="G11" s="120">
        <v>140303</v>
      </c>
      <c r="H11" s="121">
        <f t="shared" si="0"/>
        <v>4.6175128122998075</v>
      </c>
      <c r="I11" s="120">
        <v>154113</v>
      </c>
      <c r="J11" s="121">
        <f t="shared" si="0"/>
        <v>9.8429826874692594E-2</v>
      </c>
      <c r="K11" s="120">
        <v>175927</v>
      </c>
      <c r="L11" s="121">
        <f t="shared" si="0"/>
        <v>0.14154548934872468</v>
      </c>
      <c r="M11" s="120">
        <v>158958</v>
      </c>
      <c r="N11" s="121">
        <f t="shared" si="1"/>
        <v>-9.6454779539240754E-2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32795</v>
      </c>
      <c r="F12" s="121" t="str">
        <f t="shared" si="0"/>
        <v>-</v>
      </c>
      <c r="G12" s="120">
        <v>166226</v>
      </c>
      <c r="H12" s="121">
        <f t="shared" si="0"/>
        <v>4.0686385119682882</v>
      </c>
      <c r="I12" s="120">
        <v>167625</v>
      </c>
      <c r="J12" s="121">
        <f t="shared" si="0"/>
        <v>8.4162525717998982E-3</v>
      </c>
      <c r="K12" s="120">
        <v>158852</v>
      </c>
      <c r="L12" s="121">
        <f t="shared" si="0"/>
        <v>-5.2337061894108916E-2</v>
      </c>
      <c r="M12" s="120">
        <v>165261</v>
      </c>
      <c r="N12" s="121">
        <f t="shared" si="1"/>
        <v>4.0345730617178166E-2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42014</v>
      </c>
      <c r="F13" s="121" t="str">
        <f t="shared" si="0"/>
        <v>-</v>
      </c>
      <c r="G13" s="120">
        <v>145846</v>
      </c>
      <c r="H13" s="121">
        <f t="shared" si="0"/>
        <v>2.4713666872947111</v>
      </c>
      <c r="I13" s="120">
        <v>150325</v>
      </c>
      <c r="J13" s="121">
        <f t="shared" si="0"/>
        <v>3.0710475432990991E-2</v>
      </c>
      <c r="K13" s="120">
        <v>161561</v>
      </c>
      <c r="L13" s="121">
        <f t="shared" si="0"/>
        <v>7.4744719773823354E-2</v>
      </c>
      <c r="M13" s="120">
        <v>153212</v>
      </c>
      <c r="N13" s="121">
        <f t="shared" si="1"/>
        <v>-5.167707553184242E-2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53539</v>
      </c>
      <c r="F14" s="121" t="str">
        <f t="shared" si="0"/>
        <v>-</v>
      </c>
      <c r="G14" s="120">
        <v>144989</v>
      </c>
      <c r="H14" s="121">
        <f t="shared" si="0"/>
        <v>1.7081006369188816</v>
      </c>
      <c r="I14" s="120">
        <v>157350</v>
      </c>
      <c r="J14" s="121">
        <f t="shared" si="0"/>
        <v>8.5254743463297311E-2</v>
      </c>
      <c r="K14" s="120">
        <v>157065</v>
      </c>
      <c r="L14" s="121">
        <f t="shared" si="0"/>
        <v>-1.8112488083888989E-3</v>
      </c>
      <c r="M14" s="120">
        <v>145993</v>
      </c>
      <c r="N14" s="121">
        <f t="shared" si="1"/>
        <v>-7.0493107948938372E-2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94144</v>
      </c>
      <c r="F15" s="121" t="str">
        <f t="shared" si="0"/>
        <v>-</v>
      </c>
      <c r="G15" s="120">
        <v>164843</v>
      </c>
      <c r="H15" s="121">
        <f t="shared" si="0"/>
        <v>0.75096660435078189</v>
      </c>
      <c r="I15" s="120">
        <v>164390</v>
      </c>
      <c r="J15" s="121">
        <f t="shared" si="0"/>
        <v>-2.7480693751024132E-3</v>
      </c>
      <c r="K15" s="120">
        <v>166795</v>
      </c>
      <c r="L15" s="121">
        <f t="shared" si="0"/>
        <v>1.4629843664456521E-2</v>
      </c>
      <c r="M15" s="120">
        <v>155966</v>
      </c>
      <c r="N15" s="121">
        <f t="shared" si="1"/>
        <v>-6.4924008513444598E-2</v>
      </c>
    </row>
    <row r="16" spans="1:15" x14ac:dyDescent="0.25">
      <c r="A16" s="1" t="s">
        <v>87</v>
      </c>
      <c r="B16" s="119" t="s">
        <v>88</v>
      </c>
      <c r="C16" s="120">
        <v>52795</v>
      </c>
      <c r="D16" s="121">
        <v>-0.67966920285898036</v>
      </c>
      <c r="E16" s="120">
        <v>118184</v>
      </c>
      <c r="F16" s="121">
        <f t="shared" si="0"/>
        <v>1.2385453167913627</v>
      </c>
      <c r="G16" s="120">
        <v>164674</v>
      </c>
      <c r="H16" s="121">
        <f t="shared" si="0"/>
        <v>0.39336966086779945</v>
      </c>
      <c r="I16" s="120">
        <v>166974</v>
      </c>
      <c r="J16" s="121">
        <f t="shared" si="0"/>
        <v>1.3966989324362133E-2</v>
      </c>
      <c r="K16" s="120">
        <v>175399</v>
      </c>
      <c r="L16" s="121">
        <f t="shared" si="0"/>
        <v>5.0456957370608624E-2</v>
      </c>
      <c r="M16" s="120">
        <v>164094</v>
      </c>
      <c r="N16" s="121">
        <f t="shared" si="1"/>
        <v>-6.4453047052719814E-2</v>
      </c>
    </row>
    <row r="17" spans="1:15" x14ac:dyDescent="0.25">
      <c r="A17" s="1" t="s">
        <v>89</v>
      </c>
      <c r="B17" s="119" t="s">
        <v>90</v>
      </c>
      <c r="C17" s="120">
        <v>37281</v>
      </c>
      <c r="D17" s="121">
        <v>-0.72741032127868044</v>
      </c>
      <c r="E17" s="120">
        <v>105384</v>
      </c>
      <c r="F17" s="121">
        <f t="shared" si="0"/>
        <v>1.8267482095437355</v>
      </c>
      <c r="G17" s="120">
        <v>140395</v>
      </c>
      <c r="H17" s="121">
        <f t="shared" si="0"/>
        <v>0.33222310787216269</v>
      </c>
      <c r="I17" s="120">
        <v>153067</v>
      </c>
      <c r="J17" s="121">
        <f t="shared" si="0"/>
        <v>9.0259624630506741E-2</v>
      </c>
      <c r="K17" s="120">
        <v>148572</v>
      </c>
      <c r="L17" s="121">
        <f t="shared" si="0"/>
        <v>-2.936622524776733E-2</v>
      </c>
      <c r="M17" s="120">
        <v>143018</v>
      </c>
      <c r="N17" s="121">
        <f t="shared" si="1"/>
        <v>-3.738254852865952E-2</v>
      </c>
    </row>
    <row r="18" spans="1:15" x14ac:dyDescent="0.25">
      <c r="A18" s="1" t="s">
        <v>91</v>
      </c>
      <c r="B18" s="119" t="s">
        <v>92</v>
      </c>
      <c r="C18" s="120">
        <v>29818</v>
      </c>
      <c r="D18" s="121">
        <v>-0.81206590109793142</v>
      </c>
      <c r="E18" s="120">
        <v>139108</v>
      </c>
      <c r="F18" s="121">
        <f t="shared" si="0"/>
        <v>3.6652357636327046</v>
      </c>
      <c r="G18" s="120">
        <v>159273</v>
      </c>
      <c r="H18" s="121">
        <f t="shared" si="0"/>
        <v>0.14495931218909042</v>
      </c>
      <c r="I18" s="120">
        <v>172251</v>
      </c>
      <c r="J18" s="121">
        <f t="shared" si="0"/>
        <v>8.1482737187093868E-2</v>
      </c>
      <c r="K18" s="120">
        <v>172855</v>
      </c>
      <c r="L18" s="121">
        <f t="shared" si="0"/>
        <v>3.5065108475422768E-3</v>
      </c>
      <c r="M18" s="120">
        <v>169755</v>
      </c>
      <c r="N18" s="121">
        <f t="shared" si="1"/>
        <v>-1.7934106621156465E-2</v>
      </c>
    </row>
    <row r="19" spans="1:15" x14ac:dyDescent="0.25">
      <c r="A19" s="1" t="s">
        <v>93</v>
      </c>
      <c r="B19" s="119" t="s">
        <v>94</v>
      </c>
      <c r="C19" s="120">
        <v>22307</v>
      </c>
      <c r="D19" s="121">
        <v>-0.83601170347281439</v>
      </c>
      <c r="E19" s="120">
        <v>122250</v>
      </c>
      <c r="F19" s="121">
        <f t="shared" si="0"/>
        <v>4.4803424933877256</v>
      </c>
      <c r="G19" s="120">
        <v>145679</v>
      </c>
      <c r="H19" s="121">
        <f t="shared" si="0"/>
        <v>0.19164826175869121</v>
      </c>
      <c r="I19" s="120">
        <v>154254</v>
      </c>
      <c r="J19" s="121">
        <f t="shared" si="0"/>
        <v>5.8862293123923104E-2</v>
      </c>
      <c r="K19" s="120">
        <v>156906</v>
      </c>
      <c r="L19" s="121">
        <f t="shared" si="0"/>
        <v>1.7192422886926684E-2</v>
      </c>
      <c r="M19" s="120">
        <v>152818</v>
      </c>
      <c r="N19" s="121">
        <f t="shared" si="1"/>
        <v>-2.6053815660331714E-2</v>
      </c>
    </row>
    <row r="20" spans="1:15" x14ac:dyDescent="0.25">
      <c r="A20" s="1" t="s">
        <v>95</v>
      </c>
      <c r="B20" s="119" t="s">
        <v>96</v>
      </c>
      <c r="C20" s="120">
        <v>27724</v>
      </c>
      <c r="D20" s="121">
        <v>-0.80364743794043703</v>
      </c>
      <c r="E20" s="120">
        <v>114122</v>
      </c>
      <c r="F20" s="121">
        <f t="shared" si="0"/>
        <v>3.1163612754292309</v>
      </c>
      <c r="G20" s="120">
        <v>153975</v>
      </c>
      <c r="H20" s="121">
        <f t="shared" si="0"/>
        <v>0.34921399905364425</v>
      </c>
      <c r="I20" s="120">
        <v>161770</v>
      </c>
      <c r="J20" s="121">
        <f t="shared" si="0"/>
        <v>5.0625101477512535E-2</v>
      </c>
      <c r="K20" s="120">
        <v>159454</v>
      </c>
      <c r="L20" s="121">
        <f t="shared" si="0"/>
        <v>-1.431662236508624E-2</v>
      </c>
      <c r="M20" s="120">
        <v>155221</v>
      </c>
      <c r="N20" s="121">
        <f t="shared" si="1"/>
        <v>-2.6546841095237528E-2</v>
      </c>
    </row>
    <row r="21" spans="1:15" ht="15.75" x14ac:dyDescent="0.25">
      <c r="A21" s="1" t="s">
        <v>0</v>
      </c>
      <c r="B21" s="122" t="s">
        <v>33</v>
      </c>
      <c r="C21" s="123">
        <v>550867</v>
      </c>
      <c r="D21" s="124">
        <v>-0.68748946936969391</v>
      </c>
      <c r="E21" s="123">
        <v>881045</v>
      </c>
      <c r="F21" s="124">
        <f t="shared" si="0"/>
        <v>0.5993787974229714</v>
      </c>
      <c r="G21" s="123">
        <v>1757049</v>
      </c>
      <c r="H21" s="124">
        <f t="shared" si="0"/>
        <v>0.99427838532651558</v>
      </c>
      <c r="I21" s="123">
        <v>1888751</v>
      </c>
      <c r="J21" s="124">
        <f t="shared" si="0"/>
        <v>7.4956361490203127E-2</v>
      </c>
      <c r="K21" s="123">
        <v>1938929</v>
      </c>
      <c r="L21" s="124">
        <f t="shared" si="0"/>
        <v>2.6566762903103669E-2</v>
      </c>
      <c r="M21" s="123">
        <v>1858237</v>
      </c>
      <c r="N21" s="124">
        <v>-4.1616789475014349E-2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242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7">
        <f>M$7</f>
        <v>2025</v>
      </c>
      <c r="N29" s="308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8778</v>
      </c>
      <c r="D31" s="121">
        <v>0.13822614107883813</v>
      </c>
      <c r="E31" s="120">
        <v>5945</v>
      </c>
      <c r="F31" s="121">
        <f t="shared" ref="F31:L43" si="2">IFERROR(E31/C31-1,"-")</f>
        <v>-0.32273866484392799</v>
      </c>
      <c r="G31" s="120">
        <v>8963</v>
      </c>
      <c r="H31" s="121">
        <f t="shared" si="2"/>
        <v>0.50765349032800677</v>
      </c>
      <c r="I31" s="120">
        <v>8728</v>
      </c>
      <c r="J31" s="121">
        <f t="shared" si="2"/>
        <v>-2.6218899921901184E-2</v>
      </c>
      <c r="K31" s="120">
        <v>7129</v>
      </c>
      <c r="L31" s="121">
        <f t="shared" si="2"/>
        <v>-0.18320348304307976</v>
      </c>
      <c r="M31" s="120">
        <v>6983</v>
      </c>
      <c r="N31" s="121">
        <f t="shared" ref="N31" si="3">IFERROR(M31/K31-1,"-")</f>
        <v>-2.0479730677514407E-2</v>
      </c>
    </row>
    <row r="32" spans="1:15" x14ac:dyDescent="0.25">
      <c r="B32" s="119" t="s">
        <v>76</v>
      </c>
      <c r="C32" s="120">
        <v>8379</v>
      </c>
      <c r="D32" s="121">
        <v>0.21575739988392328</v>
      </c>
      <c r="E32" s="120">
        <v>8339</v>
      </c>
      <c r="F32" s="121">
        <f t="shared" si="2"/>
        <v>-4.7738393603055096E-3</v>
      </c>
      <c r="G32" s="120">
        <v>9611</v>
      </c>
      <c r="H32" s="121">
        <f t="shared" si="2"/>
        <v>0.1525362753327737</v>
      </c>
      <c r="I32" s="120">
        <v>6455</v>
      </c>
      <c r="J32" s="121">
        <f t="shared" si="2"/>
        <v>-0.32837373842472173</v>
      </c>
      <c r="K32" s="120">
        <v>7633</v>
      </c>
      <c r="L32" s="121">
        <f t="shared" si="2"/>
        <v>0.1824941905499613</v>
      </c>
      <c r="M32" s="120">
        <v>5525</v>
      </c>
      <c r="N32" s="121">
        <f>IFERROR(M32/K32-1,"-")</f>
        <v>-0.27616926503340755</v>
      </c>
    </row>
    <row r="33" spans="2:15" x14ac:dyDescent="0.25">
      <c r="B33" s="119" t="s">
        <v>78</v>
      </c>
      <c r="C33" s="120">
        <v>3120</v>
      </c>
      <c r="D33" s="121">
        <v>-0.69569881985760262</v>
      </c>
      <c r="E33" s="120">
        <v>13348</v>
      </c>
      <c r="F33" s="121">
        <f t="shared" si="2"/>
        <v>3.2782051282051281</v>
      </c>
      <c r="G33" s="120">
        <v>8161</v>
      </c>
      <c r="H33" s="121">
        <f t="shared" si="2"/>
        <v>-0.38859754270302671</v>
      </c>
      <c r="I33" s="120">
        <v>8632</v>
      </c>
      <c r="J33" s="121">
        <f t="shared" si="2"/>
        <v>5.7713515500551482E-2</v>
      </c>
      <c r="K33" s="120">
        <v>10880</v>
      </c>
      <c r="L33" s="121">
        <f t="shared" si="2"/>
        <v>0.26042632066728455</v>
      </c>
      <c r="M33" s="120">
        <v>6791</v>
      </c>
      <c r="N33" s="121">
        <f>IFERROR(M33/K33-1,"-")</f>
        <v>-0.37582720588235297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17832</v>
      </c>
      <c r="F34" s="121" t="str">
        <f t="shared" si="2"/>
        <v>-</v>
      </c>
      <c r="G34" s="120">
        <v>17904</v>
      </c>
      <c r="H34" s="121">
        <f t="shared" si="2"/>
        <v>4.0376850605652326E-3</v>
      </c>
      <c r="I34" s="120">
        <v>18211</v>
      </c>
      <c r="J34" s="121">
        <f t="shared" si="2"/>
        <v>1.7147006255585406E-2</v>
      </c>
      <c r="K34" s="120">
        <v>9038</v>
      </c>
      <c r="L34" s="121">
        <f t="shared" si="2"/>
        <v>-0.50370655098566797</v>
      </c>
      <c r="M34" s="120">
        <v>13044</v>
      </c>
      <c r="N34" s="121">
        <f>IFERROR(M34/K34-1,"-")</f>
        <v>0.44323965479088301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22395</v>
      </c>
      <c r="F35" s="121" t="str">
        <f t="shared" si="2"/>
        <v>-</v>
      </c>
      <c r="G35" s="120">
        <v>21254</v>
      </c>
      <c r="H35" s="121">
        <f t="shared" si="2"/>
        <v>-5.0948872516186627E-2</v>
      </c>
      <c r="I35" s="120">
        <v>15078</v>
      </c>
      <c r="J35" s="121">
        <f t="shared" si="2"/>
        <v>-0.29058059659358237</v>
      </c>
      <c r="K35" s="120">
        <v>15159</v>
      </c>
      <c r="L35" s="121">
        <f t="shared" si="2"/>
        <v>5.3720652606445984E-3</v>
      </c>
      <c r="M35" s="120">
        <v>15412</v>
      </c>
      <c r="N35" s="121">
        <f>IFERROR(M35/K35-1,"-")</f>
        <v>1.6689755260901107E-2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27958</v>
      </c>
      <c r="F36" s="121" t="str">
        <f t="shared" si="2"/>
        <v>-</v>
      </c>
      <c r="G36" s="120">
        <v>22658</v>
      </c>
      <c r="H36" s="121">
        <f t="shared" si="2"/>
        <v>-0.18957006938979903</v>
      </c>
      <c r="I36" s="120">
        <v>23558</v>
      </c>
      <c r="J36" s="121">
        <f t="shared" si="2"/>
        <v>3.9721069820813915E-2</v>
      </c>
      <c r="K36" s="120">
        <v>19400</v>
      </c>
      <c r="L36" s="121">
        <f t="shared" si="2"/>
        <v>-0.17650055182952717</v>
      </c>
      <c r="M36" s="120">
        <v>15286</v>
      </c>
      <c r="N36" s="121">
        <f t="shared" ref="N36:N42" si="4">IFERROR(M36/K36-1,"-")</f>
        <v>-0.21206185567010305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41599</v>
      </c>
      <c r="F37" s="121" t="str">
        <f t="shared" si="2"/>
        <v>-</v>
      </c>
      <c r="G37" s="120">
        <v>30318</v>
      </c>
      <c r="H37" s="121">
        <f t="shared" si="2"/>
        <v>-0.27118440347123729</v>
      </c>
      <c r="I37" s="120">
        <v>23399</v>
      </c>
      <c r="J37" s="121">
        <f t="shared" si="2"/>
        <v>-0.2282142621544957</v>
      </c>
      <c r="K37" s="120">
        <v>19632</v>
      </c>
      <c r="L37" s="121">
        <f t="shared" si="2"/>
        <v>-0.16098978588828583</v>
      </c>
      <c r="M37" s="120">
        <v>17123</v>
      </c>
      <c r="N37" s="121">
        <f t="shared" si="4"/>
        <v>-0.12780154849225756</v>
      </c>
    </row>
    <row r="38" spans="2:15" x14ac:dyDescent="0.25">
      <c r="B38" s="119" t="s">
        <v>88</v>
      </c>
      <c r="C38" s="120">
        <v>31564</v>
      </c>
      <c r="D38" s="121">
        <v>-0.2339764591675767</v>
      </c>
      <c r="E38" s="120">
        <v>43961</v>
      </c>
      <c r="F38" s="121">
        <f t="shared" si="2"/>
        <v>0.39275757191737415</v>
      </c>
      <c r="G38" s="120">
        <v>33443</v>
      </c>
      <c r="H38" s="121">
        <f t="shared" si="2"/>
        <v>-0.23925752371420117</v>
      </c>
      <c r="I38" s="120">
        <v>27029</v>
      </c>
      <c r="J38" s="121">
        <f t="shared" si="2"/>
        <v>-0.19178901414346794</v>
      </c>
      <c r="K38" s="120">
        <v>27274</v>
      </c>
      <c r="L38" s="121">
        <f t="shared" si="2"/>
        <v>9.0643383033037761E-3</v>
      </c>
      <c r="M38" s="120">
        <v>25566</v>
      </c>
      <c r="N38" s="121">
        <f t="shared" si="4"/>
        <v>-6.2623744225269506E-2</v>
      </c>
    </row>
    <row r="39" spans="2:15" x14ac:dyDescent="0.25">
      <c r="B39" s="119" t="s">
        <v>90</v>
      </c>
      <c r="C39" s="120">
        <v>24772</v>
      </c>
      <c r="D39" s="121">
        <v>8.6253014689761098E-2</v>
      </c>
      <c r="E39" s="120">
        <v>26618</v>
      </c>
      <c r="F39" s="121">
        <f t="shared" si="2"/>
        <v>7.4519618924592246E-2</v>
      </c>
      <c r="G39" s="120">
        <v>19659</v>
      </c>
      <c r="H39" s="121">
        <f t="shared" si="2"/>
        <v>-0.2614396273198587</v>
      </c>
      <c r="I39" s="120">
        <v>17879</v>
      </c>
      <c r="J39" s="121">
        <f t="shared" si="2"/>
        <v>-9.054377130067659E-2</v>
      </c>
      <c r="K39" s="120">
        <v>15893</v>
      </c>
      <c r="L39" s="121">
        <f t="shared" si="2"/>
        <v>-0.11108003803344701</v>
      </c>
      <c r="M39" s="120">
        <v>14504</v>
      </c>
      <c r="N39" s="121">
        <f t="shared" si="4"/>
        <v>-8.739696721827217E-2</v>
      </c>
    </row>
    <row r="40" spans="2:15" x14ac:dyDescent="0.25">
      <c r="B40" s="119" t="s">
        <v>92</v>
      </c>
      <c r="C40" s="120">
        <v>14396</v>
      </c>
      <c r="D40" s="121">
        <v>-0.16033829104695252</v>
      </c>
      <c r="E40" s="120">
        <v>17065</v>
      </c>
      <c r="F40" s="121">
        <f t="shared" si="2"/>
        <v>0.18539872186718531</v>
      </c>
      <c r="G40" s="120">
        <v>12335</v>
      </c>
      <c r="H40" s="121">
        <f t="shared" si="2"/>
        <v>-0.27717550542045122</v>
      </c>
      <c r="I40" s="120">
        <v>12720</v>
      </c>
      <c r="J40" s="121">
        <f t="shared" si="2"/>
        <v>3.121199837859745E-2</v>
      </c>
      <c r="K40" s="120">
        <v>10936</v>
      </c>
      <c r="L40" s="121">
        <f t="shared" si="2"/>
        <v>-0.14025157232704399</v>
      </c>
      <c r="M40" s="120">
        <v>10814</v>
      </c>
      <c r="N40" s="121">
        <f t="shared" si="4"/>
        <v>-1.1155815654718348E-2</v>
      </c>
    </row>
    <row r="41" spans="2:15" x14ac:dyDescent="0.25">
      <c r="B41" s="119" t="s">
        <v>94</v>
      </c>
      <c r="C41" s="120">
        <v>4393</v>
      </c>
      <c r="D41" s="121">
        <v>-0.57448663308795034</v>
      </c>
      <c r="E41" s="120">
        <v>8488</v>
      </c>
      <c r="F41" s="121">
        <f t="shared" si="2"/>
        <v>0.93216480764853182</v>
      </c>
      <c r="G41" s="120">
        <v>10001</v>
      </c>
      <c r="H41" s="121">
        <f t="shared" si="2"/>
        <v>0.17825164938737048</v>
      </c>
      <c r="I41" s="120">
        <v>8177</v>
      </c>
      <c r="J41" s="121">
        <f t="shared" si="2"/>
        <v>-0.1823817618238176</v>
      </c>
      <c r="K41" s="120">
        <v>8061</v>
      </c>
      <c r="L41" s="121">
        <f t="shared" si="2"/>
        <v>-1.4186131833190618E-2</v>
      </c>
      <c r="M41" s="120">
        <v>7035</v>
      </c>
      <c r="N41" s="121">
        <f t="shared" si="4"/>
        <v>-0.12727949385932269</v>
      </c>
    </row>
    <row r="42" spans="2:15" x14ac:dyDescent="0.25">
      <c r="B42" s="119" t="s">
        <v>96</v>
      </c>
      <c r="C42" s="120">
        <v>6173</v>
      </c>
      <c r="D42" s="121">
        <v>-0.50225770037090789</v>
      </c>
      <c r="E42" s="120">
        <v>14036</v>
      </c>
      <c r="F42" s="121">
        <f t="shared" si="2"/>
        <v>1.2737728819050704</v>
      </c>
      <c r="G42" s="120">
        <v>12901</v>
      </c>
      <c r="H42" s="121">
        <f t="shared" si="2"/>
        <v>-8.0863493872898262E-2</v>
      </c>
      <c r="I42" s="120">
        <v>11834</v>
      </c>
      <c r="J42" s="121">
        <f t="shared" si="2"/>
        <v>-8.2706766917293284E-2</v>
      </c>
      <c r="K42" s="120">
        <v>10813</v>
      </c>
      <c r="L42" s="121">
        <f t="shared" si="2"/>
        <v>-8.6276829474395855E-2</v>
      </c>
      <c r="M42" s="120">
        <v>9872</v>
      </c>
      <c r="N42" s="121">
        <f t="shared" si="4"/>
        <v>-8.702487746231391E-2</v>
      </c>
    </row>
    <row r="43" spans="2:15" ht="15.75" x14ac:dyDescent="0.25">
      <c r="B43" s="122" t="s">
        <v>33</v>
      </c>
      <c r="C43" s="123">
        <v>117997</v>
      </c>
      <c r="D43" s="124">
        <v>-0.47083462264616327</v>
      </c>
      <c r="E43" s="123">
        <v>247584</v>
      </c>
      <c r="F43" s="124">
        <f t="shared" si="2"/>
        <v>1.0982228361738011</v>
      </c>
      <c r="G43" s="123">
        <v>207208</v>
      </c>
      <c r="H43" s="124">
        <f t="shared" si="2"/>
        <v>-0.16308000516996257</v>
      </c>
      <c r="I43" s="123">
        <v>181700</v>
      </c>
      <c r="J43" s="124">
        <f t="shared" si="2"/>
        <v>-0.12310335508281534</v>
      </c>
      <c r="K43" s="123">
        <v>161848</v>
      </c>
      <c r="L43" s="124">
        <f t="shared" si="2"/>
        <v>-0.1092570170610897</v>
      </c>
      <c r="M43" s="123">
        <v>147955</v>
      </c>
      <c r="N43" s="124">
        <v>-8.5839800306460434E-2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243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7">
        <f>M$7</f>
        <v>2025</v>
      </c>
      <c r="N51" s="308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4741</v>
      </c>
      <c r="D53" s="121">
        <v>3.6284153005464503E-2</v>
      </c>
      <c r="E53" s="120">
        <v>1662</v>
      </c>
      <c r="F53" s="121">
        <f>IFERROR(E53/C53-1,"-")</f>
        <v>-0.64944104619278631</v>
      </c>
      <c r="G53" s="120">
        <v>4732</v>
      </c>
      <c r="H53" s="121">
        <f>IFERROR(G53/E53-1,"-")</f>
        <v>1.8471720818291217</v>
      </c>
      <c r="I53" s="120">
        <v>4914</v>
      </c>
      <c r="J53" s="121">
        <f>IFERROR(I53/G53-1,"-")</f>
        <v>3.8461538461538547E-2</v>
      </c>
      <c r="K53" s="120">
        <v>4997</v>
      </c>
      <c r="L53" s="121">
        <f>IFERROR(K53/I53-1,"-")</f>
        <v>1.6890516890516905E-2</v>
      </c>
      <c r="M53" s="120">
        <v>4289</v>
      </c>
      <c r="N53" s="121">
        <f t="shared" ref="N53:N64" si="5">IFERROR(M53/K53-1,"-")</f>
        <v>-0.14168501100660391</v>
      </c>
    </row>
    <row r="54" spans="1:15" x14ac:dyDescent="0.25">
      <c r="A54" s="1">
        <v>2</v>
      </c>
      <c r="B54" s="119" t="s">
        <v>76</v>
      </c>
      <c r="C54" s="120">
        <v>4432</v>
      </c>
      <c r="D54" s="121">
        <v>0.17966462603140809</v>
      </c>
      <c r="E54" s="120">
        <v>2174</v>
      </c>
      <c r="F54" s="121">
        <f t="shared" ref="F54:L65" si="6">IFERROR(E54/C54-1,"-")</f>
        <v>-0.5094765342960289</v>
      </c>
      <c r="G54" s="120">
        <v>5268</v>
      </c>
      <c r="H54" s="121">
        <f t="shared" si="6"/>
        <v>1.4231830726770931</v>
      </c>
      <c r="I54" s="120">
        <v>4052</v>
      </c>
      <c r="J54" s="121">
        <f t="shared" si="6"/>
        <v>-0.23082763857251332</v>
      </c>
      <c r="K54" s="120">
        <v>4752</v>
      </c>
      <c r="L54" s="121">
        <f t="shared" si="6"/>
        <v>0.17275419545903259</v>
      </c>
      <c r="M54" s="120">
        <v>3553</v>
      </c>
      <c r="N54" s="121">
        <f t="shared" si="5"/>
        <v>-0.25231481481481477</v>
      </c>
    </row>
    <row r="55" spans="1:15" x14ac:dyDescent="0.25">
      <c r="A55" s="1">
        <v>3</v>
      </c>
      <c r="B55" s="119" t="s">
        <v>78</v>
      </c>
      <c r="C55" s="120">
        <v>1726</v>
      </c>
      <c r="D55" s="121">
        <v>-0.68822254335260113</v>
      </c>
      <c r="E55" s="120">
        <v>3942</v>
      </c>
      <c r="F55" s="121">
        <f t="shared" si="6"/>
        <v>1.2838933951332563</v>
      </c>
      <c r="G55" s="120">
        <v>4697</v>
      </c>
      <c r="H55" s="121">
        <f t="shared" si="6"/>
        <v>0.19152714358193812</v>
      </c>
      <c r="I55" s="120">
        <v>5191</v>
      </c>
      <c r="J55" s="121">
        <f t="shared" si="6"/>
        <v>0.1051735150095805</v>
      </c>
      <c r="K55" s="120">
        <v>6935</v>
      </c>
      <c r="L55" s="121">
        <f t="shared" si="6"/>
        <v>0.3359660951647081</v>
      </c>
      <c r="M55" s="120">
        <v>4675</v>
      </c>
      <c r="N55" s="121">
        <f t="shared" si="5"/>
        <v>-0.32588320115356884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6329</v>
      </c>
      <c r="F56" s="121" t="str">
        <f t="shared" si="6"/>
        <v>-</v>
      </c>
      <c r="G56" s="120">
        <v>9381</v>
      </c>
      <c r="H56" s="121">
        <f t="shared" si="6"/>
        <v>0.48222468004424091</v>
      </c>
      <c r="I56" s="120">
        <v>10202</v>
      </c>
      <c r="J56" s="121">
        <f t="shared" si="6"/>
        <v>8.7517322247095297E-2</v>
      </c>
      <c r="K56" s="120">
        <v>5363</v>
      </c>
      <c r="L56" s="121">
        <f t="shared" si="6"/>
        <v>-0.47431876102724957</v>
      </c>
      <c r="M56" s="120">
        <v>7338</v>
      </c>
      <c r="N56" s="121">
        <f t="shared" si="5"/>
        <v>0.36826403132575058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9142</v>
      </c>
      <c r="F57" s="121" t="str">
        <f t="shared" si="6"/>
        <v>-</v>
      </c>
      <c r="G57" s="120">
        <v>11407</v>
      </c>
      <c r="H57" s="121">
        <f t="shared" si="6"/>
        <v>0.24775760227521326</v>
      </c>
      <c r="I57" s="120">
        <v>8318</v>
      </c>
      <c r="J57" s="121">
        <f t="shared" si="6"/>
        <v>-0.27079863241869029</v>
      </c>
      <c r="K57" s="120">
        <v>9196</v>
      </c>
      <c r="L57" s="121">
        <f t="shared" si="6"/>
        <v>0.10555421976436641</v>
      </c>
      <c r="M57" s="120">
        <v>7657</v>
      </c>
      <c r="N57" s="121">
        <f t="shared" si="5"/>
        <v>-0.1673553719008265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12112</v>
      </c>
      <c r="F58" s="121" t="str">
        <f t="shared" si="6"/>
        <v>-</v>
      </c>
      <c r="G58" s="120">
        <v>13024</v>
      </c>
      <c r="H58" s="121">
        <f t="shared" si="6"/>
        <v>7.5297225891677755E-2</v>
      </c>
      <c r="I58" s="120">
        <v>13526</v>
      </c>
      <c r="J58" s="121">
        <f t="shared" si="6"/>
        <v>3.8544226044226138E-2</v>
      </c>
      <c r="K58" s="120">
        <v>11716</v>
      </c>
      <c r="L58" s="121">
        <f t="shared" si="6"/>
        <v>-0.1338163536891912</v>
      </c>
      <c r="M58" s="120">
        <v>8372</v>
      </c>
      <c r="N58" s="121">
        <f t="shared" si="5"/>
        <v>-0.28542164561283712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22139</v>
      </c>
      <c r="F59" s="121" t="str">
        <f t="shared" si="6"/>
        <v>-</v>
      </c>
      <c r="G59" s="120">
        <v>17927</v>
      </c>
      <c r="H59" s="121">
        <f t="shared" si="6"/>
        <v>-0.1902524955960071</v>
      </c>
      <c r="I59" s="120">
        <v>13641</v>
      </c>
      <c r="J59" s="121">
        <f t="shared" si="6"/>
        <v>-0.2390807162380767</v>
      </c>
      <c r="K59" s="120">
        <v>11578</v>
      </c>
      <c r="L59" s="121">
        <f t="shared" si="6"/>
        <v>-0.15123524668279453</v>
      </c>
      <c r="M59" s="120">
        <v>8592</v>
      </c>
      <c r="N59" s="121">
        <f t="shared" si="5"/>
        <v>-0.25790291932976339</v>
      </c>
    </row>
    <row r="60" spans="1:15" x14ac:dyDescent="0.25">
      <c r="A60" s="1">
        <v>8</v>
      </c>
      <c r="B60" s="119" t="s">
        <v>88</v>
      </c>
      <c r="C60" s="120">
        <v>13387</v>
      </c>
      <c r="D60" s="121">
        <v>-0.26823002077183777</v>
      </c>
      <c r="E60" s="120">
        <v>25485</v>
      </c>
      <c r="F60" s="121">
        <f t="shared" si="6"/>
        <v>0.90371255695824315</v>
      </c>
      <c r="G60" s="120">
        <v>19833</v>
      </c>
      <c r="H60" s="121">
        <f t="shared" si="6"/>
        <v>-0.22177751618599173</v>
      </c>
      <c r="I60" s="120">
        <v>15080</v>
      </c>
      <c r="J60" s="121">
        <f t="shared" si="6"/>
        <v>-0.23965108657288359</v>
      </c>
      <c r="K60" s="120">
        <v>16629</v>
      </c>
      <c r="L60" s="121">
        <f t="shared" si="6"/>
        <v>0.10271883289124673</v>
      </c>
      <c r="M60" s="120">
        <v>12371</v>
      </c>
      <c r="N60" s="121">
        <f t="shared" si="5"/>
        <v>-0.25605869264537851</v>
      </c>
    </row>
    <row r="61" spans="1:15" x14ac:dyDescent="0.25">
      <c r="A61" s="1">
        <v>9</v>
      </c>
      <c r="B61" s="119" t="s">
        <v>90</v>
      </c>
      <c r="C61" s="120">
        <v>9485</v>
      </c>
      <c r="D61" s="121">
        <v>-9.8641071937660363E-2</v>
      </c>
      <c r="E61" s="120">
        <v>14878</v>
      </c>
      <c r="F61" s="121">
        <f t="shared" si="6"/>
        <v>0.56858197153400103</v>
      </c>
      <c r="G61" s="120">
        <v>11662</v>
      </c>
      <c r="H61" s="121">
        <f t="shared" si="6"/>
        <v>-0.21615808576421558</v>
      </c>
      <c r="I61" s="120">
        <v>10667</v>
      </c>
      <c r="J61" s="121">
        <f t="shared" si="6"/>
        <v>-8.5319842222603359E-2</v>
      </c>
      <c r="K61" s="120">
        <v>10077</v>
      </c>
      <c r="L61" s="121">
        <f t="shared" si="6"/>
        <v>-5.531077153838948E-2</v>
      </c>
      <c r="M61" s="120">
        <v>7035</v>
      </c>
      <c r="N61" s="121">
        <f t="shared" si="5"/>
        <v>-0.30187555820184575</v>
      </c>
    </row>
    <row r="62" spans="1:15" x14ac:dyDescent="0.25">
      <c r="A62" s="1">
        <v>10</v>
      </c>
      <c r="B62" s="119" t="s">
        <v>92</v>
      </c>
      <c r="C62" s="120">
        <v>5064</v>
      </c>
      <c r="D62" s="121">
        <v>-0.43190486874579315</v>
      </c>
      <c r="E62" s="120">
        <v>9583</v>
      </c>
      <c r="F62" s="121">
        <f t="shared" si="6"/>
        <v>0.89237756714060024</v>
      </c>
      <c r="G62" s="120">
        <v>8162</v>
      </c>
      <c r="H62" s="121">
        <f t="shared" si="6"/>
        <v>-0.14828341855368887</v>
      </c>
      <c r="I62" s="120">
        <v>7564</v>
      </c>
      <c r="J62" s="121">
        <f t="shared" si="6"/>
        <v>-7.3266356285224155E-2</v>
      </c>
      <c r="K62" s="120">
        <v>6979</v>
      </c>
      <c r="L62" s="121">
        <f t="shared" si="6"/>
        <v>-7.7340031729243752E-2</v>
      </c>
      <c r="M62" s="120">
        <v>5873</v>
      </c>
      <c r="N62" s="121">
        <f t="shared" si="5"/>
        <v>-0.15847542627883648</v>
      </c>
    </row>
    <row r="63" spans="1:15" x14ac:dyDescent="0.25">
      <c r="A63" s="1">
        <v>11</v>
      </c>
      <c r="B63" s="119" t="s">
        <v>94</v>
      </c>
      <c r="C63" s="120">
        <v>1577</v>
      </c>
      <c r="D63" s="121">
        <v>-0.72716262975778545</v>
      </c>
      <c r="E63" s="120">
        <v>4908</v>
      </c>
      <c r="F63" s="121">
        <f t="shared" si="6"/>
        <v>2.1122384273937858</v>
      </c>
      <c r="G63" s="120">
        <v>5890</v>
      </c>
      <c r="H63" s="121">
        <f t="shared" si="6"/>
        <v>0.20008149959250199</v>
      </c>
      <c r="I63" s="120">
        <v>5389</v>
      </c>
      <c r="J63" s="121">
        <f t="shared" si="6"/>
        <v>-8.505942275042444E-2</v>
      </c>
      <c r="K63" s="120">
        <v>5351</v>
      </c>
      <c r="L63" s="121">
        <f t="shared" si="6"/>
        <v>-7.0514010020411577E-3</v>
      </c>
      <c r="M63" s="120">
        <v>4254</v>
      </c>
      <c r="N63" s="121">
        <f t="shared" si="5"/>
        <v>-0.20500840964305733</v>
      </c>
    </row>
    <row r="64" spans="1:15" x14ac:dyDescent="0.25">
      <c r="A64" s="1">
        <v>12</v>
      </c>
      <c r="B64" s="119" t="s">
        <v>96</v>
      </c>
      <c r="C64" s="120">
        <v>2655</v>
      </c>
      <c r="D64" s="121">
        <v>-0.60337615775321185</v>
      </c>
      <c r="E64" s="120">
        <v>8564</v>
      </c>
      <c r="F64" s="121">
        <f t="shared" si="6"/>
        <v>2.2256120527306966</v>
      </c>
      <c r="G64" s="120">
        <v>8414</v>
      </c>
      <c r="H64" s="121">
        <f t="shared" si="6"/>
        <v>-1.7515179822512827E-2</v>
      </c>
      <c r="I64" s="120">
        <v>7795</v>
      </c>
      <c r="J64" s="121">
        <f t="shared" si="6"/>
        <v>-7.3567863085333918E-2</v>
      </c>
      <c r="K64" s="120">
        <v>7596</v>
      </c>
      <c r="L64" s="121">
        <f t="shared" si="6"/>
        <v>-2.5529185375240515E-2</v>
      </c>
      <c r="M64" s="120">
        <v>6527</v>
      </c>
      <c r="N64" s="121">
        <f t="shared" si="5"/>
        <v>-0.14073196419167988</v>
      </c>
    </row>
    <row r="65" spans="1:15" ht="15.75" x14ac:dyDescent="0.25">
      <c r="B65" s="122" t="s">
        <v>33</v>
      </c>
      <c r="C65" s="123">
        <v>49521</v>
      </c>
      <c r="D65" s="124">
        <v>-0.54948144104803487</v>
      </c>
      <c r="E65" s="123">
        <v>120918</v>
      </c>
      <c r="F65" s="124">
        <f t="shared" si="6"/>
        <v>1.4417519840067849</v>
      </c>
      <c r="G65" s="123">
        <v>120397</v>
      </c>
      <c r="H65" s="124">
        <f t="shared" si="6"/>
        <v>-4.3087050728592979E-3</v>
      </c>
      <c r="I65" s="123">
        <v>106339</v>
      </c>
      <c r="J65" s="124">
        <f t="shared" si="6"/>
        <v>-0.11676370673687886</v>
      </c>
      <c r="K65" s="123">
        <v>101169</v>
      </c>
      <c r="L65" s="124">
        <f t="shared" si="6"/>
        <v>-4.8618098722011727E-2</v>
      </c>
      <c r="M65" s="123">
        <v>80536</v>
      </c>
      <c r="N65" s="124">
        <v>-0.2039458727475808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</row>
    <row r="70" spans="1:15" ht="48.75" customHeight="1" thickBot="1" x14ac:dyDescent="0.3">
      <c r="B70" s="283" t="s">
        <v>244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7">
        <f>M$7</f>
        <v>2025</v>
      </c>
      <c r="N73" s="308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4037</v>
      </c>
      <c r="D75" s="121">
        <v>0.28689831048772718</v>
      </c>
      <c r="E75" s="120">
        <v>4283</v>
      </c>
      <c r="F75" s="121">
        <f>IFERROR(E75/C75-1,"-")</f>
        <v>6.0936338865494211E-2</v>
      </c>
      <c r="G75" s="120">
        <v>4231</v>
      </c>
      <c r="H75" s="121">
        <f>IFERROR(G75/E75-1,"-")</f>
        <v>-1.2141022647676913E-2</v>
      </c>
      <c r="I75" s="120">
        <v>3814</v>
      </c>
      <c r="J75" s="121">
        <f>IFERROR(I75/G75-1,"-")</f>
        <v>-9.8558260458520452E-2</v>
      </c>
      <c r="K75" s="120">
        <v>2132</v>
      </c>
      <c r="L75" s="121">
        <f>IFERROR(K75/I75-1,"-")</f>
        <v>-0.44100681699003674</v>
      </c>
      <c r="M75" s="120">
        <v>2694</v>
      </c>
      <c r="N75" s="121">
        <f t="shared" ref="N75:N86" si="7">IFERROR(M75/K75-1,"-")</f>
        <v>0.26360225140712945</v>
      </c>
    </row>
    <row r="76" spans="1:15" x14ac:dyDescent="0.25">
      <c r="A76" s="1">
        <v>2</v>
      </c>
      <c r="B76" s="119" t="s">
        <v>76</v>
      </c>
      <c r="C76" s="120">
        <v>3947</v>
      </c>
      <c r="D76" s="121">
        <v>0.25901116427432225</v>
      </c>
      <c r="E76" s="120">
        <v>6165</v>
      </c>
      <c r="F76" s="121">
        <f t="shared" ref="F76:L87" si="8">IFERROR(E76/C76-1,"-")</f>
        <v>0.56194578160628317</v>
      </c>
      <c r="G76" s="120">
        <v>4343</v>
      </c>
      <c r="H76" s="121">
        <f t="shared" si="8"/>
        <v>-0.29553933495539331</v>
      </c>
      <c r="I76" s="120">
        <v>2403</v>
      </c>
      <c r="J76" s="121">
        <f t="shared" si="8"/>
        <v>-0.44669583237393506</v>
      </c>
      <c r="K76" s="120">
        <v>2881</v>
      </c>
      <c r="L76" s="121">
        <f t="shared" si="8"/>
        <v>0.19891801914273821</v>
      </c>
      <c r="M76" s="120">
        <v>1972</v>
      </c>
      <c r="N76" s="121">
        <f t="shared" si="7"/>
        <v>-0.31551544602568549</v>
      </c>
    </row>
    <row r="77" spans="1:15" x14ac:dyDescent="0.25">
      <c r="A77" s="1">
        <v>3</v>
      </c>
      <c r="B77" s="119" t="s">
        <v>78</v>
      </c>
      <c r="C77" s="120">
        <v>1394</v>
      </c>
      <c r="D77" s="121">
        <v>-0.70447318210727161</v>
      </c>
      <c r="E77" s="120">
        <v>9406</v>
      </c>
      <c r="F77" s="121">
        <f t="shared" si="8"/>
        <v>5.747489239598278</v>
      </c>
      <c r="G77" s="120">
        <v>3464</v>
      </c>
      <c r="H77" s="121">
        <f t="shared" si="8"/>
        <v>-0.63172443121411859</v>
      </c>
      <c r="I77" s="120">
        <v>3441</v>
      </c>
      <c r="J77" s="121">
        <f t="shared" si="8"/>
        <v>-6.6397228637413708E-3</v>
      </c>
      <c r="K77" s="120">
        <v>3945</v>
      </c>
      <c r="L77" s="121">
        <f t="shared" si="8"/>
        <v>0.14646904969485619</v>
      </c>
      <c r="M77" s="120">
        <v>2116</v>
      </c>
      <c r="N77" s="121">
        <f t="shared" si="7"/>
        <v>-0.46362484157160966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11503</v>
      </c>
      <c r="F78" s="121" t="str">
        <f t="shared" si="8"/>
        <v>-</v>
      </c>
      <c r="G78" s="120">
        <v>8523</v>
      </c>
      <c r="H78" s="121">
        <f t="shared" si="8"/>
        <v>-0.25906285316873856</v>
      </c>
      <c r="I78" s="120">
        <v>8009</v>
      </c>
      <c r="J78" s="121">
        <f t="shared" si="8"/>
        <v>-6.0307403496421497E-2</v>
      </c>
      <c r="K78" s="120">
        <v>3675</v>
      </c>
      <c r="L78" s="121">
        <f t="shared" si="8"/>
        <v>-0.54114121613185162</v>
      </c>
      <c r="M78" s="120">
        <v>5706</v>
      </c>
      <c r="N78" s="121">
        <f t="shared" si="7"/>
        <v>0.55265306122448976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13253</v>
      </c>
      <c r="F79" s="121" t="str">
        <f t="shared" si="8"/>
        <v>-</v>
      </c>
      <c r="G79" s="120">
        <v>9847</v>
      </c>
      <c r="H79" s="121">
        <f t="shared" si="8"/>
        <v>-0.25699841545310498</v>
      </c>
      <c r="I79" s="120">
        <v>6760</v>
      </c>
      <c r="J79" s="121">
        <f t="shared" si="8"/>
        <v>-0.31349649639484112</v>
      </c>
      <c r="K79" s="120">
        <v>5963</v>
      </c>
      <c r="L79" s="121">
        <f t="shared" si="8"/>
        <v>-0.11789940828402368</v>
      </c>
      <c r="M79" s="120">
        <v>7755</v>
      </c>
      <c r="N79" s="121">
        <f t="shared" si="7"/>
        <v>0.30051987254737544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15846</v>
      </c>
      <c r="F80" s="121" t="str">
        <f t="shared" si="8"/>
        <v>-</v>
      </c>
      <c r="G80" s="120">
        <v>9634</v>
      </c>
      <c r="H80" s="121">
        <f t="shared" si="8"/>
        <v>-0.39202322352644203</v>
      </c>
      <c r="I80" s="120">
        <v>10032</v>
      </c>
      <c r="J80" s="121">
        <f t="shared" si="8"/>
        <v>4.1312019929416577E-2</v>
      </c>
      <c r="K80" s="120">
        <v>7684</v>
      </c>
      <c r="L80" s="121">
        <f t="shared" si="8"/>
        <v>-0.23405103668261562</v>
      </c>
      <c r="M80" s="120">
        <v>6914</v>
      </c>
      <c r="N80" s="121">
        <f t="shared" si="7"/>
        <v>-0.10020822488287351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19460</v>
      </c>
      <c r="F81" s="121" t="str">
        <f t="shared" si="8"/>
        <v>-</v>
      </c>
      <c r="G81" s="120">
        <v>12391</v>
      </c>
      <c r="H81" s="121">
        <f t="shared" si="8"/>
        <v>-0.36325796505652619</v>
      </c>
      <c r="I81" s="120">
        <v>9758</v>
      </c>
      <c r="J81" s="121">
        <f t="shared" si="8"/>
        <v>-0.21249293842304895</v>
      </c>
      <c r="K81" s="120">
        <v>8054</v>
      </c>
      <c r="L81" s="121">
        <f t="shared" si="8"/>
        <v>-0.17462594794015163</v>
      </c>
      <c r="M81" s="120">
        <v>8531</v>
      </c>
      <c r="N81" s="121">
        <f t="shared" si="7"/>
        <v>5.9225229699528148E-2</v>
      </c>
    </row>
    <row r="82" spans="1:15" x14ac:dyDescent="0.25">
      <c r="A82" s="1">
        <v>8</v>
      </c>
      <c r="B82" s="119" t="s">
        <v>88</v>
      </c>
      <c r="C82" s="120">
        <v>18177</v>
      </c>
      <c r="D82" s="121">
        <v>-0.20662563833966219</v>
      </c>
      <c r="E82" s="120">
        <v>18476</v>
      </c>
      <c r="F82" s="121">
        <f t="shared" si="8"/>
        <v>1.6449359080156212E-2</v>
      </c>
      <c r="G82" s="120">
        <v>13610</v>
      </c>
      <c r="H82" s="121">
        <f t="shared" si="8"/>
        <v>-0.2633686945226239</v>
      </c>
      <c r="I82" s="120">
        <v>11949</v>
      </c>
      <c r="J82" s="121">
        <f t="shared" si="8"/>
        <v>-0.12204261572373254</v>
      </c>
      <c r="K82" s="120">
        <v>10645</v>
      </c>
      <c r="L82" s="121">
        <f t="shared" si="8"/>
        <v>-0.10913047116913555</v>
      </c>
      <c r="M82" s="120">
        <v>13195</v>
      </c>
      <c r="N82" s="121">
        <f t="shared" si="7"/>
        <v>0.23954908407703157</v>
      </c>
    </row>
    <row r="83" spans="1:15" x14ac:dyDescent="0.25">
      <c r="A83" s="1">
        <v>9</v>
      </c>
      <c r="B83" s="119" t="s">
        <v>90</v>
      </c>
      <c r="C83" s="120">
        <v>15287</v>
      </c>
      <c r="D83" s="121">
        <v>0.24466699234652345</v>
      </c>
      <c r="E83" s="120">
        <v>11740</v>
      </c>
      <c r="F83" s="121">
        <f t="shared" si="8"/>
        <v>-0.23202721266435533</v>
      </c>
      <c r="G83" s="120">
        <v>7997</v>
      </c>
      <c r="H83" s="121">
        <f t="shared" si="8"/>
        <v>-0.31882453151618395</v>
      </c>
      <c r="I83" s="120">
        <v>7212</v>
      </c>
      <c r="J83" s="121">
        <f t="shared" si="8"/>
        <v>-9.8161810679004646E-2</v>
      </c>
      <c r="K83" s="120">
        <v>5816</v>
      </c>
      <c r="L83" s="121">
        <f t="shared" si="8"/>
        <v>-0.19356627842484753</v>
      </c>
      <c r="M83" s="120">
        <v>7469</v>
      </c>
      <c r="N83" s="121">
        <f t="shared" si="7"/>
        <v>0.28421595598349381</v>
      </c>
    </row>
    <row r="84" spans="1:15" x14ac:dyDescent="0.25">
      <c r="A84" s="1">
        <v>10</v>
      </c>
      <c r="B84" s="119" t="s">
        <v>92</v>
      </c>
      <c r="C84" s="120">
        <v>9332</v>
      </c>
      <c r="D84" s="121">
        <v>0.1337626047867817</v>
      </c>
      <c r="E84" s="120">
        <v>7482</v>
      </c>
      <c r="F84" s="121">
        <f t="shared" si="8"/>
        <v>-0.19824260608658384</v>
      </c>
      <c r="G84" s="120">
        <v>4173</v>
      </c>
      <c r="H84" s="121">
        <f t="shared" si="8"/>
        <v>-0.44226142742582197</v>
      </c>
      <c r="I84" s="120">
        <v>5156</v>
      </c>
      <c r="J84" s="121">
        <f t="shared" si="8"/>
        <v>0.23556194584231971</v>
      </c>
      <c r="K84" s="120">
        <v>3957</v>
      </c>
      <c r="L84" s="121">
        <f t="shared" si="8"/>
        <v>-0.23254460822342904</v>
      </c>
      <c r="M84" s="120">
        <v>4941</v>
      </c>
      <c r="N84" s="121">
        <f t="shared" si="7"/>
        <v>0.24867323730098567</v>
      </c>
    </row>
    <row r="85" spans="1:15" x14ac:dyDescent="0.25">
      <c r="A85" s="1">
        <v>11</v>
      </c>
      <c r="B85" s="119" t="s">
        <v>94</v>
      </c>
      <c r="C85" s="120">
        <v>2816</v>
      </c>
      <c r="D85" s="121">
        <v>-0.38028169014084512</v>
      </c>
      <c r="E85" s="120">
        <v>3580</v>
      </c>
      <c r="F85" s="121">
        <f t="shared" si="8"/>
        <v>0.27130681818181812</v>
      </c>
      <c r="G85" s="120">
        <v>4111</v>
      </c>
      <c r="H85" s="121">
        <f t="shared" si="8"/>
        <v>0.14832402234636866</v>
      </c>
      <c r="I85" s="120">
        <v>2788</v>
      </c>
      <c r="J85" s="121">
        <f t="shared" si="8"/>
        <v>-0.32181950863536857</v>
      </c>
      <c r="K85" s="120">
        <v>2710</v>
      </c>
      <c r="L85" s="121">
        <f t="shared" si="8"/>
        <v>-2.7977044476327095E-2</v>
      </c>
      <c r="M85" s="120">
        <v>2781</v>
      </c>
      <c r="N85" s="121">
        <f t="shared" si="7"/>
        <v>2.6199261992619904E-2</v>
      </c>
    </row>
    <row r="86" spans="1:15" x14ac:dyDescent="0.25">
      <c r="A86" s="1">
        <v>12</v>
      </c>
      <c r="B86" s="119" t="s">
        <v>96</v>
      </c>
      <c r="C86" s="120">
        <v>3518</v>
      </c>
      <c r="D86" s="121">
        <v>-0.38367203924316751</v>
      </c>
      <c r="E86" s="120">
        <v>5472</v>
      </c>
      <c r="F86" s="121">
        <f t="shared" si="8"/>
        <v>0.55542922114837978</v>
      </c>
      <c r="G86" s="120">
        <v>4487</v>
      </c>
      <c r="H86" s="121">
        <f t="shared" si="8"/>
        <v>-0.18000730994152048</v>
      </c>
      <c r="I86" s="120">
        <v>4039</v>
      </c>
      <c r="J86" s="121">
        <f t="shared" si="8"/>
        <v>-9.9843993759750393E-2</v>
      </c>
      <c r="K86" s="120">
        <v>3217</v>
      </c>
      <c r="L86" s="121">
        <f t="shared" si="8"/>
        <v>-0.20351572171329535</v>
      </c>
      <c r="M86" s="120">
        <v>3345</v>
      </c>
      <c r="N86" s="121">
        <f t="shared" si="7"/>
        <v>3.9788622940627905E-2</v>
      </c>
    </row>
    <row r="87" spans="1:15" ht="15.75" x14ac:dyDescent="0.25">
      <c r="B87" s="122" t="s">
        <v>33</v>
      </c>
      <c r="C87" s="123">
        <v>68476</v>
      </c>
      <c r="D87" s="124">
        <v>-0.39437678544579757</v>
      </c>
      <c r="E87" s="123">
        <v>126666</v>
      </c>
      <c r="F87" s="124">
        <f t="shared" si="8"/>
        <v>0.84978678661136753</v>
      </c>
      <c r="G87" s="123">
        <v>86811</v>
      </c>
      <c r="H87" s="124">
        <f t="shared" si="8"/>
        <v>-0.31464639287575202</v>
      </c>
      <c r="I87" s="123">
        <v>75361</v>
      </c>
      <c r="J87" s="124">
        <f t="shared" si="8"/>
        <v>-0.13189572749997125</v>
      </c>
      <c r="K87" s="123">
        <v>60679</v>
      </c>
      <c r="L87" s="124">
        <f t="shared" si="8"/>
        <v>-0.19482225554331811</v>
      </c>
      <c r="M87" s="123">
        <v>67419</v>
      </c>
      <c r="N87" s="124">
        <v>0.11107631964930209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</row>
    <row r="92" spans="1:15" ht="48.75" customHeight="1" thickBot="1" x14ac:dyDescent="0.3">
      <c r="B92" s="283" t="s">
        <v>245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7">
        <f>M$7</f>
        <v>2025</v>
      </c>
      <c r="N95" s="308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129322</v>
      </c>
      <c r="D97" s="121">
        <v>4.5321909226851975E-2</v>
      </c>
      <c r="E97" s="120">
        <v>9237</v>
      </c>
      <c r="F97" s="121">
        <f t="shared" ref="F97:L109" si="9">IFERROR(E97/C97-1,"-")</f>
        <v>-0.92857363789610425</v>
      </c>
      <c r="G97" s="120">
        <v>90986</v>
      </c>
      <c r="H97" s="121">
        <f t="shared" si="9"/>
        <v>8.8501678033993727</v>
      </c>
      <c r="I97" s="120">
        <v>130874</v>
      </c>
      <c r="J97" s="121">
        <f t="shared" si="9"/>
        <v>0.43839711603983034</v>
      </c>
      <c r="K97" s="120">
        <v>143827</v>
      </c>
      <c r="L97" s="121">
        <f t="shared" si="9"/>
        <v>9.8973058055839891E-2</v>
      </c>
      <c r="M97" s="120">
        <v>139068</v>
      </c>
      <c r="N97" s="121">
        <f t="shared" ref="N97:N108" si="10">IFERROR(M97/K97-1,"-")</f>
        <v>-3.3088363102894425E-2</v>
      </c>
    </row>
    <row r="98" spans="2:14" x14ac:dyDescent="0.25">
      <c r="B98" s="119" t="s">
        <v>76</v>
      </c>
      <c r="C98" s="120">
        <v>139971</v>
      </c>
      <c r="D98" s="121">
        <v>0.13863286937988595</v>
      </c>
      <c r="E98" s="120">
        <v>11008</v>
      </c>
      <c r="F98" s="121">
        <f t="shared" si="9"/>
        <v>-0.92135513784998324</v>
      </c>
      <c r="G98" s="120">
        <v>121286</v>
      </c>
      <c r="H98" s="121">
        <f t="shared" si="9"/>
        <v>10.017986918604651</v>
      </c>
      <c r="I98" s="120">
        <v>140575</v>
      </c>
      <c r="J98" s="121">
        <f t="shared" si="9"/>
        <v>0.15903731675543753</v>
      </c>
      <c r="K98" s="120">
        <v>146954</v>
      </c>
      <c r="L98" s="121">
        <f t="shared" si="9"/>
        <v>4.5377912146540966E-2</v>
      </c>
      <c r="M98" s="120">
        <v>142365</v>
      </c>
      <c r="N98" s="121">
        <f t="shared" si="10"/>
        <v>-3.122745893272727E-2</v>
      </c>
    </row>
    <row r="99" spans="2:14" x14ac:dyDescent="0.25">
      <c r="B99" s="119" t="s">
        <v>78</v>
      </c>
      <c r="C99" s="120">
        <v>54600</v>
      </c>
      <c r="D99" s="121">
        <v>-0.62289171604989435</v>
      </c>
      <c r="E99" s="120">
        <v>11628</v>
      </c>
      <c r="F99" s="121">
        <f t="shared" si="9"/>
        <v>-0.78703296703296699</v>
      </c>
      <c r="G99" s="120">
        <v>132142</v>
      </c>
      <c r="H99" s="121">
        <f t="shared" si="9"/>
        <v>10.364121087031304</v>
      </c>
      <c r="I99" s="120">
        <v>145481</v>
      </c>
      <c r="J99" s="121">
        <f t="shared" si="9"/>
        <v>0.10094443855852031</v>
      </c>
      <c r="K99" s="120">
        <v>165047</v>
      </c>
      <c r="L99" s="121">
        <f t="shared" si="9"/>
        <v>0.13449178930581995</v>
      </c>
      <c r="M99" s="120">
        <v>152167</v>
      </c>
      <c r="N99" s="121">
        <f t="shared" si="10"/>
        <v>-7.8038376947172639E-2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14963</v>
      </c>
      <c r="F100" s="121" t="str">
        <f t="shared" si="9"/>
        <v>-</v>
      </c>
      <c r="G100" s="120">
        <v>148322</v>
      </c>
      <c r="H100" s="121">
        <f t="shared" si="9"/>
        <v>8.9125843747911517</v>
      </c>
      <c r="I100" s="120">
        <v>149414</v>
      </c>
      <c r="J100" s="121">
        <f t="shared" si="9"/>
        <v>7.3623602702228563E-3</v>
      </c>
      <c r="K100" s="120">
        <v>149814</v>
      </c>
      <c r="L100" s="121">
        <f t="shared" si="9"/>
        <v>2.6771253028496922E-3</v>
      </c>
      <c r="M100" s="120">
        <v>152217</v>
      </c>
      <c r="N100" s="121">
        <f t="shared" si="10"/>
        <v>1.6039889462934109E-2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19619</v>
      </c>
      <c r="F101" s="121" t="str">
        <f t="shared" si="9"/>
        <v>-</v>
      </c>
      <c r="G101" s="120">
        <v>124592</v>
      </c>
      <c r="H101" s="121">
        <f t="shared" si="9"/>
        <v>5.3505785208216521</v>
      </c>
      <c r="I101" s="120">
        <v>135247</v>
      </c>
      <c r="J101" s="121">
        <f t="shared" si="9"/>
        <v>8.5519134454860701E-2</v>
      </c>
      <c r="K101" s="120">
        <v>146402</v>
      </c>
      <c r="L101" s="121">
        <f t="shared" si="9"/>
        <v>8.2478724112180046E-2</v>
      </c>
      <c r="M101" s="120">
        <v>137800</v>
      </c>
      <c r="N101" s="121">
        <f t="shared" si="10"/>
        <v>-5.875602792311585E-2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25581</v>
      </c>
      <c r="F102" s="121" t="str">
        <f t="shared" si="9"/>
        <v>-</v>
      </c>
      <c r="G102" s="120">
        <v>122331</v>
      </c>
      <c r="H102" s="121">
        <f t="shared" si="9"/>
        <v>3.7821039052421721</v>
      </c>
      <c r="I102" s="120">
        <v>133792</v>
      </c>
      <c r="J102" s="121">
        <f t="shared" si="9"/>
        <v>9.3688435474246212E-2</v>
      </c>
      <c r="K102" s="120">
        <v>137665</v>
      </c>
      <c r="L102" s="121">
        <f t="shared" si="9"/>
        <v>2.8947919158096136E-2</v>
      </c>
      <c r="M102" s="120">
        <v>130707</v>
      </c>
      <c r="N102" s="121">
        <f t="shared" si="10"/>
        <v>-5.0542984781898115E-2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52545</v>
      </c>
      <c r="F103" s="121" t="str">
        <f t="shared" si="9"/>
        <v>-</v>
      </c>
      <c r="G103" s="120">
        <v>134525</v>
      </c>
      <c r="H103" s="121">
        <f t="shared" si="9"/>
        <v>1.5601865068036922</v>
      </c>
      <c r="I103" s="120">
        <v>140991</v>
      </c>
      <c r="J103" s="121">
        <f t="shared" si="9"/>
        <v>4.8065415350306617E-2</v>
      </c>
      <c r="K103" s="120">
        <v>147163</v>
      </c>
      <c r="L103" s="121">
        <f t="shared" si="9"/>
        <v>4.3775843848189E-2</v>
      </c>
      <c r="M103" s="120">
        <v>138843</v>
      </c>
      <c r="N103" s="121">
        <f t="shared" si="10"/>
        <v>-5.6535949933067431E-2</v>
      </c>
    </row>
    <row r="104" spans="2:14" x14ac:dyDescent="0.25">
      <c r="B104" s="119" t="s">
        <v>88</v>
      </c>
      <c r="C104" s="120">
        <v>21231</v>
      </c>
      <c r="D104" s="121">
        <v>-0.82824066208771208</v>
      </c>
      <c r="E104" s="120">
        <v>74223</v>
      </c>
      <c r="F104" s="121">
        <f t="shared" si="9"/>
        <v>2.4959728698601102</v>
      </c>
      <c r="G104" s="120">
        <v>131231</v>
      </c>
      <c r="H104" s="121">
        <f t="shared" si="9"/>
        <v>0.76806380771458982</v>
      </c>
      <c r="I104" s="120">
        <v>139945</v>
      </c>
      <c r="J104" s="121">
        <f t="shared" si="9"/>
        <v>6.6401993431430162E-2</v>
      </c>
      <c r="K104" s="120">
        <v>148125</v>
      </c>
      <c r="L104" s="121">
        <f t="shared" si="9"/>
        <v>5.8451534531423155E-2</v>
      </c>
      <c r="M104" s="120">
        <v>138528</v>
      </c>
      <c r="N104" s="121">
        <f t="shared" si="10"/>
        <v>-6.4789873417721466E-2</v>
      </c>
    </row>
    <row r="105" spans="2:14" x14ac:dyDescent="0.25">
      <c r="B105" s="119" t="s">
        <v>90</v>
      </c>
      <c r="C105" s="120">
        <v>12509</v>
      </c>
      <c r="D105" s="121">
        <v>-0.8902343784277077</v>
      </c>
      <c r="E105" s="120">
        <v>78766</v>
      </c>
      <c r="F105" s="121">
        <f t="shared" si="9"/>
        <v>5.2967463426333037</v>
      </c>
      <c r="G105" s="120">
        <v>120736</v>
      </c>
      <c r="H105" s="121">
        <f t="shared" si="9"/>
        <v>0.53284412055963237</v>
      </c>
      <c r="I105" s="120">
        <v>135188</v>
      </c>
      <c r="J105" s="121">
        <f t="shared" si="9"/>
        <v>0.11969917837264776</v>
      </c>
      <c r="K105" s="120">
        <v>132679</v>
      </c>
      <c r="L105" s="121">
        <f t="shared" si="9"/>
        <v>-1.8559339586353807E-2</v>
      </c>
      <c r="M105" s="120">
        <v>128514</v>
      </c>
      <c r="N105" s="121">
        <f t="shared" si="10"/>
        <v>-3.1391554051507731E-2</v>
      </c>
    </row>
    <row r="106" spans="2:14" x14ac:dyDescent="0.25">
      <c r="B106" s="119" t="s">
        <v>92</v>
      </c>
      <c r="C106" s="120">
        <v>15422</v>
      </c>
      <c r="D106" s="121">
        <v>-0.8910236932665333</v>
      </c>
      <c r="E106" s="120">
        <v>122043</v>
      </c>
      <c r="F106" s="121">
        <f t="shared" si="9"/>
        <v>6.9135650369601871</v>
      </c>
      <c r="G106" s="120">
        <v>146938</v>
      </c>
      <c r="H106" s="121">
        <f t="shared" si="9"/>
        <v>0.2039854805273551</v>
      </c>
      <c r="I106" s="120">
        <v>159531</v>
      </c>
      <c r="J106" s="121">
        <f t="shared" si="9"/>
        <v>8.5702813431515423E-2</v>
      </c>
      <c r="K106" s="120">
        <v>161919</v>
      </c>
      <c r="L106" s="121">
        <f t="shared" si="9"/>
        <v>1.4968877522236967E-2</v>
      </c>
      <c r="M106" s="120">
        <v>158941</v>
      </c>
      <c r="N106" s="121">
        <f t="shared" si="10"/>
        <v>-1.8391912005385369E-2</v>
      </c>
    </row>
    <row r="107" spans="2:14" x14ac:dyDescent="0.25">
      <c r="B107" s="119" t="s">
        <v>94</v>
      </c>
      <c r="C107" s="120">
        <v>17914</v>
      </c>
      <c r="D107" s="121">
        <v>-0.85749061286832562</v>
      </c>
      <c r="E107" s="120">
        <v>113762</v>
      </c>
      <c r="F107" s="121">
        <f t="shared" si="9"/>
        <v>5.3504521603215363</v>
      </c>
      <c r="G107" s="120">
        <v>135678</v>
      </c>
      <c r="H107" s="121">
        <f t="shared" si="9"/>
        <v>0.19264780858283093</v>
      </c>
      <c r="I107" s="120">
        <v>146077</v>
      </c>
      <c r="J107" s="121">
        <f t="shared" si="9"/>
        <v>7.6644702899512085E-2</v>
      </c>
      <c r="K107" s="120">
        <v>148845</v>
      </c>
      <c r="L107" s="121">
        <f t="shared" si="9"/>
        <v>1.8948910506102923E-2</v>
      </c>
      <c r="M107" s="120">
        <v>145783</v>
      </c>
      <c r="N107" s="121">
        <f t="shared" si="10"/>
        <v>-2.0571735698209581E-2</v>
      </c>
    </row>
    <row r="108" spans="2:14" x14ac:dyDescent="0.25">
      <c r="B108" s="119" t="s">
        <v>96</v>
      </c>
      <c r="C108" s="120">
        <v>21551</v>
      </c>
      <c r="D108" s="121">
        <v>-0.83266947737842889</v>
      </c>
      <c r="E108" s="120">
        <v>100086</v>
      </c>
      <c r="F108" s="121">
        <f t="shared" si="9"/>
        <v>3.644146443320496</v>
      </c>
      <c r="G108" s="120">
        <v>141074</v>
      </c>
      <c r="H108" s="121">
        <f t="shared" si="9"/>
        <v>0.40952780608676531</v>
      </c>
      <c r="I108" s="120">
        <v>149936</v>
      </c>
      <c r="J108" s="121">
        <f t="shared" si="9"/>
        <v>6.2818095467626955E-2</v>
      </c>
      <c r="K108" s="120">
        <v>148641</v>
      </c>
      <c r="L108" s="121">
        <f t="shared" si="9"/>
        <v>-8.637018461210122E-3</v>
      </c>
      <c r="M108" s="120">
        <v>145349</v>
      </c>
      <c r="N108" s="121">
        <f t="shared" si="10"/>
        <v>-2.2147321398537367E-2</v>
      </c>
    </row>
    <row r="109" spans="2:14" ht="15.75" x14ac:dyDescent="0.25">
      <c r="B109" s="122" t="s">
        <v>33</v>
      </c>
      <c r="C109" s="123">
        <v>432870</v>
      </c>
      <c r="D109" s="124">
        <v>-0.71886592956678064</v>
      </c>
      <c r="E109" s="123">
        <v>633461</v>
      </c>
      <c r="F109" s="124">
        <f t="shared" si="9"/>
        <v>0.46339778686441657</v>
      </c>
      <c r="G109" s="123">
        <v>1549841</v>
      </c>
      <c r="H109" s="124">
        <f t="shared" si="9"/>
        <v>1.4466241804941427</v>
      </c>
      <c r="I109" s="123">
        <v>1707051</v>
      </c>
      <c r="J109" s="124">
        <f t="shared" si="9"/>
        <v>0.10143621184366647</v>
      </c>
      <c r="K109" s="123">
        <v>1777081</v>
      </c>
      <c r="L109" s="124">
        <f t="shared" si="9"/>
        <v>4.1023964720444894E-2</v>
      </c>
      <c r="M109" s="123">
        <v>1710282</v>
      </c>
      <c r="N109" s="124">
        <v>-3.7589170105358116E-2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</row>
    <row r="114" spans="1:15" ht="48.75" customHeight="1" thickBot="1" x14ac:dyDescent="0.3">
      <c r="B114" s="283" t="s">
        <v>246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C$7</f>
        <v>2020</v>
      </c>
      <c r="D117" s="308"/>
      <c r="E117" s="307">
        <f>E$7</f>
        <v>2021</v>
      </c>
      <c r="F117" s="308"/>
      <c r="G117" s="307">
        <f>G$7</f>
        <v>2022</v>
      </c>
      <c r="H117" s="308"/>
      <c r="I117" s="307">
        <f>I$7</f>
        <v>2023</v>
      </c>
      <c r="J117" s="308"/>
      <c r="K117" s="307">
        <f>K$7</f>
        <v>2024</v>
      </c>
      <c r="L117" s="308"/>
      <c r="M117" s="307">
        <f>M$7</f>
        <v>2025</v>
      </c>
      <c r="N117" s="308"/>
    </row>
    <row r="118" spans="1:15" ht="16.5" thickTop="1" thickBot="1" x14ac:dyDescent="0.3">
      <c r="B118" s="87"/>
      <c r="C118" s="116" t="s">
        <v>72</v>
      </c>
      <c r="D118" s="117" t="str">
        <f>CONCATENATE("var ",RIGHT(C117,2),"/",RIGHT(C117-1,2))</f>
        <v>var 20/19</v>
      </c>
      <c r="E118" s="118" t="s">
        <v>72</v>
      </c>
      <c r="F118" s="117" t="str">
        <f>CONCATENATE("var ",RIGHT(E117,2),"/",RIGHT(E117-1,2))</f>
        <v>var 21/20</v>
      </c>
      <c r="G118" s="118" t="s">
        <v>72</v>
      </c>
      <c r="H118" s="117" t="str">
        <f>CONCATENATE("var ",RIGHT(G117,2),"/",RIGHT(G117-1,2))</f>
        <v>var 22/21</v>
      </c>
      <c r="I118" s="118" t="s">
        <v>72</v>
      </c>
      <c r="J118" s="117" t="str">
        <f>CONCATENATE("var ",RIGHT(I117,2),"/",RIGHT(I117-1,2))</f>
        <v>var 23/22</v>
      </c>
      <c r="K118" s="118" t="s">
        <v>72</v>
      </c>
      <c r="L118" s="117" t="str">
        <f>CONCATENATE("var ",RIGHT(K117,2),"/",RIGHT(K117-1,2))</f>
        <v>var 24/23</v>
      </c>
      <c r="M118" s="118" t="s">
        <v>72</v>
      </c>
      <c r="N118" s="117" t="str">
        <f>CONCATENATE("var ",RIGHT(M117,2),"/",RIGHT(M117-1,2))</f>
        <v>var 25/24</v>
      </c>
    </row>
    <row r="119" spans="1:15" x14ac:dyDescent="0.25">
      <c r="B119" s="119" t="s">
        <v>74</v>
      </c>
      <c r="C119" s="120">
        <v>57691</v>
      </c>
      <c r="D119" s="121">
        <v>2.1658284338032185E-2</v>
      </c>
      <c r="E119" s="120">
        <v>767</v>
      </c>
      <c r="F119" s="121">
        <f t="shared" ref="F119:L131" si="11">IFERROR(E119/C119-1,"-")</f>
        <v>-0.9867050319807249</v>
      </c>
      <c r="G119" s="120">
        <v>35085</v>
      </c>
      <c r="H119" s="121">
        <f t="shared" si="11"/>
        <v>44.743155149934807</v>
      </c>
      <c r="I119" s="120">
        <v>57941</v>
      </c>
      <c r="J119" s="121">
        <f t="shared" si="11"/>
        <v>0.65144648710275055</v>
      </c>
      <c r="K119" s="120">
        <v>66660</v>
      </c>
      <c r="L119" s="121">
        <f t="shared" si="11"/>
        <v>0.15048066136242033</v>
      </c>
      <c r="M119" s="120">
        <v>67208</v>
      </c>
      <c r="N119" s="121">
        <f t="shared" ref="N119:N130" si="12">IFERROR(M119/K119-1,"-")</f>
        <v>8.2208220822082012E-3</v>
      </c>
    </row>
    <row r="120" spans="1:15" x14ac:dyDescent="0.25">
      <c r="B120" s="119" t="s">
        <v>76</v>
      </c>
      <c r="C120" s="120">
        <v>64610</v>
      </c>
      <c r="D120" s="121">
        <v>0.11760737575893865</v>
      </c>
      <c r="E120" s="120">
        <v>461</v>
      </c>
      <c r="F120" s="121">
        <f t="shared" si="11"/>
        <v>-0.99286488159727593</v>
      </c>
      <c r="G120" s="120">
        <v>55516</v>
      </c>
      <c r="H120" s="121">
        <f t="shared" si="11"/>
        <v>119.42516268980478</v>
      </c>
      <c r="I120" s="120">
        <v>63956</v>
      </c>
      <c r="J120" s="121">
        <f t="shared" si="11"/>
        <v>0.1520282441098062</v>
      </c>
      <c r="K120" s="120">
        <v>66540</v>
      </c>
      <c r="L120" s="121">
        <f t="shared" si="11"/>
        <v>4.0402776909125082E-2</v>
      </c>
      <c r="M120" s="120">
        <v>66925</v>
      </c>
      <c r="N120" s="121">
        <f t="shared" si="12"/>
        <v>5.785993387436239E-3</v>
      </c>
    </row>
    <row r="121" spans="1:15" x14ac:dyDescent="0.25">
      <c r="B121" s="119" t="s">
        <v>78</v>
      </c>
      <c r="C121" s="120">
        <v>26080</v>
      </c>
      <c r="D121" s="121">
        <v>-0.63527536150812525</v>
      </c>
      <c r="E121" s="120">
        <v>398</v>
      </c>
      <c r="F121" s="121">
        <f t="shared" si="11"/>
        <v>-0.98473926380368093</v>
      </c>
      <c r="G121" s="120">
        <v>64544</v>
      </c>
      <c r="H121" s="121">
        <f t="shared" si="11"/>
        <v>161.17085427135677</v>
      </c>
      <c r="I121" s="120">
        <v>74748</v>
      </c>
      <c r="J121" s="121">
        <f t="shared" si="11"/>
        <v>0.15809370352007934</v>
      </c>
      <c r="K121" s="120">
        <v>79823</v>
      </c>
      <c r="L121" s="121">
        <f t="shared" si="11"/>
        <v>6.7894793171723755E-2</v>
      </c>
      <c r="M121" s="120">
        <v>76002</v>
      </c>
      <c r="N121" s="121">
        <f t="shared" si="12"/>
        <v>-4.786840885459076E-2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623</v>
      </c>
      <c r="F122" s="121" t="str">
        <f t="shared" si="11"/>
        <v>-</v>
      </c>
      <c r="G122" s="120">
        <v>70374</v>
      </c>
      <c r="H122" s="121">
        <f t="shared" si="11"/>
        <v>111.95987158908507</v>
      </c>
      <c r="I122" s="120">
        <v>71874</v>
      </c>
      <c r="J122" s="121">
        <f t="shared" si="11"/>
        <v>2.1314690084406118E-2</v>
      </c>
      <c r="K122" s="120">
        <v>77936</v>
      </c>
      <c r="L122" s="121">
        <f t="shared" si="11"/>
        <v>8.4342043019729029E-2</v>
      </c>
      <c r="M122" s="120">
        <v>79345</v>
      </c>
      <c r="N122" s="121">
        <f t="shared" si="12"/>
        <v>1.8078936563334036E-2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694</v>
      </c>
      <c r="F123" s="121" t="str">
        <f t="shared" si="11"/>
        <v>-</v>
      </c>
      <c r="G123" s="120">
        <v>68746</v>
      </c>
      <c r="H123" s="121">
        <f t="shared" si="11"/>
        <v>98.057636887608069</v>
      </c>
      <c r="I123" s="120">
        <v>77082</v>
      </c>
      <c r="J123" s="121">
        <f t="shared" si="11"/>
        <v>0.12125796409972933</v>
      </c>
      <c r="K123" s="120">
        <v>85670</v>
      </c>
      <c r="L123" s="121">
        <f t="shared" si="11"/>
        <v>0.11141381904984304</v>
      </c>
      <c r="M123" s="120">
        <v>81305</v>
      </c>
      <c r="N123" s="121">
        <f t="shared" si="12"/>
        <v>-5.0951324851173152E-2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2406</v>
      </c>
      <c r="F124" s="121" t="str">
        <f t="shared" si="11"/>
        <v>-</v>
      </c>
      <c r="G124" s="120">
        <v>67182</v>
      </c>
      <c r="H124" s="121">
        <f t="shared" si="11"/>
        <v>26.922693266832919</v>
      </c>
      <c r="I124" s="120">
        <v>77188</v>
      </c>
      <c r="J124" s="121">
        <f t="shared" si="11"/>
        <v>0.14893870381947538</v>
      </c>
      <c r="K124" s="120">
        <v>81323</v>
      </c>
      <c r="L124" s="121">
        <f t="shared" si="11"/>
        <v>5.3570503187023943E-2</v>
      </c>
      <c r="M124" s="120">
        <v>76728</v>
      </c>
      <c r="N124" s="121">
        <f t="shared" si="12"/>
        <v>-5.6503080309383558E-2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9512</v>
      </c>
      <c r="F125" s="121" t="str">
        <f t="shared" si="11"/>
        <v>-</v>
      </c>
      <c r="G125" s="120">
        <v>73077</v>
      </c>
      <c r="H125" s="121">
        <f t="shared" si="11"/>
        <v>6.682611438183347</v>
      </c>
      <c r="I125" s="120">
        <v>75697</v>
      </c>
      <c r="J125" s="121">
        <f t="shared" si="11"/>
        <v>3.5852593839375002E-2</v>
      </c>
      <c r="K125" s="120">
        <v>79721</v>
      </c>
      <c r="L125" s="121">
        <f t="shared" si="11"/>
        <v>5.3159306181222554E-2</v>
      </c>
      <c r="M125" s="120">
        <v>75347</v>
      </c>
      <c r="N125" s="121">
        <f t="shared" si="12"/>
        <v>-5.48663463830108E-2</v>
      </c>
    </row>
    <row r="126" spans="1:15" x14ac:dyDescent="0.25">
      <c r="B126" s="119" t="s">
        <v>88</v>
      </c>
      <c r="C126" s="120">
        <v>3619</v>
      </c>
      <c r="D126" s="121">
        <v>-0.94169204247023375</v>
      </c>
      <c r="E126" s="120">
        <v>24946</v>
      </c>
      <c r="F126" s="121">
        <f t="shared" si="11"/>
        <v>5.8930643824260844</v>
      </c>
      <c r="G126" s="120">
        <v>72102</v>
      </c>
      <c r="H126" s="121">
        <f t="shared" si="11"/>
        <v>1.8903230978914456</v>
      </c>
      <c r="I126" s="120">
        <v>77706</v>
      </c>
      <c r="J126" s="121">
        <f t="shared" si="11"/>
        <v>7.772322543063992E-2</v>
      </c>
      <c r="K126" s="120">
        <v>82885</v>
      </c>
      <c r="L126" s="121">
        <f t="shared" si="11"/>
        <v>6.6648650039893953E-2</v>
      </c>
      <c r="M126" s="120">
        <v>78156</v>
      </c>
      <c r="N126" s="121">
        <f t="shared" si="12"/>
        <v>-5.7054955661458684E-2</v>
      </c>
    </row>
    <row r="127" spans="1:15" x14ac:dyDescent="0.25">
      <c r="B127" s="119" t="s">
        <v>90</v>
      </c>
      <c r="C127" s="120">
        <v>3761</v>
      </c>
      <c r="D127" s="121">
        <v>-0.93675802925844964</v>
      </c>
      <c r="E127" s="120">
        <v>29320</v>
      </c>
      <c r="F127" s="121">
        <f t="shared" si="11"/>
        <v>6.7957989896304172</v>
      </c>
      <c r="G127" s="120">
        <v>68680</v>
      </c>
      <c r="H127" s="121">
        <f t="shared" si="11"/>
        <v>1.3424283765347886</v>
      </c>
      <c r="I127" s="120">
        <v>79984</v>
      </c>
      <c r="J127" s="121">
        <f t="shared" si="11"/>
        <v>0.16458940011648227</v>
      </c>
      <c r="K127" s="120">
        <v>76583</v>
      </c>
      <c r="L127" s="121">
        <f t="shared" si="11"/>
        <v>-4.2521004200840151E-2</v>
      </c>
      <c r="M127" s="120">
        <v>76146</v>
      </c>
      <c r="N127" s="121">
        <f t="shared" si="12"/>
        <v>-5.706227230586447E-3</v>
      </c>
    </row>
    <row r="128" spans="1:15" x14ac:dyDescent="0.25">
      <c r="A128" s="125"/>
      <c r="B128" s="119" t="s">
        <v>92</v>
      </c>
      <c r="C128" s="120">
        <v>6197</v>
      </c>
      <c r="D128" s="121">
        <v>-0.90993256206034534</v>
      </c>
      <c r="E128" s="120">
        <v>53931</v>
      </c>
      <c r="F128" s="121">
        <f t="shared" si="11"/>
        <v>7.7027593997095369</v>
      </c>
      <c r="G128" s="120">
        <v>77127</v>
      </c>
      <c r="H128" s="121">
        <f t="shared" si="11"/>
        <v>0.43010513433832109</v>
      </c>
      <c r="I128" s="120">
        <v>84506</v>
      </c>
      <c r="J128" s="121">
        <f t="shared" si="11"/>
        <v>9.5673369896404736E-2</v>
      </c>
      <c r="K128" s="120">
        <v>86020</v>
      </c>
      <c r="L128" s="121">
        <f t="shared" si="11"/>
        <v>1.7915887629280869E-2</v>
      </c>
      <c r="M128" s="120">
        <v>88471</v>
      </c>
      <c r="N128" s="121">
        <f t="shared" si="12"/>
        <v>2.8493373634038699E-2</v>
      </c>
    </row>
    <row r="129" spans="2:15" x14ac:dyDescent="0.25">
      <c r="B129" s="119" t="s">
        <v>94</v>
      </c>
      <c r="C129" s="120">
        <v>8396</v>
      </c>
      <c r="D129" s="121">
        <v>-0.84882967230824624</v>
      </c>
      <c r="E129" s="120">
        <v>48651</v>
      </c>
      <c r="F129" s="121">
        <f t="shared" si="11"/>
        <v>4.7945450214387808</v>
      </c>
      <c r="G129" s="120">
        <v>63039</v>
      </c>
      <c r="H129" s="121">
        <f t="shared" si="11"/>
        <v>0.29573903927976808</v>
      </c>
      <c r="I129" s="120">
        <v>71273</v>
      </c>
      <c r="J129" s="121">
        <f t="shared" si="11"/>
        <v>0.13061755421247168</v>
      </c>
      <c r="K129" s="120">
        <v>73383</v>
      </c>
      <c r="L129" s="121">
        <f t="shared" si="11"/>
        <v>2.9604478554291269E-2</v>
      </c>
      <c r="M129" s="120">
        <v>68228</v>
      </c>
      <c r="N129" s="121">
        <f t="shared" si="12"/>
        <v>-7.0247877573825002E-2</v>
      </c>
    </row>
    <row r="130" spans="2:15" x14ac:dyDescent="0.25">
      <c r="B130" s="119" t="s">
        <v>96</v>
      </c>
      <c r="C130" s="120">
        <v>10094</v>
      </c>
      <c r="D130" s="121">
        <v>-0.82477519702808733</v>
      </c>
      <c r="E130" s="120">
        <v>36596</v>
      </c>
      <c r="F130" s="121">
        <f t="shared" si="11"/>
        <v>2.6255201109570043</v>
      </c>
      <c r="G130" s="120">
        <v>68205</v>
      </c>
      <c r="H130" s="121">
        <f t="shared" si="11"/>
        <v>0.86372827631435123</v>
      </c>
      <c r="I130" s="120">
        <v>71849</v>
      </c>
      <c r="J130" s="121">
        <f t="shared" si="11"/>
        <v>5.3427168096180644E-2</v>
      </c>
      <c r="K130" s="120">
        <v>73815</v>
      </c>
      <c r="L130" s="121">
        <f t="shared" si="11"/>
        <v>2.7362941725006529E-2</v>
      </c>
      <c r="M130" s="120">
        <v>70997</v>
      </c>
      <c r="N130" s="121">
        <f t="shared" si="12"/>
        <v>-3.8176522387048717E-2</v>
      </c>
    </row>
    <row r="131" spans="2:15" ht="15.75" x14ac:dyDescent="0.25">
      <c r="B131" s="122" t="s">
        <v>33</v>
      </c>
      <c r="C131" s="123">
        <v>187852</v>
      </c>
      <c r="D131" s="124">
        <v>-0.75204133084475322</v>
      </c>
      <c r="E131" s="123">
        <v>208305</v>
      </c>
      <c r="F131" s="124">
        <f t="shared" si="11"/>
        <v>0.10887826586887539</v>
      </c>
      <c r="G131" s="123">
        <v>783677</v>
      </c>
      <c r="H131" s="124">
        <f t="shared" si="11"/>
        <v>2.7621612539305347</v>
      </c>
      <c r="I131" s="123">
        <v>883804</v>
      </c>
      <c r="J131" s="124">
        <f t="shared" si="11"/>
        <v>0.12776564834746962</v>
      </c>
      <c r="K131" s="123">
        <v>930359</v>
      </c>
      <c r="L131" s="124">
        <f t="shared" si="11"/>
        <v>5.2675706378337184E-2</v>
      </c>
      <c r="M131" s="123">
        <v>904858</v>
      </c>
      <c r="N131" s="124">
        <v>-2.7409849316231694E-2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247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C$7</f>
        <v>2020</v>
      </c>
      <c r="D139" s="308"/>
      <c r="E139" s="307">
        <f>E$7</f>
        <v>2021</v>
      </c>
      <c r="F139" s="308"/>
      <c r="G139" s="307">
        <f>G$7</f>
        <v>2022</v>
      </c>
      <c r="H139" s="308"/>
      <c r="I139" s="307">
        <f>I$7</f>
        <v>2023</v>
      </c>
      <c r="J139" s="308"/>
      <c r="K139" s="307">
        <f>K$7</f>
        <v>2024</v>
      </c>
      <c r="L139" s="308"/>
      <c r="M139" s="307">
        <f>M$7</f>
        <v>2025</v>
      </c>
      <c r="N139" s="308"/>
    </row>
    <row r="140" spans="2:15" ht="16.5" thickTop="1" thickBot="1" x14ac:dyDescent="0.3">
      <c r="B140" s="87"/>
      <c r="C140" s="116" t="s">
        <v>72</v>
      </c>
      <c r="D140" s="117" t="str">
        <f>CONCATENATE("var ",RIGHT(C139,2),"/",RIGHT(C139-1,2))</f>
        <v>var 20/19</v>
      </c>
      <c r="E140" s="118" t="s">
        <v>72</v>
      </c>
      <c r="F140" s="117" t="str">
        <f>CONCATENATE("var ",RIGHT(E139,2),"/",RIGHT(E139-1,2))</f>
        <v>var 21/20</v>
      </c>
      <c r="G140" s="118" t="s">
        <v>72</v>
      </c>
      <c r="H140" s="117" t="str">
        <f>CONCATENATE("var ",RIGHT(G139,2),"/",RIGHT(G139-1,2))</f>
        <v>var 22/21</v>
      </c>
      <c r="I140" s="118" t="s">
        <v>72</v>
      </c>
      <c r="J140" s="117" t="str">
        <f>CONCATENATE("var ",RIGHT(I139,2),"/",RIGHT(I139-1,2))</f>
        <v>var 23/22</v>
      </c>
      <c r="K140" s="118" t="s">
        <v>72</v>
      </c>
      <c r="L140" s="117" t="str">
        <f>CONCATENATE("var ",RIGHT(K139,2),"/",RIGHT(K139-1,2))</f>
        <v>var 24/23</v>
      </c>
      <c r="M140" s="118" t="s">
        <v>72</v>
      </c>
      <c r="N140" s="117" t="str">
        <f>CONCATENATE("var ",RIGHT(M139,2),"/",RIGHT(M139-1,2))</f>
        <v>var 25/24</v>
      </c>
    </row>
    <row r="141" spans="2:15" x14ac:dyDescent="0.25">
      <c r="B141" s="119" t="s">
        <v>74</v>
      </c>
      <c r="C141" s="120">
        <v>15535</v>
      </c>
      <c r="D141" s="121">
        <v>-2.3508705764032967E-2</v>
      </c>
      <c r="E141" s="120">
        <v>1359</v>
      </c>
      <c r="F141" s="121">
        <f t="shared" ref="F141:L153" si="13">IFERROR(E141/C141-1,"-")</f>
        <v>-0.91252011586739623</v>
      </c>
      <c r="G141" s="120">
        <v>9791</v>
      </c>
      <c r="H141" s="121">
        <f t="shared" si="13"/>
        <v>6.2045621780721119</v>
      </c>
      <c r="I141" s="120">
        <v>13751</v>
      </c>
      <c r="J141" s="121">
        <f t="shared" si="13"/>
        <v>0.40445306914513335</v>
      </c>
      <c r="K141" s="120">
        <v>14835</v>
      </c>
      <c r="L141" s="121">
        <f t="shared" si="13"/>
        <v>7.8830630499600041E-2</v>
      </c>
      <c r="M141" s="120">
        <v>14149</v>
      </c>
      <c r="N141" s="121">
        <f t="shared" ref="N141:N152" si="14">IFERROR(M141/K141-1,"-")</f>
        <v>-4.6241995281429027E-2</v>
      </c>
    </row>
    <row r="142" spans="2:15" x14ac:dyDescent="0.25">
      <c r="B142" s="119" t="s">
        <v>76</v>
      </c>
      <c r="C142" s="120">
        <v>15278</v>
      </c>
      <c r="D142" s="121">
        <v>3.3344606019614531E-2</v>
      </c>
      <c r="E142" s="120">
        <v>1551</v>
      </c>
      <c r="F142" s="121">
        <f t="shared" si="13"/>
        <v>-0.8984814766330671</v>
      </c>
      <c r="G142" s="120">
        <v>11389</v>
      </c>
      <c r="H142" s="121">
        <f t="shared" si="13"/>
        <v>6.343004513217279</v>
      </c>
      <c r="I142" s="120">
        <v>14497</v>
      </c>
      <c r="J142" s="121">
        <f t="shared" si="13"/>
        <v>0.27289489858635529</v>
      </c>
      <c r="K142" s="120">
        <v>15333</v>
      </c>
      <c r="L142" s="121">
        <f t="shared" si="13"/>
        <v>5.7667103538663111E-2</v>
      </c>
      <c r="M142" s="120">
        <v>13413</v>
      </c>
      <c r="N142" s="121">
        <f t="shared" si="14"/>
        <v>-0.12522011348072781</v>
      </c>
    </row>
    <row r="143" spans="2:15" x14ac:dyDescent="0.25">
      <c r="B143" s="119" t="s">
        <v>78</v>
      </c>
      <c r="C143" s="120">
        <v>8624</v>
      </c>
      <c r="D143" s="121">
        <v>-0.52062256809338514</v>
      </c>
      <c r="E143" s="120">
        <v>2458</v>
      </c>
      <c r="F143" s="121">
        <f t="shared" si="13"/>
        <v>-0.71498144712430434</v>
      </c>
      <c r="G143" s="120">
        <v>15206</v>
      </c>
      <c r="H143" s="121">
        <f t="shared" si="13"/>
        <v>5.1863303498779496</v>
      </c>
      <c r="I143" s="120">
        <v>16834</v>
      </c>
      <c r="J143" s="121">
        <f t="shared" si="13"/>
        <v>0.10706300144679726</v>
      </c>
      <c r="K143" s="120">
        <v>19336</v>
      </c>
      <c r="L143" s="121">
        <f t="shared" si="13"/>
        <v>0.148627777117738</v>
      </c>
      <c r="M143" s="120">
        <v>16451</v>
      </c>
      <c r="N143" s="121">
        <f t="shared" si="14"/>
        <v>-0.14920355812991315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1668</v>
      </c>
      <c r="F144" s="121" t="str">
        <f t="shared" si="13"/>
        <v>-</v>
      </c>
      <c r="G144" s="120">
        <v>16678</v>
      </c>
      <c r="H144" s="121">
        <f t="shared" si="13"/>
        <v>8.9988009592326144</v>
      </c>
      <c r="I144" s="120">
        <v>16933</v>
      </c>
      <c r="J144" s="121">
        <f t="shared" si="13"/>
        <v>1.5289603069912561E-2</v>
      </c>
      <c r="K144" s="120">
        <v>15438</v>
      </c>
      <c r="L144" s="121">
        <f t="shared" si="13"/>
        <v>-8.828913954999118E-2</v>
      </c>
      <c r="M144" s="120">
        <v>15537</v>
      </c>
      <c r="N144" s="121">
        <f t="shared" si="14"/>
        <v>6.4127477652544673E-3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3097</v>
      </c>
      <c r="F145" s="121" t="str">
        <f t="shared" si="13"/>
        <v>-</v>
      </c>
      <c r="G145" s="120">
        <v>12920</v>
      </c>
      <c r="H145" s="121">
        <f t="shared" si="13"/>
        <v>3.1717791411042944</v>
      </c>
      <c r="I145" s="120">
        <v>14092</v>
      </c>
      <c r="J145" s="121">
        <f t="shared" si="13"/>
        <v>9.0712074303405554E-2</v>
      </c>
      <c r="K145" s="120">
        <v>13924</v>
      </c>
      <c r="L145" s="121">
        <f t="shared" si="13"/>
        <v>-1.1921657678115261E-2</v>
      </c>
      <c r="M145" s="120">
        <v>11947</v>
      </c>
      <c r="N145" s="121">
        <f t="shared" si="14"/>
        <v>-0.14198506176386094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4999</v>
      </c>
      <c r="F146" s="121" t="str">
        <f t="shared" si="13"/>
        <v>-</v>
      </c>
      <c r="G146" s="120">
        <v>14646</v>
      </c>
      <c r="H146" s="121">
        <f t="shared" si="13"/>
        <v>1.9297859571914384</v>
      </c>
      <c r="I146" s="120">
        <v>13951</v>
      </c>
      <c r="J146" s="121">
        <f t="shared" si="13"/>
        <v>-4.7453229550730613E-2</v>
      </c>
      <c r="K146" s="120">
        <v>12875</v>
      </c>
      <c r="L146" s="121">
        <f t="shared" si="13"/>
        <v>-7.7127087663966698E-2</v>
      </c>
      <c r="M146" s="120">
        <v>13066</v>
      </c>
      <c r="N146" s="121">
        <f t="shared" si="14"/>
        <v>1.4834951456310641E-2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11072</v>
      </c>
      <c r="F147" s="121" t="str">
        <f t="shared" si="13"/>
        <v>-</v>
      </c>
      <c r="G147" s="120">
        <v>13069</v>
      </c>
      <c r="H147" s="121">
        <f t="shared" si="13"/>
        <v>0.18036488439306364</v>
      </c>
      <c r="I147" s="120">
        <v>13728</v>
      </c>
      <c r="J147" s="121">
        <f t="shared" si="13"/>
        <v>5.0424669064197625E-2</v>
      </c>
      <c r="K147" s="120">
        <v>13567</v>
      </c>
      <c r="L147" s="121">
        <f t="shared" si="13"/>
        <v>-1.1727855477855487E-2</v>
      </c>
      <c r="M147" s="120">
        <v>13298</v>
      </c>
      <c r="N147" s="121">
        <f t="shared" si="14"/>
        <v>-1.9827522665290753E-2</v>
      </c>
    </row>
    <row r="148" spans="1:15" x14ac:dyDescent="0.25">
      <c r="B148" s="119" t="s">
        <v>88</v>
      </c>
      <c r="C148" s="120">
        <v>5014</v>
      </c>
      <c r="D148" s="121">
        <v>-0.69884077121749055</v>
      </c>
      <c r="E148" s="120">
        <v>11355</v>
      </c>
      <c r="F148" s="121">
        <f t="shared" si="13"/>
        <v>1.2646589549262068</v>
      </c>
      <c r="G148" s="120">
        <v>14298</v>
      </c>
      <c r="H148" s="121">
        <f t="shared" si="13"/>
        <v>0.25918097754293257</v>
      </c>
      <c r="I148" s="120">
        <v>14011</v>
      </c>
      <c r="J148" s="121">
        <f t="shared" si="13"/>
        <v>-2.0072737445796629E-2</v>
      </c>
      <c r="K148" s="120">
        <v>14384</v>
      </c>
      <c r="L148" s="121">
        <f t="shared" si="13"/>
        <v>2.6621939904360792E-2</v>
      </c>
      <c r="M148" s="120">
        <v>13068</v>
      </c>
      <c r="N148" s="121">
        <f t="shared" si="14"/>
        <v>-9.1490545050055605E-2</v>
      </c>
    </row>
    <row r="149" spans="1:15" x14ac:dyDescent="0.25">
      <c r="B149" s="119" t="s">
        <v>90</v>
      </c>
      <c r="C149" s="120">
        <v>577</v>
      </c>
      <c r="D149" s="121">
        <v>-0.96551518049246954</v>
      </c>
      <c r="E149" s="120">
        <v>16025</v>
      </c>
      <c r="F149" s="121">
        <f t="shared" si="13"/>
        <v>26.772963604852688</v>
      </c>
      <c r="G149" s="120">
        <v>12907</v>
      </c>
      <c r="H149" s="121">
        <f t="shared" si="13"/>
        <v>-0.19457098283931362</v>
      </c>
      <c r="I149" s="120">
        <v>13896</v>
      </c>
      <c r="J149" s="121">
        <f t="shared" si="13"/>
        <v>7.6625087162005112E-2</v>
      </c>
      <c r="K149" s="120">
        <v>13107</v>
      </c>
      <c r="L149" s="121">
        <f t="shared" si="13"/>
        <v>-5.6778929188255667E-2</v>
      </c>
      <c r="M149" s="120">
        <v>11892</v>
      </c>
      <c r="N149" s="121">
        <f t="shared" si="14"/>
        <v>-9.2698558022430766E-2</v>
      </c>
    </row>
    <row r="150" spans="1:15" x14ac:dyDescent="0.25">
      <c r="A150" s="125"/>
      <c r="B150" s="119" t="s">
        <v>92</v>
      </c>
      <c r="C150" s="120">
        <v>864</v>
      </c>
      <c r="D150" s="121">
        <v>-0.95187165775401072</v>
      </c>
      <c r="E150" s="120">
        <v>18377</v>
      </c>
      <c r="F150" s="121">
        <f t="shared" si="13"/>
        <v>20.269675925925927</v>
      </c>
      <c r="G150" s="120">
        <v>15170</v>
      </c>
      <c r="H150" s="121">
        <f t="shared" si="13"/>
        <v>-0.17451161778309843</v>
      </c>
      <c r="I150" s="120">
        <v>16629</v>
      </c>
      <c r="J150" s="121">
        <f t="shared" si="13"/>
        <v>9.6176664469347362E-2</v>
      </c>
      <c r="K150" s="120">
        <v>17179</v>
      </c>
      <c r="L150" s="121">
        <f t="shared" si="13"/>
        <v>3.307474893258755E-2</v>
      </c>
      <c r="M150" s="120">
        <v>15714</v>
      </c>
      <c r="N150" s="121">
        <f t="shared" si="14"/>
        <v>-8.5278537749577943E-2</v>
      </c>
    </row>
    <row r="151" spans="1:15" x14ac:dyDescent="0.25">
      <c r="B151" s="119" t="s">
        <v>94</v>
      </c>
      <c r="C151" s="120">
        <v>3539</v>
      </c>
      <c r="D151" s="121">
        <v>-0.80021451958902556</v>
      </c>
      <c r="E151" s="120">
        <v>17909</v>
      </c>
      <c r="F151" s="121">
        <f t="shared" si="13"/>
        <v>4.0604690590562305</v>
      </c>
      <c r="G151" s="120">
        <v>18458</v>
      </c>
      <c r="H151" s="121">
        <f t="shared" si="13"/>
        <v>3.0654977944050588E-2</v>
      </c>
      <c r="I151" s="120">
        <v>17821</v>
      </c>
      <c r="J151" s="121">
        <f t="shared" si="13"/>
        <v>-3.4510781233069721E-2</v>
      </c>
      <c r="K151" s="120">
        <v>18151</v>
      </c>
      <c r="L151" s="121">
        <f t="shared" si="13"/>
        <v>1.8517479378261648E-2</v>
      </c>
      <c r="M151" s="120">
        <v>18457</v>
      </c>
      <c r="N151" s="121">
        <f t="shared" si="14"/>
        <v>1.6858575285108257E-2</v>
      </c>
    </row>
    <row r="152" spans="1:15" x14ac:dyDescent="0.25">
      <c r="B152" s="119" t="s">
        <v>96</v>
      </c>
      <c r="C152" s="120">
        <v>2984</v>
      </c>
      <c r="D152" s="121">
        <v>-0.80036127651033651</v>
      </c>
      <c r="E152" s="120">
        <v>13995</v>
      </c>
      <c r="F152" s="121">
        <f t="shared" si="13"/>
        <v>3.6900134048257369</v>
      </c>
      <c r="G152" s="120">
        <v>14767</v>
      </c>
      <c r="H152" s="121">
        <f t="shared" si="13"/>
        <v>5.5162558056448763E-2</v>
      </c>
      <c r="I152" s="120">
        <v>16418</v>
      </c>
      <c r="J152" s="121">
        <f t="shared" si="13"/>
        <v>0.1118033452969458</v>
      </c>
      <c r="K152" s="120">
        <v>15334</v>
      </c>
      <c r="L152" s="121">
        <f t="shared" si="13"/>
        <v>-6.6025094408575957E-2</v>
      </c>
      <c r="M152" s="120">
        <v>18457</v>
      </c>
      <c r="N152" s="121">
        <f t="shared" si="14"/>
        <v>0.20366505804095469</v>
      </c>
    </row>
    <row r="153" spans="1:15" ht="15.75" x14ac:dyDescent="0.25">
      <c r="B153" s="122" t="s">
        <v>33</v>
      </c>
      <c r="C153" s="123">
        <v>57141</v>
      </c>
      <c r="D153" s="124">
        <v>-0.71573904564810764</v>
      </c>
      <c r="E153" s="123">
        <v>103865</v>
      </c>
      <c r="F153" s="124">
        <f t="shared" si="13"/>
        <v>0.81769657513869198</v>
      </c>
      <c r="G153" s="123">
        <v>169299</v>
      </c>
      <c r="H153" s="124">
        <f t="shared" si="13"/>
        <v>0.62999085351176998</v>
      </c>
      <c r="I153" s="123">
        <v>182561</v>
      </c>
      <c r="J153" s="124">
        <f t="shared" si="13"/>
        <v>7.8334780477143928E-2</v>
      </c>
      <c r="K153" s="123">
        <v>183463</v>
      </c>
      <c r="L153" s="124">
        <f t="shared" si="13"/>
        <v>4.9408143031643981E-3</v>
      </c>
      <c r="M153" s="123">
        <v>171611</v>
      </c>
      <c r="N153" s="124">
        <v>-6.4601581790333706E-2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248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C$7</f>
        <v>2020</v>
      </c>
      <c r="D161" s="308"/>
      <c r="E161" s="307">
        <f>E$7</f>
        <v>2021</v>
      </c>
      <c r="F161" s="308"/>
      <c r="G161" s="307">
        <f>G$7</f>
        <v>2022</v>
      </c>
      <c r="H161" s="308"/>
      <c r="I161" s="307">
        <f>I$7</f>
        <v>2023</v>
      </c>
      <c r="J161" s="308"/>
      <c r="K161" s="307">
        <f>K$7</f>
        <v>2024</v>
      </c>
      <c r="L161" s="308"/>
      <c r="M161" s="307">
        <f>M$7</f>
        <v>2025</v>
      </c>
      <c r="N161" s="308"/>
    </row>
    <row r="162" spans="2:14" ht="16.5" thickTop="1" thickBot="1" x14ac:dyDescent="0.3">
      <c r="B162" s="87"/>
      <c r="C162" s="116" t="s">
        <v>72</v>
      </c>
      <c r="D162" s="117" t="str">
        <f>CONCATENATE("var ",RIGHT(C161,2),"/",RIGHT(C161-1,2))</f>
        <v>var 20/19</v>
      </c>
      <c r="E162" s="118" t="s">
        <v>72</v>
      </c>
      <c r="F162" s="117" t="str">
        <f>CONCATENATE("var ",RIGHT(E161,2),"/",RIGHT(E161-1,2))</f>
        <v>var 21/20</v>
      </c>
      <c r="G162" s="118" t="s">
        <v>72</v>
      </c>
      <c r="H162" s="117" t="str">
        <f>CONCATENATE("var ",RIGHT(G161,2),"/",RIGHT(G161-1,2))</f>
        <v>var 22/21</v>
      </c>
      <c r="I162" s="118" t="s">
        <v>72</v>
      </c>
      <c r="J162" s="117" t="str">
        <f>CONCATENATE("var ",RIGHT(I161,2),"/",RIGHT(I161-1,2))</f>
        <v>var 23/22</v>
      </c>
      <c r="K162" s="118" t="s">
        <v>72</v>
      </c>
      <c r="L162" s="117" t="str">
        <f>CONCATENATE("var ",RIGHT(K161,2),"/",RIGHT(K161-1,2))</f>
        <v>var 24/23</v>
      </c>
      <c r="M162" s="118" t="s">
        <v>72</v>
      </c>
      <c r="N162" s="117" t="str">
        <f>CONCATENATE("var ",RIGHT(M161,2),"/",RIGHT(M161-1,2))</f>
        <v>var 25/24</v>
      </c>
    </row>
    <row r="163" spans="2:14" x14ac:dyDescent="0.25">
      <c r="B163" s="119" t="s">
        <v>74</v>
      </c>
      <c r="C163" s="120">
        <v>4457</v>
      </c>
      <c r="D163" s="121">
        <v>8.8400488400488308E-2</v>
      </c>
      <c r="E163" s="120">
        <v>1623</v>
      </c>
      <c r="F163" s="121">
        <f t="shared" ref="F163:L175" si="15">IFERROR(E163/C163-1,"-")</f>
        <v>-0.63585371326004037</v>
      </c>
      <c r="G163" s="120">
        <v>3814</v>
      </c>
      <c r="H163" s="121">
        <f t="shared" si="15"/>
        <v>1.349969192852742</v>
      </c>
      <c r="I163" s="120">
        <v>4809</v>
      </c>
      <c r="J163" s="121">
        <f t="shared" si="15"/>
        <v>0.26088096486628221</v>
      </c>
      <c r="K163" s="120">
        <v>5263</v>
      </c>
      <c r="L163" s="121">
        <f t="shared" si="15"/>
        <v>9.4406321480557276E-2</v>
      </c>
      <c r="M163" s="120">
        <v>4160</v>
      </c>
      <c r="N163" s="121">
        <f t="shared" ref="N163:N174" si="16">IFERROR(M163/K163-1,"-")</f>
        <v>-0.20957628728861866</v>
      </c>
    </row>
    <row r="164" spans="2:14" x14ac:dyDescent="0.25">
      <c r="B164" s="119" t="s">
        <v>76</v>
      </c>
      <c r="C164" s="120">
        <v>6362</v>
      </c>
      <c r="D164" s="121">
        <v>0.21994247363374875</v>
      </c>
      <c r="E164" s="120">
        <v>3174</v>
      </c>
      <c r="F164" s="121">
        <f t="shared" si="15"/>
        <v>-0.50110028292989628</v>
      </c>
      <c r="G164" s="120">
        <v>6284</v>
      </c>
      <c r="H164" s="121">
        <f t="shared" si="15"/>
        <v>0.9798361688720858</v>
      </c>
      <c r="I164" s="120">
        <v>6631</v>
      </c>
      <c r="J164" s="121">
        <f t="shared" si="15"/>
        <v>5.5219605346912726E-2</v>
      </c>
      <c r="K164" s="120">
        <v>6481</v>
      </c>
      <c r="L164" s="121">
        <f t="shared" si="15"/>
        <v>-2.262102247021569E-2</v>
      </c>
      <c r="M164" s="120">
        <v>5585</v>
      </c>
      <c r="N164" s="121">
        <f t="shared" si="16"/>
        <v>-0.13825027002005863</v>
      </c>
    </row>
    <row r="165" spans="2:14" x14ac:dyDescent="0.25">
      <c r="B165" s="119" t="s">
        <v>78</v>
      </c>
      <c r="C165" s="120">
        <v>2039</v>
      </c>
      <c r="D165" s="121">
        <v>-0.52877282181650109</v>
      </c>
      <c r="E165" s="120">
        <v>2205</v>
      </c>
      <c r="F165" s="121">
        <f t="shared" si="15"/>
        <v>8.1412457086807333E-2</v>
      </c>
      <c r="G165" s="120">
        <v>4959</v>
      </c>
      <c r="H165" s="121">
        <f t="shared" si="15"/>
        <v>1.2489795918367346</v>
      </c>
      <c r="I165" s="120">
        <v>4887</v>
      </c>
      <c r="J165" s="121">
        <f t="shared" si="15"/>
        <v>-1.4519056261342977E-2</v>
      </c>
      <c r="K165" s="120">
        <v>5899</v>
      </c>
      <c r="L165" s="121">
        <f t="shared" si="15"/>
        <v>0.20708000818498062</v>
      </c>
      <c r="M165" s="120">
        <v>4547</v>
      </c>
      <c r="N165" s="121">
        <f t="shared" si="16"/>
        <v>-0.22919138837091035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1871</v>
      </c>
      <c r="F166" s="121" t="str">
        <f t="shared" si="15"/>
        <v>-</v>
      </c>
      <c r="G166" s="120">
        <v>6947</v>
      </c>
      <c r="H166" s="121">
        <f t="shared" si="15"/>
        <v>2.712987707108498</v>
      </c>
      <c r="I166" s="120">
        <v>7486</v>
      </c>
      <c r="J166" s="121">
        <f t="shared" si="15"/>
        <v>7.758744781920246E-2</v>
      </c>
      <c r="K166" s="120">
        <v>6246</v>
      </c>
      <c r="L166" s="121">
        <f t="shared" si="15"/>
        <v>-0.16564253272775853</v>
      </c>
      <c r="M166" s="120">
        <v>4843</v>
      </c>
      <c r="N166" s="121">
        <f t="shared" si="16"/>
        <v>-0.22462375920589173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3458</v>
      </c>
      <c r="F167" s="121" t="str">
        <f t="shared" si="15"/>
        <v>-</v>
      </c>
      <c r="G167" s="120">
        <v>5457</v>
      </c>
      <c r="H167" s="121">
        <f t="shared" si="15"/>
        <v>0.57807981492192018</v>
      </c>
      <c r="I167" s="120">
        <v>5008</v>
      </c>
      <c r="J167" s="121">
        <f t="shared" si="15"/>
        <v>-8.2279640828293976E-2</v>
      </c>
      <c r="K167" s="120">
        <v>4557</v>
      </c>
      <c r="L167" s="121">
        <f t="shared" si="15"/>
        <v>-9.0055910543131001E-2</v>
      </c>
      <c r="M167" s="120">
        <v>4354</v>
      </c>
      <c r="N167" s="121">
        <f t="shared" si="16"/>
        <v>-4.4546850998463894E-2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2938</v>
      </c>
      <c r="F168" s="121" t="str">
        <f t="shared" si="15"/>
        <v>-</v>
      </c>
      <c r="G168" s="120">
        <v>4071</v>
      </c>
      <c r="H168" s="121">
        <f t="shared" si="15"/>
        <v>0.38563648740639889</v>
      </c>
      <c r="I168" s="120">
        <v>3979</v>
      </c>
      <c r="J168" s="121">
        <f t="shared" si="15"/>
        <v>-2.2598870056497189E-2</v>
      </c>
      <c r="K168" s="120">
        <v>3362</v>
      </c>
      <c r="L168" s="121">
        <f t="shared" si="15"/>
        <v>-0.15506408645388292</v>
      </c>
      <c r="M168" s="120">
        <v>3183</v>
      </c>
      <c r="N168" s="121">
        <f t="shared" si="16"/>
        <v>-5.3242117787031584E-2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4549</v>
      </c>
      <c r="F169" s="121" t="str">
        <f t="shared" si="15"/>
        <v>-</v>
      </c>
      <c r="G169" s="120">
        <v>5091</v>
      </c>
      <c r="H169" s="121">
        <f t="shared" si="15"/>
        <v>0.11914706528907448</v>
      </c>
      <c r="I169" s="120">
        <v>5228</v>
      </c>
      <c r="J169" s="121">
        <f t="shared" si="15"/>
        <v>2.6910233745826018E-2</v>
      </c>
      <c r="K169" s="120">
        <v>4329</v>
      </c>
      <c r="L169" s="121">
        <f t="shared" si="15"/>
        <v>-0.17195868400918135</v>
      </c>
      <c r="M169" s="120">
        <v>3905</v>
      </c>
      <c r="N169" s="121">
        <f t="shared" si="16"/>
        <v>-9.7944097944097974E-2</v>
      </c>
    </row>
    <row r="170" spans="2:14" x14ac:dyDescent="0.25">
      <c r="B170" s="119" t="s">
        <v>88</v>
      </c>
      <c r="C170" s="120">
        <v>2080</v>
      </c>
      <c r="D170" s="121">
        <v>-0.61179544606196345</v>
      </c>
      <c r="E170" s="120">
        <v>5301</v>
      </c>
      <c r="F170" s="121">
        <f t="shared" si="15"/>
        <v>1.5485576923076922</v>
      </c>
      <c r="G170" s="120">
        <v>6066</v>
      </c>
      <c r="H170" s="121">
        <f t="shared" si="15"/>
        <v>0.14431239388794559</v>
      </c>
      <c r="I170" s="120">
        <v>6412</v>
      </c>
      <c r="J170" s="121">
        <f t="shared" si="15"/>
        <v>5.7039235080778017E-2</v>
      </c>
      <c r="K170" s="120">
        <v>5757</v>
      </c>
      <c r="L170" s="121">
        <f t="shared" si="15"/>
        <v>-0.10215221459762946</v>
      </c>
      <c r="M170" s="120">
        <v>5485</v>
      </c>
      <c r="N170" s="121">
        <f t="shared" si="16"/>
        <v>-4.724682994615248E-2</v>
      </c>
    </row>
    <row r="171" spans="2:14" x14ac:dyDescent="0.25">
      <c r="B171" s="119" t="s">
        <v>90</v>
      </c>
      <c r="C171" s="120">
        <v>757</v>
      </c>
      <c r="D171" s="121">
        <v>-0.76948842874543244</v>
      </c>
      <c r="E171" s="120">
        <v>2945</v>
      </c>
      <c r="F171" s="121">
        <f t="shared" si="15"/>
        <v>2.890356671070013</v>
      </c>
      <c r="G171" s="120">
        <v>4266</v>
      </c>
      <c r="H171" s="121">
        <f t="shared" si="15"/>
        <v>0.44855687606112049</v>
      </c>
      <c r="I171" s="120">
        <v>4861</v>
      </c>
      <c r="J171" s="121">
        <f t="shared" si="15"/>
        <v>0.1394749179559307</v>
      </c>
      <c r="K171" s="120">
        <v>3048</v>
      </c>
      <c r="L171" s="121">
        <f t="shared" si="15"/>
        <v>-0.372968524994857</v>
      </c>
      <c r="M171" s="120">
        <v>3323</v>
      </c>
      <c r="N171" s="121">
        <f t="shared" si="16"/>
        <v>9.0223097112860806E-2</v>
      </c>
    </row>
    <row r="172" spans="2:14" x14ac:dyDescent="0.25">
      <c r="B172" s="119" t="s">
        <v>92</v>
      </c>
      <c r="C172" s="120">
        <v>2073</v>
      </c>
      <c r="D172" s="121">
        <v>-0.58539999999999992</v>
      </c>
      <c r="E172" s="120">
        <v>5210</v>
      </c>
      <c r="F172" s="121">
        <f t="shared" si="15"/>
        <v>1.513265798359865</v>
      </c>
      <c r="G172" s="120">
        <v>6721</v>
      </c>
      <c r="H172" s="121">
        <f t="shared" si="15"/>
        <v>0.29001919385796548</v>
      </c>
      <c r="I172" s="120">
        <v>6991</v>
      </c>
      <c r="J172" s="121">
        <f t="shared" si="15"/>
        <v>4.0172593364082632E-2</v>
      </c>
      <c r="K172" s="120">
        <v>5267</v>
      </c>
      <c r="L172" s="121">
        <f t="shared" si="15"/>
        <v>-0.24660277499642402</v>
      </c>
      <c r="M172" s="120">
        <v>4829</v>
      </c>
      <c r="N172" s="121">
        <f t="shared" si="16"/>
        <v>-8.3159293715587612E-2</v>
      </c>
    </row>
    <row r="173" spans="2:14" x14ac:dyDescent="0.25">
      <c r="B173" s="119" t="s">
        <v>94</v>
      </c>
      <c r="C173" s="120">
        <v>538</v>
      </c>
      <c r="D173" s="121">
        <v>-0.86119711042311664</v>
      </c>
      <c r="E173" s="120">
        <v>3964</v>
      </c>
      <c r="F173" s="121">
        <f t="shared" si="15"/>
        <v>6.3680297397769516</v>
      </c>
      <c r="G173" s="120">
        <v>3923</v>
      </c>
      <c r="H173" s="121">
        <f t="shared" si="15"/>
        <v>-1.034308779011095E-2</v>
      </c>
      <c r="I173" s="120">
        <v>4443</v>
      </c>
      <c r="J173" s="121">
        <f t="shared" si="15"/>
        <v>0.1325516186591893</v>
      </c>
      <c r="K173" s="120">
        <v>3570</v>
      </c>
      <c r="L173" s="121">
        <f t="shared" si="15"/>
        <v>-0.1964888588791357</v>
      </c>
      <c r="M173" s="120">
        <v>3743</v>
      </c>
      <c r="N173" s="121">
        <f t="shared" si="16"/>
        <v>4.845938375350145E-2</v>
      </c>
    </row>
    <row r="174" spans="2:14" x14ac:dyDescent="0.25">
      <c r="B174" s="119" t="s">
        <v>96</v>
      </c>
      <c r="C174" s="120">
        <v>1485</v>
      </c>
      <c r="D174" s="121">
        <v>-0.61023622047244097</v>
      </c>
      <c r="E174" s="120">
        <v>5209</v>
      </c>
      <c r="F174" s="121">
        <f t="shared" si="15"/>
        <v>2.5077441077441076</v>
      </c>
      <c r="G174" s="120">
        <v>5577</v>
      </c>
      <c r="H174" s="121">
        <f t="shared" si="15"/>
        <v>7.0646957189479664E-2</v>
      </c>
      <c r="I174" s="120">
        <v>4673</v>
      </c>
      <c r="J174" s="121">
        <f t="shared" si="15"/>
        <v>-0.16209431594046975</v>
      </c>
      <c r="K174" s="120">
        <v>4199</v>
      </c>
      <c r="L174" s="121">
        <f t="shared" si="15"/>
        <v>-0.10143376845709395</v>
      </c>
      <c r="M174" s="120">
        <v>4024</v>
      </c>
      <c r="N174" s="121">
        <f t="shared" si="16"/>
        <v>-4.1676589664205732E-2</v>
      </c>
    </row>
    <row r="175" spans="2:14" ht="15.75" x14ac:dyDescent="0.25">
      <c r="B175" s="122" t="s">
        <v>33</v>
      </c>
      <c r="C175" s="123">
        <v>20504</v>
      </c>
      <c r="D175" s="124">
        <v>-0.60997508131859768</v>
      </c>
      <c r="E175" s="123">
        <v>42447</v>
      </c>
      <c r="F175" s="124">
        <f t="shared" si="15"/>
        <v>1.0701814280140463</v>
      </c>
      <c r="G175" s="123">
        <v>63176</v>
      </c>
      <c r="H175" s="124">
        <f t="shared" si="15"/>
        <v>0.48835017786887169</v>
      </c>
      <c r="I175" s="123">
        <v>65408</v>
      </c>
      <c r="J175" s="124">
        <f t="shared" si="15"/>
        <v>3.5329872103330384E-2</v>
      </c>
      <c r="K175" s="123">
        <v>57978</v>
      </c>
      <c r="L175" s="124">
        <f t="shared" si="15"/>
        <v>-0.11359466731898238</v>
      </c>
      <c r="M175" s="123">
        <v>51981</v>
      </c>
      <c r="N175" s="124">
        <v>-0.10343578598778846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249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C$7</f>
        <v>2020</v>
      </c>
      <c r="D183" s="308"/>
      <c r="E183" s="307">
        <f>E$7</f>
        <v>2021</v>
      </c>
      <c r="F183" s="308"/>
      <c r="G183" s="307">
        <f>G$7</f>
        <v>2022</v>
      </c>
      <c r="H183" s="308"/>
      <c r="I183" s="307">
        <f>I$7</f>
        <v>2023</v>
      </c>
      <c r="J183" s="308"/>
      <c r="K183" s="307">
        <f>K$7</f>
        <v>2024</v>
      </c>
      <c r="L183" s="308"/>
      <c r="M183" s="307">
        <f>M$7</f>
        <v>2025</v>
      </c>
      <c r="N183" s="308"/>
    </row>
    <row r="184" spans="1:15" ht="16.5" thickTop="1" thickBot="1" x14ac:dyDescent="0.3">
      <c r="B184" s="87"/>
      <c r="C184" s="116" t="s">
        <v>72</v>
      </c>
      <c r="D184" s="117" t="str">
        <f>CONCATENATE("var ",RIGHT(C183,2),"/",RIGHT(C183-1,2))</f>
        <v>var 20/19</v>
      </c>
      <c r="E184" s="118" t="s">
        <v>72</v>
      </c>
      <c r="F184" s="117" t="str">
        <f>CONCATENATE("var ",RIGHT(E183,2),"/",RIGHT(E183-1,2))</f>
        <v>var 21/20</v>
      </c>
      <c r="G184" s="118" t="s">
        <v>72</v>
      </c>
      <c r="H184" s="117" t="str">
        <f>CONCATENATE("var ",RIGHT(G183,2),"/",RIGHT(G183-1,2))</f>
        <v>var 22/21</v>
      </c>
      <c r="I184" s="118" t="s">
        <v>72</v>
      </c>
      <c r="J184" s="117" t="str">
        <f>CONCATENATE("var ",RIGHT(I183,2),"/",RIGHT(I183-1,2))</f>
        <v>var 23/22</v>
      </c>
      <c r="K184" s="118" t="s">
        <v>72</v>
      </c>
      <c r="L184" s="117" t="str">
        <f>CONCATENATE("var ",RIGHT(K183,2),"/",RIGHT(K183-1,2))</f>
        <v>var 24/23</v>
      </c>
      <c r="M184" s="118" t="s">
        <v>72</v>
      </c>
      <c r="N184" s="117" t="str">
        <f>CONCATENATE("var ",RIGHT(M183,2),"/",RIGHT(M183-1,2))</f>
        <v>var 25/24</v>
      </c>
    </row>
    <row r="185" spans="1:15" x14ac:dyDescent="0.25">
      <c r="A185" s="125"/>
      <c r="B185" s="119" t="s">
        <v>74</v>
      </c>
      <c r="C185" s="120">
        <v>6472</v>
      </c>
      <c r="D185" s="121">
        <v>5.372842722240323E-2</v>
      </c>
      <c r="E185" s="120">
        <v>562</v>
      </c>
      <c r="F185" s="121">
        <f t="shared" ref="F185:L197" si="17">IFERROR(E185/C185-1,"-")</f>
        <v>-0.91316440049443759</v>
      </c>
      <c r="G185" s="120">
        <v>6894</v>
      </c>
      <c r="H185" s="121">
        <f t="shared" si="17"/>
        <v>11.266903914590747</v>
      </c>
      <c r="I185" s="120">
        <v>6261</v>
      </c>
      <c r="J185" s="121">
        <f t="shared" si="17"/>
        <v>-9.1818973020017403E-2</v>
      </c>
      <c r="K185" s="120">
        <v>6378</v>
      </c>
      <c r="L185" s="121">
        <f t="shared" si="17"/>
        <v>1.8687110685194019E-2</v>
      </c>
      <c r="M185" s="120">
        <v>6245</v>
      </c>
      <c r="N185" s="121">
        <f t="shared" ref="N185:N196" si="18">IFERROR(M185/K185-1,"-")</f>
        <v>-2.0852931953590503E-2</v>
      </c>
    </row>
    <row r="186" spans="1:15" x14ac:dyDescent="0.25">
      <c r="B186" s="119" t="s">
        <v>76</v>
      </c>
      <c r="C186" s="120">
        <v>6909</v>
      </c>
      <c r="D186" s="121">
        <v>0.29357798165137616</v>
      </c>
      <c r="E186" s="120">
        <v>249</v>
      </c>
      <c r="F186" s="121">
        <f t="shared" si="17"/>
        <v>-0.96396005210594882</v>
      </c>
      <c r="G186" s="120">
        <v>8112</v>
      </c>
      <c r="H186" s="121">
        <f t="shared" si="17"/>
        <v>31.578313253012048</v>
      </c>
      <c r="I186" s="120">
        <v>7362</v>
      </c>
      <c r="J186" s="121">
        <f t="shared" si="17"/>
        <v>-9.2455621301775093E-2</v>
      </c>
      <c r="K186" s="120">
        <v>6913</v>
      </c>
      <c r="L186" s="121">
        <f t="shared" si="17"/>
        <v>-6.0988861722358068E-2</v>
      </c>
      <c r="M186" s="120">
        <v>6687</v>
      </c>
      <c r="N186" s="121">
        <f t="shared" si="18"/>
        <v>-3.269202950961958E-2</v>
      </c>
    </row>
    <row r="187" spans="1:15" x14ac:dyDescent="0.25">
      <c r="B187" s="119" t="s">
        <v>78</v>
      </c>
      <c r="C187" s="120">
        <v>2495</v>
      </c>
      <c r="D187" s="121">
        <v>-0.67196949776492243</v>
      </c>
      <c r="E187" s="120">
        <v>303</v>
      </c>
      <c r="F187" s="121">
        <f t="shared" si="17"/>
        <v>-0.87855711422845695</v>
      </c>
      <c r="G187" s="120">
        <v>7378</v>
      </c>
      <c r="H187" s="121">
        <f t="shared" si="17"/>
        <v>23.349834983498351</v>
      </c>
      <c r="I187" s="120">
        <v>6069</v>
      </c>
      <c r="J187" s="121">
        <f t="shared" si="17"/>
        <v>-0.17741935483870963</v>
      </c>
      <c r="K187" s="120">
        <v>7454</v>
      </c>
      <c r="L187" s="121">
        <f t="shared" si="17"/>
        <v>0.22820893063107595</v>
      </c>
      <c r="M187" s="120">
        <v>7551</v>
      </c>
      <c r="N187" s="121">
        <f t="shared" si="18"/>
        <v>1.3013147303461148E-2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798</v>
      </c>
      <c r="F188" s="121" t="str">
        <f t="shared" si="17"/>
        <v>-</v>
      </c>
      <c r="G188" s="120">
        <v>8738</v>
      </c>
      <c r="H188" s="121">
        <f t="shared" si="17"/>
        <v>9.9498746867167913</v>
      </c>
      <c r="I188" s="120">
        <v>6859</v>
      </c>
      <c r="J188" s="121">
        <f t="shared" si="17"/>
        <v>-0.21503776607919434</v>
      </c>
      <c r="K188" s="120">
        <v>7570</v>
      </c>
      <c r="L188" s="121">
        <f t="shared" si="17"/>
        <v>0.10365942557224095</v>
      </c>
      <c r="M188" s="120">
        <v>7164</v>
      </c>
      <c r="N188" s="121">
        <f t="shared" si="18"/>
        <v>-5.3632760898282728E-2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2215</v>
      </c>
      <c r="F189" s="121" t="str">
        <f t="shared" si="17"/>
        <v>-</v>
      </c>
      <c r="G189" s="120">
        <v>5742</v>
      </c>
      <c r="H189" s="121">
        <f t="shared" si="17"/>
        <v>1.5923250564334084</v>
      </c>
      <c r="I189" s="120">
        <v>6343</v>
      </c>
      <c r="J189" s="121">
        <f t="shared" si="17"/>
        <v>0.10466736328805304</v>
      </c>
      <c r="K189" s="120">
        <v>5806</v>
      </c>
      <c r="L189" s="121">
        <f t="shared" si="17"/>
        <v>-8.4660255399653161E-2</v>
      </c>
      <c r="M189" s="120">
        <v>5488</v>
      </c>
      <c r="N189" s="121">
        <f t="shared" si="18"/>
        <v>-5.4770926627626615E-2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3358</v>
      </c>
      <c r="F190" s="121" t="str">
        <f t="shared" si="17"/>
        <v>-</v>
      </c>
      <c r="G190" s="120">
        <v>4830</v>
      </c>
      <c r="H190" s="121">
        <f t="shared" si="17"/>
        <v>0.43835616438356162</v>
      </c>
      <c r="I190" s="120">
        <v>5029</v>
      </c>
      <c r="J190" s="121">
        <f t="shared" si="17"/>
        <v>4.1200828157349934E-2</v>
      </c>
      <c r="K190" s="120">
        <v>5288</v>
      </c>
      <c r="L190" s="121">
        <f t="shared" si="17"/>
        <v>5.1501292503479901E-2</v>
      </c>
      <c r="M190" s="120">
        <v>4500</v>
      </c>
      <c r="N190" s="121">
        <f t="shared" si="18"/>
        <v>-0.14901664145234494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5182</v>
      </c>
      <c r="F191" s="121" t="str">
        <f t="shared" si="17"/>
        <v>-</v>
      </c>
      <c r="G191" s="120">
        <v>7856</v>
      </c>
      <c r="H191" s="121">
        <f t="shared" si="17"/>
        <v>0.51601698186028555</v>
      </c>
      <c r="I191" s="120">
        <v>8122</v>
      </c>
      <c r="J191" s="121">
        <f t="shared" si="17"/>
        <v>3.3859470468431851E-2</v>
      </c>
      <c r="K191" s="120">
        <v>8019</v>
      </c>
      <c r="L191" s="121">
        <f t="shared" si="17"/>
        <v>-1.2681605515882821E-2</v>
      </c>
      <c r="M191" s="120">
        <v>6462</v>
      </c>
      <c r="N191" s="121">
        <f t="shared" si="18"/>
        <v>-0.1941638608305275</v>
      </c>
    </row>
    <row r="192" spans="1:15" x14ac:dyDescent="0.25">
      <c r="B192" s="119" t="s">
        <v>88</v>
      </c>
      <c r="C192" s="120">
        <v>2693</v>
      </c>
      <c r="D192" s="121">
        <v>-0.49140698772426816</v>
      </c>
      <c r="E192" s="120">
        <v>6106</v>
      </c>
      <c r="F192" s="121">
        <f t="shared" si="17"/>
        <v>1.267359821760119</v>
      </c>
      <c r="G192" s="120">
        <v>5565</v>
      </c>
      <c r="H192" s="121">
        <f t="shared" si="17"/>
        <v>-8.8601375696036655E-2</v>
      </c>
      <c r="I192" s="120">
        <v>5971</v>
      </c>
      <c r="J192" s="121">
        <f t="shared" si="17"/>
        <v>7.2955974842767279E-2</v>
      </c>
      <c r="K192" s="120">
        <v>6230</v>
      </c>
      <c r="L192" s="121">
        <f t="shared" si="17"/>
        <v>4.3376318874560393E-2</v>
      </c>
      <c r="M192" s="120">
        <v>5164</v>
      </c>
      <c r="N192" s="121">
        <f t="shared" si="18"/>
        <v>-0.17110754414125195</v>
      </c>
    </row>
    <row r="193" spans="2:15" x14ac:dyDescent="0.25">
      <c r="B193" s="119" t="s">
        <v>90</v>
      </c>
      <c r="C193" s="120">
        <v>3745</v>
      </c>
      <c r="D193" s="121">
        <v>-0.18195718654434245</v>
      </c>
      <c r="E193" s="120">
        <v>6568</v>
      </c>
      <c r="F193" s="121">
        <f t="shared" si="17"/>
        <v>0.75380507343124159</v>
      </c>
      <c r="G193" s="120">
        <v>5560</v>
      </c>
      <c r="H193" s="121">
        <f t="shared" si="17"/>
        <v>-0.15347137637028019</v>
      </c>
      <c r="I193" s="120">
        <v>5596</v>
      </c>
      <c r="J193" s="121">
        <f t="shared" si="17"/>
        <v>6.4748201438848962E-3</v>
      </c>
      <c r="K193" s="120">
        <v>5752</v>
      </c>
      <c r="L193" s="121">
        <f t="shared" si="17"/>
        <v>2.7877055039313703E-2</v>
      </c>
      <c r="M193" s="120">
        <v>5417</v>
      </c>
      <c r="N193" s="121">
        <f t="shared" si="18"/>
        <v>-5.8240611961057009E-2</v>
      </c>
    </row>
    <row r="194" spans="2:15" x14ac:dyDescent="0.25">
      <c r="B194" s="119" t="s">
        <v>92</v>
      </c>
      <c r="C194" s="120">
        <v>1910</v>
      </c>
      <c r="D194" s="121">
        <v>-0.67483827034388832</v>
      </c>
      <c r="E194" s="120">
        <v>8811</v>
      </c>
      <c r="F194" s="121">
        <f t="shared" si="17"/>
        <v>3.6130890052356017</v>
      </c>
      <c r="G194" s="120">
        <v>7815</v>
      </c>
      <c r="H194" s="121">
        <f t="shared" si="17"/>
        <v>-0.11304051753489952</v>
      </c>
      <c r="I194" s="120">
        <v>7759</v>
      </c>
      <c r="J194" s="121">
        <f t="shared" si="17"/>
        <v>-7.1657069737683932E-3</v>
      </c>
      <c r="K194" s="120">
        <v>7467</v>
      </c>
      <c r="L194" s="121">
        <f t="shared" si="17"/>
        <v>-3.7633715685010949E-2</v>
      </c>
      <c r="M194" s="120">
        <v>7455</v>
      </c>
      <c r="N194" s="121">
        <f t="shared" si="18"/>
        <v>-1.6070711128967075E-3</v>
      </c>
    </row>
    <row r="195" spans="2:15" x14ac:dyDescent="0.25">
      <c r="B195" s="119" t="s">
        <v>94</v>
      </c>
      <c r="C195" s="120">
        <v>1042</v>
      </c>
      <c r="D195" s="121">
        <v>-0.82487394957983196</v>
      </c>
      <c r="E195" s="120">
        <v>9178</v>
      </c>
      <c r="F195" s="121">
        <f t="shared" si="17"/>
        <v>7.8080614203454886</v>
      </c>
      <c r="G195" s="120">
        <v>6968</v>
      </c>
      <c r="H195" s="121">
        <f t="shared" si="17"/>
        <v>-0.24079320113314451</v>
      </c>
      <c r="I195" s="120">
        <v>7155</v>
      </c>
      <c r="J195" s="121">
        <f t="shared" si="17"/>
        <v>2.683696900114807E-2</v>
      </c>
      <c r="K195" s="120">
        <v>7260</v>
      </c>
      <c r="L195" s="121">
        <f t="shared" si="17"/>
        <v>1.467505241090139E-2</v>
      </c>
      <c r="M195" s="120">
        <v>7841</v>
      </c>
      <c r="N195" s="121">
        <f t="shared" si="18"/>
        <v>8.0027548209366417E-2</v>
      </c>
    </row>
    <row r="196" spans="2:15" x14ac:dyDescent="0.25">
      <c r="B196" s="119" t="s">
        <v>96</v>
      </c>
      <c r="C196" s="120">
        <v>1396</v>
      </c>
      <c r="D196" s="121">
        <v>-0.78370003098853425</v>
      </c>
      <c r="E196" s="120">
        <v>8563</v>
      </c>
      <c r="F196" s="121">
        <f t="shared" si="17"/>
        <v>5.1339541547277934</v>
      </c>
      <c r="G196" s="120">
        <v>7335</v>
      </c>
      <c r="H196" s="121">
        <f t="shared" si="17"/>
        <v>-0.14340768422281913</v>
      </c>
      <c r="I196" s="120">
        <v>7743</v>
      </c>
      <c r="J196" s="121">
        <f t="shared" si="17"/>
        <v>5.5623721881390642E-2</v>
      </c>
      <c r="K196" s="120">
        <v>7580</v>
      </c>
      <c r="L196" s="121">
        <f t="shared" si="17"/>
        <v>-2.1051272116750619E-2</v>
      </c>
      <c r="M196" s="120">
        <v>7909</v>
      </c>
      <c r="N196" s="121">
        <f t="shared" si="18"/>
        <v>4.3403693931398424E-2</v>
      </c>
    </row>
    <row r="197" spans="2:15" ht="15.75" x14ac:dyDescent="0.25">
      <c r="B197" s="122" t="s">
        <v>33</v>
      </c>
      <c r="C197" s="123">
        <v>28980</v>
      </c>
      <c r="D197" s="124">
        <v>-0.58760245901639352</v>
      </c>
      <c r="E197" s="123">
        <v>51893</v>
      </c>
      <c r="F197" s="124">
        <f t="shared" si="17"/>
        <v>0.79064872325741886</v>
      </c>
      <c r="G197" s="123">
        <v>82793</v>
      </c>
      <c r="H197" s="124">
        <f t="shared" si="17"/>
        <v>0.59545603453259588</v>
      </c>
      <c r="I197" s="123">
        <v>80269</v>
      </c>
      <c r="J197" s="124">
        <f t="shared" si="17"/>
        <v>-3.0485669078303745E-2</v>
      </c>
      <c r="K197" s="123">
        <v>81717</v>
      </c>
      <c r="L197" s="124">
        <f t="shared" si="17"/>
        <v>1.8039342710137074E-2</v>
      </c>
      <c r="M197" s="123">
        <v>77883</v>
      </c>
      <c r="N197" s="124">
        <v>-4.6918021953816225E-2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250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C$7</f>
        <v>2020</v>
      </c>
      <c r="D205" s="308"/>
      <c r="E205" s="307">
        <f>E$7</f>
        <v>2021</v>
      </c>
      <c r="F205" s="308"/>
      <c r="G205" s="307">
        <f>G$7</f>
        <v>2022</v>
      </c>
      <c r="H205" s="308"/>
      <c r="I205" s="307">
        <f>I$7</f>
        <v>2023</v>
      </c>
      <c r="J205" s="308"/>
      <c r="K205" s="307">
        <f>K$7</f>
        <v>2024</v>
      </c>
      <c r="L205" s="308"/>
      <c r="M205" s="307">
        <f>M$7</f>
        <v>2025</v>
      </c>
      <c r="N205" s="308"/>
    </row>
    <row r="206" spans="2:15" ht="16.5" thickTop="1" thickBot="1" x14ac:dyDescent="0.3">
      <c r="B206" s="87"/>
      <c r="C206" s="116" t="s">
        <v>72</v>
      </c>
      <c r="D206" s="117" t="str">
        <f>CONCATENATE("var ",RIGHT(C205,2),"/",RIGHT(C205-1,2))</f>
        <v>var 20/19</v>
      </c>
      <c r="E206" s="118" t="s">
        <v>72</v>
      </c>
      <c r="F206" s="117" t="str">
        <f>CONCATENATE("var ",RIGHT(E205,2),"/",RIGHT(E205-1,2))</f>
        <v>var 21/20</v>
      </c>
      <c r="G206" s="118" t="s">
        <v>72</v>
      </c>
      <c r="H206" s="117" t="str">
        <f>CONCATENATE("var ",RIGHT(G205,2),"/",RIGHT(G205-1,2))</f>
        <v>var 22/21</v>
      </c>
      <c r="I206" s="118" t="s">
        <v>72</v>
      </c>
      <c r="J206" s="117" t="str">
        <f>CONCATENATE("var ",RIGHT(I205,2),"/",RIGHT(I205-1,2))</f>
        <v>var 23/22</v>
      </c>
      <c r="K206" s="118" t="s">
        <v>72</v>
      </c>
      <c r="L206" s="117" t="str">
        <f>CONCATENATE("var ",RIGHT(K205,2),"/",RIGHT(K205-1,2))</f>
        <v>var 24/23</v>
      </c>
      <c r="M206" s="118" t="s">
        <v>72</v>
      </c>
      <c r="N206" s="117" t="str">
        <f>CONCATENATE("var ",RIGHT(M205,2),"/",RIGHT(M205-1,2))</f>
        <v>var 25/24</v>
      </c>
    </row>
    <row r="207" spans="2:15" x14ac:dyDescent="0.25">
      <c r="B207" s="119" t="s">
        <v>74</v>
      </c>
      <c r="C207" s="120">
        <v>4575</v>
      </c>
      <c r="D207" s="121">
        <v>0.11639824304538804</v>
      </c>
      <c r="E207" s="120">
        <v>138</v>
      </c>
      <c r="F207" s="121">
        <f t="shared" ref="F207:L219" si="19">IFERROR(E207/C207-1,"-")</f>
        <v>-0.96983606557377044</v>
      </c>
      <c r="G207" s="120">
        <v>5898</v>
      </c>
      <c r="H207" s="121">
        <f t="shared" si="19"/>
        <v>41.739130434782609</v>
      </c>
      <c r="I207" s="120">
        <v>5387</v>
      </c>
      <c r="J207" s="121">
        <f t="shared" si="19"/>
        <v>-8.663953882672093E-2</v>
      </c>
      <c r="K207" s="120">
        <v>5223</v>
      </c>
      <c r="L207" s="121">
        <f t="shared" si="19"/>
        <v>-3.0443660664562833E-2</v>
      </c>
      <c r="M207" s="120">
        <v>4550</v>
      </c>
      <c r="N207" s="121">
        <f t="shared" ref="N207:N218" si="20">IFERROR(M207/K207-1,"-")</f>
        <v>-0.12885314953092097</v>
      </c>
    </row>
    <row r="208" spans="2:15" x14ac:dyDescent="0.25">
      <c r="B208" s="119" t="s">
        <v>76</v>
      </c>
      <c r="C208" s="120">
        <v>5653</v>
      </c>
      <c r="D208" s="121">
        <v>0.19919389053882064</v>
      </c>
      <c r="E208" s="120">
        <v>170</v>
      </c>
      <c r="F208" s="121">
        <f t="shared" si="19"/>
        <v>-0.96992747213868746</v>
      </c>
      <c r="G208" s="120">
        <v>6830</v>
      </c>
      <c r="H208" s="121">
        <f t="shared" si="19"/>
        <v>39.176470588235297</v>
      </c>
      <c r="I208" s="120">
        <v>5327</v>
      </c>
      <c r="J208" s="121">
        <f t="shared" si="19"/>
        <v>-0.22005856515373357</v>
      </c>
      <c r="K208" s="120">
        <v>6123</v>
      </c>
      <c r="L208" s="121">
        <f t="shared" si="19"/>
        <v>0.14942744509104555</v>
      </c>
      <c r="M208" s="120">
        <v>5803</v>
      </c>
      <c r="N208" s="121">
        <f t="shared" si="20"/>
        <v>-5.2261963089988539E-2</v>
      </c>
    </row>
    <row r="209" spans="2:15" x14ac:dyDescent="0.25">
      <c r="B209" s="119" t="s">
        <v>78</v>
      </c>
      <c r="C209" s="120">
        <v>2275</v>
      </c>
      <c r="D209" s="121">
        <v>-0.57815687001668836</v>
      </c>
      <c r="E209" s="120">
        <v>167</v>
      </c>
      <c r="F209" s="121">
        <f t="shared" si="19"/>
        <v>-0.92659340659340661</v>
      </c>
      <c r="G209" s="120">
        <v>6235</v>
      </c>
      <c r="H209" s="121">
        <f t="shared" si="19"/>
        <v>36.335329341317369</v>
      </c>
      <c r="I209" s="120">
        <v>4718</v>
      </c>
      <c r="J209" s="121">
        <f t="shared" si="19"/>
        <v>-0.2433039294306335</v>
      </c>
      <c r="K209" s="120">
        <v>5018</v>
      </c>
      <c r="L209" s="121">
        <f t="shared" si="19"/>
        <v>6.3586265366680772E-2</v>
      </c>
      <c r="M209" s="120">
        <v>5584</v>
      </c>
      <c r="N209" s="121">
        <f t="shared" si="20"/>
        <v>0.11279394180948588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228</v>
      </c>
      <c r="F210" s="121" t="str">
        <f t="shared" si="19"/>
        <v>-</v>
      </c>
      <c r="G210" s="120">
        <v>8867</v>
      </c>
      <c r="H210" s="121">
        <f t="shared" si="19"/>
        <v>37.890350877192979</v>
      </c>
      <c r="I210" s="120">
        <v>7779</v>
      </c>
      <c r="J210" s="121">
        <f t="shared" si="19"/>
        <v>-0.12270215405435891</v>
      </c>
      <c r="K210" s="120">
        <v>7219</v>
      </c>
      <c r="L210" s="121">
        <f t="shared" si="19"/>
        <v>-7.198868749196552E-2</v>
      </c>
      <c r="M210" s="120">
        <v>6741</v>
      </c>
      <c r="N210" s="121">
        <f t="shared" si="20"/>
        <v>-6.621415708546885E-2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740</v>
      </c>
      <c r="F211" s="121" t="str">
        <f t="shared" si="19"/>
        <v>-</v>
      </c>
      <c r="G211" s="120">
        <v>6899</v>
      </c>
      <c r="H211" s="121">
        <f t="shared" si="19"/>
        <v>8.3229729729729733</v>
      </c>
      <c r="I211" s="120">
        <v>5558</v>
      </c>
      <c r="J211" s="121">
        <f t="shared" si="19"/>
        <v>-0.19437599652123494</v>
      </c>
      <c r="K211" s="120">
        <v>6458</v>
      </c>
      <c r="L211" s="121">
        <f t="shared" si="19"/>
        <v>0.16192875134940632</v>
      </c>
      <c r="M211" s="120">
        <v>5113</v>
      </c>
      <c r="N211" s="121">
        <f t="shared" si="20"/>
        <v>-0.20826881387426444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2516</v>
      </c>
      <c r="F212" s="121" t="str">
        <f t="shared" si="19"/>
        <v>-</v>
      </c>
      <c r="G212" s="120">
        <v>5674</v>
      </c>
      <c r="H212" s="121">
        <f t="shared" si="19"/>
        <v>1.25516693163752</v>
      </c>
      <c r="I212" s="120">
        <v>5224</v>
      </c>
      <c r="J212" s="121">
        <f t="shared" si="19"/>
        <v>-7.9309129362002073E-2</v>
      </c>
      <c r="K212" s="120">
        <v>5046</v>
      </c>
      <c r="L212" s="121">
        <f t="shared" si="19"/>
        <v>-3.4073506891271088E-2</v>
      </c>
      <c r="M212" s="120">
        <v>4073</v>
      </c>
      <c r="N212" s="121">
        <f t="shared" si="20"/>
        <v>-0.19282600079270706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3643</v>
      </c>
      <c r="F213" s="121" t="str">
        <f t="shared" si="19"/>
        <v>-</v>
      </c>
      <c r="G213" s="120">
        <v>6649</v>
      </c>
      <c r="H213" s="121">
        <f t="shared" si="19"/>
        <v>0.825144111995608</v>
      </c>
      <c r="I213" s="120">
        <v>6646</v>
      </c>
      <c r="J213" s="121">
        <f t="shared" si="19"/>
        <v>-4.5119566852158677E-4</v>
      </c>
      <c r="K213" s="120">
        <v>7014</v>
      </c>
      <c r="L213" s="121">
        <f t="shared" si="19"/>
        <v>5.5371652121576798E-2</v>
      </c>
      <c r="M213" s="120">
        <v>6460</v>
      </c>
      <c r="N213" s="121">
        <f t="shared" si="20"/>
        <v>-7.8984887368120926E-2</v>
      </c>
    </row>
    <row r="214" spans="2:15" x14ac:dyDescent="0.25">
      <c r="B214" s="119" t="s">
        <v>88</v>
      </c>
      <c r="C214" s="120">
        <v>2493</v>
      </c>
      <c r="D214" s="121">
        <v>-0.56711234589338422</v>
      </c>
      <c r="E214" s="120">
        <v>6493</v>
      </c>
      <c r="F214" s="121">
        <f t="shared" si="19"/>
        <v>1.6044925792218212</v>
      </c>
      <c r="G214" s="120">
        <v>7358</v>
      </c>
      <c r="H214" s="121">
        <f t="shared" si="19"/>
        <v>0.13322039119051277</v>
      </c>
      <c r="I214" s="120">
        <v>7588</v>
      </c>
      <c r="J214" s="121">
        <f t="shared" si="19"/>
        <v>3.1258494156020555E-2</v>
      </c>
      <c r="K214" s="120">
        <v>6567</v>
      </c>
      <c r="L214" s="121">
        <f t="shared" si="19"/>
        <v>-0.13455455983131259</v>
      </c>
      <c r="M214" s="120">
        <v>6576</v>
      </c>
      <c r="N214" s="121">
        <f t="shared" si="20"/>
        <v>1.3704888076746524E-3</v>
      </c>
    </row>
    <row r="215" spans="2:15" x14ac:dyDescent="0.25">
      <c r="B215" s="119" t="s">
        <v>90</v>
      </c>
      <c r="C215" s="120">
        <v>194</v>
      </c>
      <c r="D215" s="121">
        <v>-0.95676398484510805</v>
      </c>
      <c r="E215" s="120">
        <v>6334</v>
      </c>
      <c r="F215" s="121">
        <f t="shared" si="19"/>
        <v>31.649484536082475</v>
      </c>
      <c r="G215" s="120">
        <v>6059</v>
      </c>
      <c r="H215" s="121">
        <f t="shared" si="19"/>
        <v>-4.3416482475528873E-2</v>
      </c>
      <c r="I215" s="120">
        <v>5713</v>
      </c>
      <c r="J215" s="121">
        <f t="shared" si="19"/>
        <v>-5.7105132860207908E-2</v>
      </c>
      <c r="K215" s="120">
        <v>5429</v>
      </c>
      <c r="L215" s="121">
        <f t="shared" si="19"/>
        <v>-4.9711185016628745E-2</v>
      </c>
      <c r="M215" s="120">
        <v>5142</v>
      </c>
      <c r="N215" s="121">
        <f t="shared" si="20"/>
        <v>-5.2864247559403221E-2</v>
      </c>
    </row>
    <row r="216" spans="2:15" x14ac:dyDescent="0.25">
      <c r="B216" s="119" t="s">
        <v>92</v>
      </c>
      <c r="C216" s="120">
        <v>149</v>
      </c>
      <c r="D216" s="121">
        <v>-0.97694569085563976</v>
      </c>
      <c r="E216" s="120">
        <v>9041</v>
      </c>
      <c r="F216" s="121">
        <f t="shared" si="19"/>
        <v>59.677852348993291</v>
      </c>
      <c r="G216" s="120">
        <v>5618</v>
      </c>
      <c r="H216" s="121">
        <f t="shared" si="19"/>
        <v>-0.37860856099988938</v>
      </c>
      <c r="I216" s="120">
        <v>6665</v>
      </c>
      <c r="J216" s="121">
        <f t="shared" si="19"/>
        <v>0.18636525453898178</v>
      </c>
      <c r="K216" s="120">
        <v>6929</v>
      </c>
      <c r="L216" s="121">
        <f t="shared" si="19"/>
        <v>3.9609902475618908E-2</v>
      </c>
      <c r="M216" s="120">
        <v>6347</v>
      </c>
      <c r="N216" s="121">
        <f t="shared" si="20"/>
        <v>-8.3994804445085891E-2</v>
      </c>
    </row>
    <row r="217" spans="2:15" x14ac:dyDescent="0.25">
      <c r="B217" s="119" t="s">
        <v>94</v>
      </c>
      <c r="C217" s="120">
        <v>403</v>
      </c>
      <c r="D217" s="121">
        <v>-0.91022499443083094</v>
      </c>
      <c r="E217" s="120">
        <v>6463</v>
      </c>
      <c r="F217" s="121">
        <f t="shared" si="19"/>
        <v>15.037220843672458</v>
      </c>
      <c r="G217" s="120">
        <v>5119</v>
      </c>
      <c r="H217" s="121">
        <f t="shared" si="19"/>
        <v>-0.20795296302026922</v>
      </c>
      <c r="I217" s="120">
        <v>5073</v>
      </c>
      <c r="J217" s="121">
        <f t="shared" si="19"/>
        <v>-8.9861301035358832E-3</v>
      </c>
      <c r="K217" s="120">
        <v>5398</v>
      </c>
      <c r="L217" s="121">
        <f t="shared" si="19"/>
        <v>6.4064656022077671E-2</v>
      </c>
      <c r="M217" s="120">
        <v>5089</v>
      </c>
      <c r="N217" s="121">
        <f t="shared" si="20"/>
        <v>-5.7243423490181522E-2</v>
      </c>
    </row>
    <row r="218" spans="2:15" x14ac:dyDescent="0.25">
      <c r="B218" s="119" t="s">
        <v>96</v>
      </c>
      <c r="C218" s="120">
        <v>414</v>
      </c>
      <c r="D218" s="121">
        <v>-0.91131105398457579</v>
      </c>
      <c r="E218" s="120">
        <v>5617</v>
      </c>
      <c r="F218" s="121">
        <f t="shared" si="19"/>
        <v>12.567632850241546</v>
      </c>
      <c r="G218" s="120">
        <v>4695</v>
      </c>
      <c r="H218" s="121">
        <f t="shared" si="19"/>
        <v>-0.16414456115364073</v>
      </c>
      <c r="I218" s="120">
        <v>5198</v>
      </c>
      <c r="J218" s="121">
        <f t="shared" si="19"/>
        <v>0.1071352502662406</v>
      </c>
      <c r="K218" s="120">
        <v>5174</v>
      </c>
      <c r="L218" s="121">
        <f t="shared" si="19"/>
        <v>-4.6171604463255411E-3</v>
      </c>
      <c r="M218" s="120">
        <v>5218</v>
      </c>
      <c r="N218" s="121">
        <f t="shared" si="20"/>
        <v>8.5040587553151248E-3</v>
      </c>
    </row>
    <row r="219" spans="2:15" ht="15.75" x14ac:dyDescent="0.25">
      <c r="B219" s="122" t="s">
        <v>33</v>
      </c>
      <c r="C219" s="123">
        <v>17078</v>
      </c>
      <c r="D219" s="124">
        <v>-0.72198346031125871</v>
      </c>
      <c r="E219" s="123">
        <v>41550</v>
      </c>
      <c r="F219" s="124">
        <f t="shared" si="19"/>
        <v>1.4329546785337861</v>
      </c>
      <c r="G219" s="123">
        <v>75901</v>
      </c>
      <c r="H219" s="124">
        <f t="shared" si="19"/>
        <v>0.82673886883273173</v>
      </c>
      <c r="I219" s="123">
        <v>70876</v>
      </c>
      <c r="J219" s="124">
        <f t="shared" si="19"/>
        <v>-6.6204661335160231E-2</v>
      </c>
      <c r="K219" s="123">
        <v>71598</v>
      </c>
      <c r="L219" s="124">
        <f t="shared" si="19"/>
        <v>1.0186805124442699E-2</v>
      </c>
      <c r="M219" s="123">
        <v>66696</v>
      </c>
      <c r="N219" s="124">
        <v>-6.8465599597754112E-2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249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C$7</f>
        <v>2020</v>
      </c>
      <c r="D227" s="308"/>
      <c r="E227" s="307">
        <f>E$7</f>
        <v>2021</v>
      </c>
      <c r="F227" s="308"/>
      <c r="G227" s="307">
        <f>G$7</f>
        <v>2022</v>
      </c>
      <c r="H227" s="308"/>
      <c r="I227" s="307">
        <f>I$7</f>
        <v>2023</v>
      </c>
      <c r="J227" s="308"/>
      <c r="K227" s="307">
        <f>K$7</f>
        <v>2024</v>
      </c>
      <c r="L227" s="308"/>
      <c r="M227" s="307">
        <f>M$7</f>
        <v>2025</v>
      </c>
      <c r="N227" s="308"/>
    </row>
    <row r="228" spans="2:15" ht="16.5" thickTop="1" thickBot="1" x14ac:dyDescent="0.3">
      <c r="B228" s="87"/>
      <c r="C228" s="116" t="s">
        <v>72</v>
      </c>
      <c r="D228" s="117" t="str">
        <f>CONCATENATE("var ",RIGHT(C227,2),"/",RIGHT(C227-1,2))</f>
        <v>var 20/19</v>
      </c>
      <c r="E228" s="118" t="s">
        <v>72</v>
      </c>
      <c r="F228" s="117" t="str">
        <f>CONCATENATE("var ",RIGHT(E227,2),"/",RIGHT(E227-1,2))</f>
        <v>var 21/20</v>
      </c>
      <c r="G228" s="118" t="s">
        <v>72</v>
      </c>
      <c r="H228" s="117" t="str">
        <f>CONCATENATE("var ",RIGHT(G227,2),"/",RIGHT(G227-1,2))</f>
        <v>var 22/21</v>
      </c>
      <c r="I228" s="118" t="s">
        <v>72</v>
      </c>
      <c r="J228" s="117" t="str">
        <f>CONCATENATE("var ",RIGHT(I227,2),"/",RIGHT(I227-1,2))</f>
        <v>var 23/22</v>
      </c>
      <c r="K228" s="118" t="s">
        <v>72</v>
      </c>
      <c r="L228" s="117" t="str">
        <f>CONCATENATE("var ",RIGHT(K227,2),"/",RIGHT(K227-1,2))</f>
        <v>var 24/23</v>
      </c>
      <c r="M228" s="118" t="s">
        <v>72</v>
      </c>
      <c r="N228" s="117" t="str">
        <f>CONCATENATE("var ",RIGHT(M227,2),"/",RIGHT(M227-1,2))</f>
        <v>var 25/24</v>
      </c>
    </row>
    <row r="229" spans="2:15" x14ac:dyDescent="0.25">
      <c r="B229" s="119" t="s">
        <v>74</v>
      </c>
      <c r="C229" s="120">
        <v>6472</v>
      </c>
      <c r="D229" s="121">
        <v>5.372842722240323E-2</v>
      </c>
      <c r="E229" s="120">
        <v>562</v>
      </c>
      <c r="F229" s="121">
        <f t="shared" ref="F229:L241" si="21">IFERROR(E229/C229-1,"-")</f>
        <v>-0.91316440049443759</v>
      </c>
      <c r="G229" s="120">
        <v>6894</v>
      </c>
      <c r="H229" s="121">
        <f t="shared" si="21"/>
        <v>11.266903914590747</v>
      </c>
      <c r="I229" s="120">
        <v>6261</v>
      </c>
      <c r="J229" s="121">
        <f t="shared" si="21"/>
        <v>-9.1818973020017403E-2</v>
      </c>
      <c r="K229" s="120">
        <v>6378</v>
      </c>
      <c r="L229" s="121">
        <f t="shared" si="21"/>
        <v>1.8687110685194019E-2</v>
      </c>
      <c r="M229" s="120">
        <v>6245</v>
      </c>
      <c r="N229" s="121">
        <f t="shared" ref="N229:N240" si="22">IFERROR(M229/K229-1,"-")</f>
        <v>-2.0852931953590503E-2</v>
      </c>
    </row>
    <row r="230" spans="2:15" x14ac:dyDescent="0.25">
      <c r="B230" s="119" t="s">
        <v>76</v>
      </c>
      <c r="C230" s="120">
        <v>6909</v>
      </c>
      <c r="D230" s="121">
        <v>0.29357798165137616</v>
      </c>
      <c r="E230" s="120">
        <v>249</v>
      </c>
      <c r="F230" s="121">
        <f t="shared" si="21"/>
        <v>-0.96396005210594882</v>
      </c>
      <c r="G230" s="120">
        <v>8112</v>
      </c>
      <c r="H230" s="121">
        <f t="shared" si="21"/>
        <v>31.578313253012048</v>
      </c>
      <c r="I230" s="120">
        <v>7362</v>
      </c>
      <c r="J230" s="121">
        <f t="shared" si="21"/>
        <v>-9.2455621301775093E-2</v>
      </c>
      <c r="K230" s="120">
        <v>6913</v>
      </c>
      <c r="L230" s="121">
        <f t="shared" si="21"/>
        <v>-6.0988861722358068E-2</v>
      </c>
      <c r="M230" s="120">
        <v>6687</v>
      </c>
      <c r="N230" s="121">
        <f t="shared" si="22"/>
        <v>-3.269202950961958E-2</v>
      </c>
    </row>
    <row r="231" spans="2:15" x14ac:dyDescent="0.25">
      <c r="B231" s="119" t="s">
        <v>78</v>
      </c>
      <c r="C231" s="120">
        <v>2495</v>
      </c>
      <c r="D231" s="121">
        <v>-0.67196949776492243</v>
      </c>
      <c r="E231" s="120">
        <v>303</v>
      </c>
      <c r="F231" s="121">
        <f t="shared" si="21"/>
        <v>-0.87855711422845695</v>
      </c>
      <c r="G231" s="120">
        <v>7378</v>
      </c>
      <c r="H231" s="121">
        <f t="shared" si="21"/>
        <v>23.349834983498351</v>
      </c>
      <c r="I231" s="120">
        <v>6069</v>
      </c>
      <c r="J231" s="121">
        <f t="shared" si="21"/>
        <v>-0.17741935483870963</v>
      </c>
      <c r="K231" s="120">
        <v>7454</v>
      </c>
      <c r="L231" s="121">
        <f t="shared" si="21"/>
        <v>0.22820893063107595</v>
      </c>
      <c r="M231" s="120">
        <v>7551</v>
      </c>
      <c r="N231" s="121">
        <f t="shared" si="22"/>
        <v>1.3013147303461148E-2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798</v>
      </c>
      <c r="F232" s="121" t="str">
        <f t="shared" si="21"/>
        <v>-</v>
      </c>
      <c r="G232" s="120">
        <v>8738</v>
      </c>
      <c r="H232" s="121">
        <f t="shared" si="21"/>
        <v>9.9498746867167913</v>
      </c>
      <c r="I232" s="120">
        <v>6859</v>
      </c>
      <c r="J232" s="121">
        <f t="shared" si="21"/>
        <v>-0.21503776607919434</v>
      </c>
      <c r="K232" s="120">
        <v>7570</v>
      </c>
      <c r="L232" s="121">
        <f t="shared" si="21"/>
        <v>0.10365942557224095</v>
      </c>
      <c r="M232" s="120">
        <v>7164</v>
      </c>
      <c r="N232" s="121">
        <f t="shared" si="22"/>
        <v>-5.3632760898282728E-2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2215</v>
      </c>
      <c r="F233" s="121" t="str">
        <f t="shared" si="21"/>
        <v>-</v>
      </c>
      <c r="G233" s="120">
        <v>5742</v>
      </c>
      <c r="H233" s="121">
        <f t="shared" si="21"/>
        <v>1.5923250564334084</v>
      </c>
      <c r="I233" s="120">
        <v>6343</v>
      </c>
      <c r="J233" s="121">
        <f t="shared" si="21"/>
        <v>0.10466736328805304</v>
      </c>
      <c r="K233" s="120">
        <v>5806</v>
      </c>
      <c r="L233" s="121">
        <f t="shared" si="21"/>
        <v>-8.4660255399653161E-2</v>
      </c>
      <c r="M233" s="120">
        <v>5488</v>
      </c>
      <c r="N233" s="121">
        <f t="shared" si="22"/>
        <v>-5.4770926627626615E-2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3358</v>
      </c>
      <c r="F234" s="121" t="str">
        <f t="shared" si="21"/>
        <v>-</v>
      </c>
      <c r="G234" s="120">
        <v>4830</v>
      </c>
      <c r="H234" s="121">
        <f t="shared" si="21"/>
        <v>0.43835616438356162</v>
      </c>
      <c r="I234" s="120">
        <v>5029</v>
      </c>
      <c r="J234" s="121">
        <f t="shared" si="21"/>
        <v>4.1200828157349934E-2</v>
      </c>
      <c r="K234" s="120">
        <v>5288</v>
      </c>
      <c r="L234" s="121">
        <f t="shared" si="21"/>
        <v>5.1501292503479901E-2</v>
      </c>
      <c r="M234" s="120">
        <v>4500</v>
      </c>
      <c r="N234" s="121">
        <f t="shared" si="22"/>
        <v>-0.14901664145234494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5182</v>
      </c>
      <c r="F235" s="121" t="str">
        <f t="shared" si="21"/>
        <v>-</v>
      </c>
      <c r="G235" s="120">
        <v>7856</v>
      </c>
      <c r="H235" s="121">
        <f t="shared" si="21"/>
        <v>0.51601698186028555</v>
      </c>
      <c r="I235" s="120">
        <v>8122</v>
      </c>
      <c r="J235" s="121">
        <f t="shared" si="21"/>
        <v>3.3859470468431851E-2</v>
      </c>
      <c r="K235" s="120">
        <v>8019</v>
      </c>
      <c r="L235" s="121">
        <f t="shared" si="21"/>
        <v>-1.2681605515882821E-2</v>
      </c>
      <c r="M235" s="120">
        <v>6462</v>
      </c>
      <c r="N235" s="121">
        <f t="shared" si="22"/>
        <v>-0.1941638608305275</v>
      </c>
    </row>
    <row r="236" spans="2:15" x14ac:dyDescent="0.25">
      <c r="B236" s="119" t="s">
        <v>88</v>
      </c>
      <c r="C236" s="120">
        <v>2693</v>
      </c>
      <c r="D236" s="121">
        <v>-0.49140698772426816</v>
      </c>
      <c r="E236" s="120">
        <v>6106</v>
      </c>
      <c r="F236" s="121">
        <f t="shared" si="21"/>
        <v>1.267359821760119</v>
      </c>
      <c r="G236" s="120">
        <v>5565</v>
      </c>
      <c r="H236" s="121">
        <f t="shared" si="21"/>
        <v>-8.8601375696036655E-2</v>
      </c>
      <c r="I236" s="120">
        <v>5971</v>
      </c>
      <c r="J236" s="121">
        <f t="shared" si="21"/>
        <v>7.2955974842767279E-2</v>
      </c>
      <c r="K236" s="120">
        <v>6230</v>
      </c>
      <c r="L236" s="121">
        <f t="shared" si="21"/>
        <v>4.3376318874560393E-2</v>
      </c>
      <c r="M236" s="120">
        <v>5164</v>
      </c>
      <c r="N236" s="121">
        <f t="shared" si="22"/>
        <v>-0.17110754414125195</v>
      </c>
    </row>
    <row r="237" spans="2:15" x14ac:dyDescent="0.25">
      <c r="B237" s="119" t="s">
        <v>90</v>
      </c>
      <c r="C237" s="120">
        <v>3745</v>
      </c>
      <c r="D237" s="121">
        <v>-0.18195718654434245</v>
      </c>
      <c r="E237" s="120">
        <v>6568</v>
      </c>
      <c r="F237" s="121">
        <f t="shared" si="21"/>
        <v>0.75380507343124159</v>
      </c>
      <c r="G237" s="120">
        <v>5560</v>
      </c>
      <c r="H237" s="121">
        <f t="shared" si="21"/>
        <v>-0.15347137637028019</v>
      </c>
      <c r="I237" s="120">
        <v>5596</v>
      </c>
      <c r="J237" s="121">
        <f t="shared" si="21"/>
        <v>6.4748201438848962E-3</v>
      </c>
      <c r="K237" s="120">
        <v>5752</v>
      </c>
      <c r="L237" s="121">
        <f t="shared" si="21"/>
        <v>2.7877055039313703E-2</v>
      </c>
      <c r="M237" s="120">
        <v>5417</v>
      </c>
      <c r="N237" s="121">
        <f t="shared" si="22"/>
        <v>-5.8240611961057009E-2</v>
      </c>
    </row>
    <row r="238" spans="2:15" x14ac:dyDescent="0.25">
      <c r="B238" s="119" t="s">
        <v>92</v>
      </c>
      <c r="C238" s="120">
        <v>1910</v>
      </c>
      <c r="D238" s="121">
        <v>-0.67483827034388832</v>
      </c>
      <c r="E238" s="120">
        <v>8811</v>
      </c>
      <c r="F238" s="121">
        <f t="shared" si="21"/>
        <v>3.6130890052356017</v>
      </c>
      <c r="G238" s="120">
        <v>7815</v>
      </c>
      <c r="H238" s="121">
        <f t="shared" si="21"/>
        <v>-0.11304051753489952</v>
      </c>
      <c r="I238" s="120">
        <v>7759</v>
      </c>
      <c r="J238" s="121">
        <f t="shared" si="21"/>
        <v>-7.1657069737683932E-3</v>
      </c>
      <c r="K238" s="120">
        <v>7467</v>
      </c>
      <c r="L238" s="121">
        <f t="shared" si="21"/>
        <v>-3.7633715685010949E-2</v>
      </c>
      <c r="M238" s="120">
        <v>7455</v>
      </c>
      <c r="N238" s="121">
        <f t="shared" si="22"/>
        <v>-1.6070711128967075E-3</v>
      </c>
    </row>
    <row r="239" spans="2:15" x14ac:dyDescent="0.25">
      <c r="B239" s="119" t="s">
        <v>94</v>
      </c>
      <c r="C239" s="120">
        <v>1042</v>
      </c>
      <c r="D239" s="121">
        <v>-0.82487394957983196</v>
      </c>
      <c r="E239" s="120">
        <v>9178</v>
      </c>
      <c r="F239" s="121">
        <f t="shared" si="21"/>
        <v>7.8080614203454886</v>
      </c>
      <c r="G239" s="120">
        <v>6968</v>
      </c>
      <c r="H239" s="121">
        <f t="shared" si="21"/>
        <v>-0.24079320113314451</v>
      </c>
      <c r="I239" s="120">
        <v>7155</v>
      </c>
      <c r="J239" s="121">
        <f t="shared" si="21"/>
        <v>2.683696900114807E-2</v>
      </c>
      <c r="K239" s="120">
        <v>7260</v>
      </c>
      <c r="L239" s="121">
        <f t="shared" si="21"/>
        <v>1.467505241090139E-2</v>
      </c>
      <c r="M239" s="120">
        <v>7841</v>
      </c>
      <c r="N239" s="121">
        <f t="shared" si="22"/>
        <v>8.0027548209366417E-2</v>
      </c>
    </row>
    <row r="240" spans="2:15" x14ac:dyDescent="0.25">
      <c r="B240" s="119" t="s">
        <v>96</v>
      </c>
      <c r="C240" s="120">
        <v>1396</v>
      </c>
      <c r="D240" s="121">
        <v>-0.78370003098853425</v>
      </c>
      <c r="E240" s="120">
        <v>8563</v>
      </c>
      <c r="F240" s="121">
        <f t="shared" si="21"/>
        <v>5.1339541547277934</v>
      </c>
      <c r="G240" s="120">
        <v>7335</v>
      </c>
      <c r="H240" s="121">
        <f t="shared" si="21"/>
        <v>-0.14340768422281913</v>
      </c>
      <c r="I240" s="120">
        <v>7743</v>
      </c>
      <c r="J240" s="121">
        <f t="shared" si="21"/>
        <v>5.5623721881390642E-2</v>
      </c>
      <c r="K240" s="120">
        <v>7580</v>
      </c>
      <c r="L240" s="121">
        <f t="shared" si="21"/>
        <v>-2.1051272116750619E-2</v>
      </c>
      <c r="M240" s="120">
        <v>7909</v>
      </c>
      <c r="N240" s="121">
        <f t="shared" si="22"/>
        <v>4.3403693931398424E-2</v>
      </c>
    </row>
    <row r="241" spans="2:15" ht="15.75" x14ac:dyDescent="0.25">
      <c r="B241" s="122" t="s">
        <v>33</v>
      </c>
      <c r="C241" s="123">
        <v>28980</v>
      </c>
      <c r="D241" s="124">
        <v>-0.58760245901639352</v>
      </c>
      <c r="E241" s="123">
        <v>51893</v>
      </c>
      <c r="F241" s="124">
        <f t="shared" si="21"/>
        <v>0.79064872325741886</v>
      </c>
      <c r="G241" s="123">
        <v>82793</v>
      </c>
      <c r="H241" s="124">
        <f t="shared" si="21"/>
        <v>0.59545603453259588</v>
      </c>
      <c r="I241" s="123">
        <v>80269</v>
      </c>
      <c r="J241" s="124">
        <f t="shared" si="21"/>
        <v>-3.0485669078303745E-2</v>
      </c>
      <c r="K241" s="123">
        <v>81717</v>
      </c>
      <c r="L241" s="124">
        <f t="shared" si="21"/>
        <v>1.8039342710137074E-2</v>
      </c>
      <c r="M241" s="123">
        <v>77883</v>
      </c>
      <c r="N241" s="124">
        <v>-4.6918021953816225E-2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251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f>C$7</f>
        <v>2020</v>
      </c>
      <c r="D249" s="308"/>
      <c r="E249" s="307">
        <f>E$7</f>
        <v>2021</v>
      </c>
      <c r="F249" s="308"/>
      <c r="G249" s="307">
        <f>G$7</f>
        <v>2022</v>
      </c>
      <c r="H249" s="308"/>
      <c r="I249" s="307">
        <f>I$7</f>
        <v>2023</v>
      </c>
      <c r="J249" s="308"/>
      <c r="K249" s="307">
        <f>K$7</f>
        <v>2024</v>
      </c>
      <c r="L249" s="308"/>
      <c r="M249" s="307">
        <f>M$7</f>
        <v>2025</v>
      </c>
      <c r="N249" s="308"/>
    </row>
    <row r="250" spans="2:15" ht="16.5" thickTop="1" thickBot="1" x14ac:dyDescent="0.3">
      <c r="B250" s="87"/>
      <c r="C250" s="116" t="s">
        <v>72</v>
      </c>
      <c r="D250" s="117" t="str">
        <f>CONCATENATE("var ",RIGHT(C249,2),"/",RIGHT(C249-1,2))</f>
        <v>var 20/19</v>
      </c>
      <c r="E250" s="118" t="s">
        <v>72</v>
      </c>
      <c r="F250" s="117" t="str">
        <f>CONCATENATE("var ",RIGHT(E249,2),"/",RIGHT(E249-1,2))</f>
        <v>var 21/20</v>
      </c>
      <c r="G250" s="118" t="s">
        <v>72</v>
      </c>
      <c r="H250" s="117" t="str">
        <f>CONCATENATE("var ",RIGHT(G249,2),"/",RIGHT(G249-1,2))</f>
        <v>var 22/21</v>
      </c>
      <c r="I250" s="118" t="s">
        <v>72</v>
      </c>
      <c r="J250" s="117" t="str">
        <f>CONCATENATE("var ",RIGHT(I249,2),"/",RIGHT(I249-1,2))</f>
        <v>var 23/22</v>
      </c>
      <c r="K250" s="118" t="s">
        <v>72</v>
      </c>
      <c r="L250" s="117" t="str">
        <f>CONCATENATE("var ",RIGHT(K249,2),"/",RIGHT(K249-1,2))</f>
        <v>var 24/23</v>
      </c>
      <c r="M250" s="118" t="s">
        <v>72</v>
      </c>
      <c r="N250" s="117" t="str">
        <f>CONCATENATE("var ",RIGHT(M249,2),"/",RIGHT(M249-1,2))</f>
        <v>var 25/24</v>
      </c>
    </row>
    <row r="251" spans="2:15" x14ac:dyDescent="0.25">
      <c r="B251" s="119" t="s">
        <v>74</v>
      </c>
      <c r="C251" s="120">
        <v>4233</v>
      </c>
      <c r="D251" s="121">
        <v>-7.7375762859633879E-2</v>
      </c>
      <c r="E251" s="120">
        <v>15</v>
      </c>
      <c r="F251" s="121">
        <f t="shared" ref="F251:L263" si="23">IFERROR(E251/C251-1,"-")</f>
        <v>-0.9964564138908576</v>
      </c>
      <c r="G251" s="120">
        <v>2668</v>
      </c>
      <c r="H251" s="121">
        <f t="shared" si="23"/>
        <v>176.86666666666667</v>
      </c>
      <c r="I251" s="120">
        <v>4139</v>
      </c>
      <c r="J251" s="121">
        <f t="shared" si="23"/>
        <v>0.55134932533733139</v>
      </c>
      <c r="K251" s="120">
        <v>3435</v>
      </c>
      <c r="L251" s="121">
        <f t="shared" si="23"/>
        <v>-0.17008939357332686</v>
      </c>
      <c r="M251" s="120">
        <v>2586</v>
      </c>
      <c r="N251" s="121">
        <f t="shared" ref="N251:N262" si="24">IFERROR(M251/K251-1,"-")</f>
        <v>-0.24716157205240175</v>
      </c>
    </row>
    <row r="252" spans="2:15" x14ac:dyDescent="0.25">
      <c r="B252" s="119" t="s">
        <v>76</v>
      </c>
      <c r="C252" s="120">
        <v>5326</v>
      </c>
      <c r="D252" s="121">
        <v>5.2569169960474227E-2</v>
      </c>
      <c r="E252" s="120">
        <v>39</v>
      </c>
      <c r="F252" s="121">
        <f t="shared" si="23"/>
        <v>-0.99267743146826892</v>
      </c>
      <c r="G252" s="120">
        <v>3232</v>
      </c>
      <c r="H252" s="121">
        <f t="shared" si="23"/>
        <v>81.871794871794876</v>
      </c>
      <c r="I252" s="120">
        <v>4376</v>
      </c>
      <c r="J252" s="121">
        <f t="shared" si="23"/>
        <v>0.35396039603960405</v>
      </c>
      <c r="K252" s="120">
        <v>3587</v>
      </c>
      <c r="L252" s="121">
        <f t="shared" si="23"/>
        <v>-0.18030164533820836</v>
      </c>
      <c r="M252" s="120">
        <v>3609</v>
      </c>
      <c r="N252" s="121">
        <f t="shared" si="24"/>
        <v>6.1332589908000834E-3</v>
      </c>
    </row>
    <row r="253" spans="2:15" x14ac:dyDescent="0.25">
      <c r="B253" s="119" t="s">
        <v>78</v>
      </c>
      <c r="C253" s="120">
        <v>1960</v>
      </c>
      <c r="D253" s="121">
        <v>-0.58395245170876664</v>
      </c>
      <c r="E253" s="120">
        <v>25</v>
      </c>
      <c r="F253" s="121">
        <f t="shared" si="23"/>
        <v>-0.98724489795918369</v>
      </c>
      <c r="G253" s="120">
        <v>3519</v>
      </c>
      <c r="H253" s="121">
        <f t="shared" si="23"/>
        <v>139.76</v>
      </c>
      <c r="I253" s="120">
        <v>3712</v>
      </c>
      <c r="J253" s="121">
        <f t="shared" si="23"/>
        <v>5.4845126456379623E-2</v>
      </c>
      <c r="K253" s="120">
        <v>4025</v>
      </c>
      <c r="L253" s="121">
        <f t="shared" si="23"/>
        <v>8.4321120689655249E-2</v>
      </c>
      <c r="M253" s="120">
        <v>3315</v>
      </c>
      <c r="N253" s="121">
        <f t="shared" si="24"/>
        <v>-0.17639751552795035</v>
      </c>
    </row>
    <row r="254" spans="2:15" x14ac:dyDescent="0.25">
      <c r="B254" s="119" t="s">
        <v>80</v>
      </c>
      <c r="C254" s="120">
        <v>0</v>
      </c>
      <c r="D254" s="121">
        <v>-1</v>
      </c>
      <c r="E254" s="120">
        <v>27</v>
      </c>
      <c r="F254" s="121" t="str">
        <f t="shared" si="23"/>
        <v>-</v>
      </c>
      <c r="G254" s="120">
        <v>2608</v>
      </c>
      <c r="H254" s="121">
        <f t="shared" si="23"/>
        <v>95.592592592592595</v>
      </c>
      <c r="I254" s="120">
        <v>2116</v>
      </c>
      <c r="J254" s="121">
        <f t="shared" si="23"/>
        <v>-0.18865030674846628</v>
      </c>
      <c r="K254" s="120">
        <v>1591</v>
      </c>
      <c r="L254" s="121">
        <f t="shared" si="23"/>
        <v>-0.24810964083175802</v>
      </c>
      <c r="M254" s="120">
        <v>2194</v>
      </c>
      <c r="N254" s="121">
        <f t="shared" si="24"/>
        <v>0.3790069138906349</v>
      </c>
    </row>
    <row r="255" spans="2:15" x14ac:dyDescent="0.25">
      <c r="B255" s="119" t="s">
        <v>82</v>
      </c>
      <c r="C255" s="120">
        <v>0</v>
      </c>
      <c r="D255" s="121">
        <v>-1</v>
      </c>
      <c r="E255" s="120">
        <v>28</v>
      </c>
      <c r="F255" s="121" t="str">
        <f t="shared" si="23"/>
        <v>-</v>
      </c>
      <c r="G255" s="120">
        <v>519</v>
      </c>
      <c r="H255" s="121">
        <f t="shared" si="23"/>
        <v>17.535714285714285</v>
      </c>
      <c r="I255" s="120">
        <v>434</v>
      </c>
      <c r="J255" s="121">
        <f t="shared" si="23"/>
        <v>-0.16377649325626209</v>
      </c>
      <c r="K255" s="120">
        <v>622</v>
      </c>
      <c r="L255" s="121">
        <f t="shared" si="23"/>
        <v>0.43317972350230405</v>
      </c>
      <c r="M255" s="120">
        <v>775</v>
      </c>
      <c r="N255" s="121">
        <f t="shared" si="24"/>
        <v>0.24598070739549849</v>
      </c>
    </row>
    <row r="256" spans="2:15" x14ac:dyDescent="0.25">
      <c r="B256" s="119" t="s">
        <v>84</v>
      </c>
      <c r="C256" s="120">
        <v>0</v>
      </c>
      <c r="D256" s="121">
        <v>-1</v>
      </c>
      <c r="E256" s="120">
        <v>37</v>
      </c>
      <c r="F256" s="121" t="str">
        <f t="shared" si="23"/>
        <v>-</v>
      </c>
      <c r="G256" s="120">
        <v>388</v>
      </c>
      <c r="H256" s="121">
        <f t="shared" si="23"/>
        <v>9.486486486486486</v>
      </c>
      <c r="I256" s="120">
        <v>450</v>
      </c>
      <c r="J256" s="121">
        <f t="shared" si="23"/>
        <v>0.15979381443298979</v>
      </c>
      <c r="K256" s="120">
        <v>450</v>
      </c>
      <c r="L256" s="121">
        <f t="shared" si="23"/>
        <v>0</v>
      </c>
      <c r="M256" s="120">
        <v>436</v>
      </c>
      <c r="N256" s="121">
        <f t="shared" si="24"/>
        <v>-3.1111111111111089E-2</v>
      </c>
    </row>
    <row r="257" spans="2:15" x14ac:dyDescent="0.25">
      <c r="B257" s="119" t="s">
        <v>86</v>
      </c>
      <c r="C257" s="120">
        <v>0</v>
      </c>
      <c r="D257" s="121">
        <v>-1</v>
      </c>
      <c r="E257" s="120">
        <v>194</v>
      </c>
      <c r="F257" s="121" t="str">
        <f t="shared" si="23"/>
        <v>-</v>
      </c>
      <c r="G257" s="120">
        <v>687</v>
      </c>
      <c r="H257" s="121">
        <f t="shared" si="23"/>
        <v>2.5412371134020617</v>
      </c>
      <c r="I257" s="120">
        <v>516</v>
      </c>
      <c r="J257" s="121">
        <f t="shared" si="23"/>
        <v>-0.24890829694323147</v>
      </c>
      <c r="K257" s="120">
        <v>1214</v>
      </c>
      <c r="L257" s="121">
        <f t="shared" si="23"/>
        <v>1.3527131782945738</v>
      </c>
      <c r="M257" s="120">
        <v>818</v>
      </c>
      <c r="N257" s="121">
        <f t="shared" si="24"/>
        <v>-0.32619439868204281</v>
      </c>
    </row>
    <row r="258" spans="2:15" x14ac:dyDescent="0.25">
      <c r="B258" s="119" t="s">
        <v>88</v>
      </c>
      <c r="C258" s="120">
        <v>9</v>
      </c>
      <c r="D258" s="121">
        <v>-0.98392857142857149</v>
      </c>
      <c r="E258" s="120">
        <v>149</v>
      </c>
      <c r="F258" s="121">
        <f t="shared" si="23"/>
        <v>15.555555555555557</v>
      </c>
      <c r="G258" s="120">
        <v>460</v>
      </c>
      <c r="H258" s="121">
        <f t="shared" si="23"/>
        <v>2.087248322147651</v>
      </c>
      <c r="I258" s="120">
        <v>651</v>
      </c>
      <c r="J258" s="121">
        <f t="shared" si="23"/>
        <v>0.41521739130434776</v>
      </c>
      <c r="K258" s="120">
        <v>545</v>
      </c>
      <c r="L258" s="121">
        <f t="shared" si="23"/>
        <v>-0.16282642089093702</v>
      </c>
      <c r="M258" s="120">
        <v>383</v>
      </c>
      <c r="N258" s="121">
        <f t="shared" si="24"/>
        <v>-0.29724770642201837</v>
      </c>
    </row>
    <row r="259" spans="2:15" x14ac:dyDescent="0.25">
      <c r="B259" s="119" t="s">
        <v>90</v>
      </c>
      <c r="C259" s="120">
        <v>1</v>
      </c>
      <c r="D259" s="121">
        <v>-0.99887766554433222</v>
      </c>
      <c r="E259" s="120">
        <v>187</v>
      </c>
      <c r="F259" s="121">
        <f t="shared" si="23"/>
        <v>186</v>
      </c>
      <c r="G259" s="120">
        <v>487</v>
      </c>
      <c r="H259" s="121">
        <f t="shared" si="23"/>
        <v>1.6042780748663104</v>
      </c>
      <c r="I259" s="120">
        <v>563</v>
      </c>
      <c r="J259" s="121">
        <f t="shared" si="23"/>
        <v>0.15605749486652987</v>
      </c>
      <c r="K259" s="120">
        <v>786</v>
      </c>
      <c r="L259" s="121">
        <f t="shared" si="23"/>
        <v>0.39609236234458267</v>
      </c>
      <c r="M259" s="120">
        <v>512</v>
      </c>
      <c r="N259" s="121">
        <f t="shared" si="24"/>
        <v>-0.34860050890585237</v>
      </c>
    </row>
    <row r="260" spans="2:15" x14ac:dyDescent="0.25">
      <c r="B260" s="119" t="s">
        <v>92</v>
      </c>
      <c r="C260" s="120">
        <v>9</v>
      </c>
      <c r="D260" s="121">
        <v>-0.99586966498393759</v>
      </c>
      <c r="E260" s="120">
        <v>1976</v>
      </c>
      <c r="F260" s="121">
        <f t="shared" si="23"/>
        <v>218.55555555555554</v>
      </c>
      <c r="G260" s="120">
        <v>2499</v>
      </c>
      <c r="H260" s="121">
        <f t="shared" si="23"/>
        <v>0.26467611336032393</v>
      </c>
      <c r="I260" s="120">
        <v>2101</v>
      </c>
      <c r="J260" s="121">
        <f t="shared" si="23"/>
        <v>-0.15926370548219293</v>
      </c>
      <c r="K260" s="120">
        <v>2136</v>
      </c>
      <c r="L260" s="121">
        <f t="shared" si="23"/>
        <v>1.6658733936220749E-2</v>
      </c>
      <c r="M260" s="120">
        <v>2180</v>
      </c>
      <c r="N260" s="121">
        <f t="shared" si="24"/>
        <v>2.0599250936329527E-2</v>
      </c>
    </row>
    <row r="261" spans="2:15" x14ac:dyDescent="0.25">
      <c r="B261" s="119" t="s">
        <v>94</v>
      </c>
      <c r="C261" s="120">
        <v>14</v>
      </c>
      <c r="D261" s="121">
        <v>-0.9952364749914937</v>
      </c>
      <c r="E261" s="120">
        <v>2835</v>
      </c>
      <c r="F261" s="121">
        <f t="shared" si="23"/>
        <v>201.5</v>
      </c>
      <c r="G261" s="120">
        <v>3397</v>
      </c>
      <c r="H261" s="121">
        <f t="shared" si="23"/>
        <v>0.19823633156966491</v>
      </c>
      <c r="I261" s="120">
        <v>3063</v>
      </c>
      <c r="J261" s="121">
        <f t="shared" si="23"/>
        <v>-9.8322048866647083E-2</v>
      </c>
      <c r="K261" s="120">
        <v>3114</v>
      </c>
      <c r="L261" s="121">
        <f t="shared" si="23"/>
        <v>1.6650342801175277E-2</v>
      </c>
      <c r="M261" s="120">
        <v>3633</v>
      </c>
      <c r="N261" s="121">
        <f t="shared" si="24"/>
        <v>0.16666666666666674</v>
      </c>
    </row>
    <row r="262" spans="2:15" x14ac:dyDescent="0.25">
      <c r="B262" s="119" t="s">
        <v>96</v>
      </c>
      <c r="C262" s="120">
        <v>24</v>
      </c>
      <c r="D262" s="121">
        <v>-0.99290570499556607</v>
      </c>
      <c r="E262" s="120">
        <v>2091</v>
      </c>
      <c r="F262" s="121">
        <f t="shared" si="23"/>
        <v>86.125</v>
      </c>
      <c r="G262" s="120">
        <v>2400</v>
      </c>
      <c r="H262" s="121">
        <f t="shared" si="23"/>
        <v>0.14777618364418932</v>
      </c>
      <c r="I262" s="120">
        <v>2463</v>
      </c>
      <c r="J262" s="121">
        <f t="shared" si="23"/>
        <v>2.6250000000000107E-2</v>
      </c>
      <c r="K262" s="120">
        <v>2655</v>
      </c>
      <c r="L262" s="121">
        <f t="shared" si="23"/>
        <v>7.7953714981729538E-2</v>
      </c>
      <c r="M262" s="120">
        <v>2631</v>
      </c>
      <c r="N262" s="121">
        <f t="shared" si="24"/>
        <v>-9.0395480225988756E-3</v>
      </c>
    </row>
    <row r="263" spans="2:15" ht="15.75" x14ac:dyDescent="0.25">
      <c r="B263" s="122" t="s">
        <v>33</v>
      </c>
      <c r="C263" s="123">
        <v>11625</v>
      </c>
      <c r="D263" s="124">
        <v>-0.62456400981785298</v>
      </c>
      <c r="E263" s="123">
        <v>7603</v>
      </c>
      <c r="F263" s="124">
        <f t="shared" si="23"/>
        <v>-0.34597849462365593</v>
      </c>
      <c r="G263" s="123">
        <v>22864</v>
      </c>
      <c r="H263" s="124">
        <f t="shared" si="23"/>
        <v>2.007233986584243</v>
      </c>
      <c r="I263" s="123">
        <v>24584</v>
      </c>
      <c r="J263" s="124">
        <f t="shared" si="23"/>
        <v>7.5227431770468867E-2</v>
      </c>
      <c r="K263" s="123">
        <v>24160</v>
      </c>
      <c r="L263" s="124">
        <f t="shared" si="23"/>
        <v>-1.7246989912138022E-2</v>
      </c>
      <c r="M263" s="123">
        <v>23072</v>
      </c>
      <c r="N263" s="124">
        <v>-4.503311258278142E-2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252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f>C$7</f>
        <v>2020</v>
      </c>
      <c r="D271" s="308"/>
      <c r="E271" s="307">
        <f>E$7</f>
        <v>2021</v>
      </c>
      <c r="F271" s="308"/>
      <c r="G271" s="307">
        <f>G$7</f>
        <v>2022</v>
      </c>
      <c r="H271" s="308"/>
      <c r="I271" s="307">
        <f>I$7</f>
        <v>2023</v>
      </c>
      <c r="J271" s="308"/>
      <c r="K271" s="307">
        <f>K$7</f>
        <v>2024</v>
      </c>
      <c r="L271" s="308"/>
      <c r="M271" s="307">
        <f>M$7</f>
        <v>2025</v>
      </c>
      <c r="N271" s="308"/>
    </row>
    <row r="272" spans="2:15" ht="16.5" thickTop="1" thickBot="1" x14ac:dyDescent="0.3">
      <c r="B272" s="87"/>
      <c r="C272" s="116" t="s">
        <v>72</v>
      </c>
      <c r="D272" s="117" t="str">
        <f>CONCATENATE("var ",RIGHT(C271,2),"/",RIGHT(C271-1,2))</f>
        <v>var 20/19</v>
      </c>
      <c r="E272" s="118" t="s">
        <v>72</v>
      </c>
      <c r="F272" s="117" t="str">
        <f>CONCATENATE("var ",RIGHT(E271,2),"/",RIGHT(E271-1,2))</f>
        <v>var 21/20</v>
      </c>
      <c r="G272" s="118" t="s">
        <v>72</v>
      </c>
      <c r="H272" s="117" t="str">
        <f>CONCATENATE("var ",RIGHT(G271,2),"/",RIGHT(G271-1,2))</f>
        <v>var 22/21</v>
      </c>
      <c r="I272" s="118" t="s">
        <v>72</v>
      </c>
      <c r="J272" s="117" t="str">
        <f>CONCATENATE("var ",RIGHT(I271,2),"/",RIGHT(I271-1,2))</f>
        <v>var 23/22</v>
      </c>
      <c r="K272" s="118" t="s">
        <v>72</v>
      </c>
      <c r="L272" s="117" t="str">
        <f>CONCATENATE("var ",RIGHT(K271,2),"/",RIGHT(K271-1,2))</f>
        <v>var 24/23</v>
      </c>
      <c r="M272" s="118" t="s">
        <v>72</v>
      </c>
      <c r="N272" s="117" t="str">
        <f>CONCATENATE("var ",RIGHT(M271,2),"/",RIGHT(M271-1,2))</f>
        <v>var 25/24</v>
      </c>
    </row>
    <row r="273" spans="2:14" x14ac:dyDescent="0.25">
      <c r="B273" s="119" t="s">
        <v>74</v>
      </c>
      <c r="C273" s="120">
        <v>5434</v>
      </c>
      <c r="D273" s="121">
        <v>5.9672386895475826E-2</v>
      </c>
      <c r="E273" s="120">
        <v>56</v>
      </c>
      <c r="F273" s="121">
        <f t="shared" ref="F273:L285" si="25">IFERROR(E273/C273-1,"-")</f>
        <v>-0.98969451601030545</v>
      </c>
      <c r="G273" s="120">
        <v>1897</v>
      </c>
      <c r="H273" s="121">
        <f t="shared" si="25"/>
        <v>32.875</v>
      </c>
      <c r="I273" s="120">
        <v>4811</v>
      </c>
      <c r="J273" s="121">
        <f t="shared" si="25"/>
        <v>1.536109646810754</v>
      </c>
      <c r="K273" s="120">
        <v>4085</v>
      </c>
      <c r="L273" s="121">
        <f t="shared" si="25"/>
        <v>-0.15090417792558719</v>
      </c>
      <c r="M273" s="120">
        <v>3094</v>
      </c>
      <c r="N273" s="121">
        <f t="shared" ref="N273:N284" si="26">IFERROR(M273/K273-1,"-")</f>
        <v>-0.24259485924112612</v>
      </c>
    </row>
    <row r="274" spans="2:14" x14ac:dyDescent="0.25">
      <c r="B274" s="119" t="s">
        <v>76</v>
      </c>
      <c r="C274" s="120">
        <v>5626</v>
      </c>
      <c r="D274" s="121">
        <v>0.29631336405529951</v>
      </c>
      <c r="E274" s="120">
        <v>90</v>
      </c>
      <c r="F274" s="121">
        <f t="shared" si="25"/>
        <v>-0.98400284393885529</v>
      </c>
      <c r="G274" s="120">
        <v>1725</v>
      </c>
      <c r="H274" s="121">
        <f t="shared" si="25"/>
        <v>18.166666666666668</v>
      </c>
      <c r="I274" s="120">
        <v>3291</v>
      </c>
      <c r="J274" s="121">
        <f t="shared" si="25"/>
        <v>0.90782608695652178</v>
      </c>
      <c r="K274" s="120">
        <v>3554</v>
      </c>
      <c r="L274" s="121">
        <f t="shared" si="25"/>
        <v>7.9914919477362512E-2</v>
      </c>
      <c r="M274" s="120">
        <v>3156</v>
      </c>
      <c r="N274" s="121">
        <f t="shared" si="26"/>
        <v>-0.1119864940911649</v>
      </c>
    </row>
    <row r="275" spans="2:14" x14ac:dyDescent="0.25">
      <c r="B275" s="119" t="s">
        <v>78</v>
      </c>
      <c r="C275" s="120">
        <v>1740</v>
      </c>
      <c r="D275" s="121">
        <v>-0.64876867178037956</v>
      </c>
      <c r="E275" s="120">
        <v>55</v>
      </c>
      <c r="F275" s="121">
        <f t="shared" si="25"/>
        <v>-0.9683908045977011</v>
      </c>
      <c r="G275" s="120">
        <v>2166</v>
      </c>
      <c r="H275" s="121">
        <f t="shared" si="25"/>
        <v>38.381818181818183</v>
      </c>
      <c r="I275" s="120">
        <v>2951</v>
      </c>
      <c r="J275" s="121">
        <f t="shared" si="25"/>
        <v>0.3624192059095106</v>
      </c>
      <c r="K275" s="120">
        <v>3964</v>
      </c>
      <c r="L275" s="121">
        <f t="shared" si="25"/>
        <v>0.34327346662148428</v>
      </c>
      <c r="M275" s="120">
        <v>2560</v>
      </c>
      <c r="N275" s="121">
        <f t="shared" si="26"/>
        <v>-0.3541876892028254</v>
      </c>
    </row>
    <row r="276" spans="2:14" x14ac:dyDescent="0.25">
      <c r="B276" s="119" t="s">
        <v>80</v>
      </c>
      <c r="C276" s="120">
        <v>0</v>
      </c>
      <c r="D276" s="121">
        <v>-1</v>
      </c>
      <c r="E276" s="120">
        <v>80</v>
      </c>
      <c r="F276" s="121" t="str">
        <f t="shared" si="25"/>
        <v>-</v>
      </c>
      <c r="G276" s="120">
        <v>1648</v>
      </c>
      <c r="H276" s="121">
        <f t="shared" si="25"/>
        <v>19.600000000000001</v>
      </c>
      <c r="I276" s="120">
        <v>1900</v>
      </c>
      <c r="J276" s="121">
        <f t="shared" si="25"/>
        <v>0.15291262135922334</v>
      </c>
      <c r="K276" s="120">
        <v>1351</v>
      </c>
      <c r="L276" s="121">
        <f t="shared" si="25"/>
        <v>-0.28894736842105262</v>
      </c>
      <c r="M276" s="120">
        <v>1682</v>
      </c>
      <c r="N276" s="121">
        <f t="shared" si="26"/>
        <v>0.2450037009622501</v>
      </c>
    </row>
    <row r="277" spans="2:14" x14ac:dyDescent="0.25">
      <c r="B277" s="119" t="s">
        <v>82</v>
      </c>
      <c r="C277" s="120">
        <v>0</v>
      </c>
      <c r="D277" s="121">
        <v>-1</v>
      </c>
      <c r="E277" s="120">
        <v>38</v>
      </c>
      <c r="F277" s="121" t="str">
        <f t="shared" si="25"/>
        <v>-</v>
      </c>
      <c r="G277" s="120">
        <v>211</v>
      </c>
      <c r="H277" s="121">
        <f t="shared" si="25"/>
        <v>4.5526315789473681</v>
      </c>
      <c r="I277" s="120">
        <v>280</v>
      </c>
      <c r="J277" s="121">
        <f t="shared" si="25"/>
        <v>0.32701421800947861</v>
      </c>
      <c r="K277" s="120">
        <v>163</v>
      </c>
      <c r="L277" s="121">
        <f t="shared" si="25"/>
        <v>-0.41785714285714282</v>
      </c>
      <c r="M277" s="120">
        <v>109</v>
      </c>
      <c r="N277" s="121">
        <f t="shared" si="26"/>
        <v>-0.33128834355828218</v>
      </c>
    </row>
    <row r="278" spans="2:14" x14ac:dyDescent="0.25">
      <c r="B278" s="119" t="s">
        <v>84</v>
      </c>
      <c r="C278" s="120">
        <v>0</v>
      </c>
      <c r="D278" s="121">
        <v>-1</v>
      </c>
      <c r="E278" s="120">
        <v>26</v>
      </c>
      <c r="F278" s="121" t="str">
        <f t="shared" si="25"/>
        <v>-</v>
      </c>
      <c r="G278" s="120">
        <v>298</v>
      </c>
      <c r="H278" s="121">
        <f t="shared" si="25"/>
        <v>10.461538461538462</v>
      </c>
      <c r="I278" s="120">
        <v>429</v>
      </c>
      <c r="J278" s="121">
        <f t="shared" si="25"/>
        <v>0.43959731543624159</v>
      </c>
      <c r="K278" s="120">
        <v>233</v>
      </c>
      <c r="L278" s="121">
        <f t="shared" si="25"/>
        <v>-0.45687645687645684</v>
      </c>
      <c r="M278" s="120">
        <v>255</v>
      </c>
      <c r="N278" s="121">
        <f t="shared" si="26"/>
        <v>9.4420600858369008E-2</v>
      </c>
    </row>
    <row r="279" spans="2:14" x14ac:dyDescent="0.25">
      <c r="B279" s="119" t="s">
        <v>86</v>
      </c>
      <c r="C279" s="120">
        <v>0</v>
      </c>
      <c r="D279" s="121">
        <v>-1</v>
      </c>
      <c r="E279" s="120">
        <v>70</v>
      </c>
      <c r="F279" s="121" t="str">
        <f t="shared" si="25"/>
        <v>-</v>
      </c>
      <c r="G279" s="120">
        <v>242</v>
      </c>
      <c r="H279" s="121">
        <f t="shared" si="25"/>
        <v>2.4571428571428573</v>
      </c>
      <c r="I279" s="120">
        <v>388</v>
      </c>
      <c r="J279" s="121">
        <f t="shared" si="25"/>
        <v>0.60330578512396693</v>
      </c>
      <c r="K279" s="120">
        <v>247</v>
      </c>
      <c r="L279" s="121">
        <f t="shared" si="25"/>
        <v>-0.36340206185567014</v>
      </c>
      <c r="M279" s="120">
        <v>142</v>
      </c>
      <c r="N279" s="121">
        <f t="shared" si="26"/>
        <v>-0.4251012145748988</v>
      </c>
    </row>
    <row r="280" spans="2:14" x14ac:dyDescent="0.25">
      <c r="B280" s="119" t="s">
        <v>88</v>
      </c>
      <c r="C280" s="120">
        <v>30</v>
      </c>
      <c r="D280" s="121">
        <v>-0.95568685376661744</v>
      </c>
      <c r="E280" s="120">
        <v>66</v>
      </c>
      <c r="F280" s="121">
        <f t="shared" si="25"/>
        <v>1.2000000000000002</v>
      </c>
      <c r="G280" s="120">
        <v>287</v>
      </c>
      <c r="H280" s="121">
        <f t="shared" si="25"/>
        <v>3.3484848484848486</v>
      </c>
      <c r="I280" s="120">
        <v>383</v>
      </c>
      <c r="J280" s="121">
        <f t="shared" si="25"/>
        <v>0.33449477351916368</v>
      </c>
      <c r="K280" s="120">
        <v>201</v>
      </c>
      <c r="L280" s="121">
        <f t="shared" si="25"/>
        <v>-0.47519582245430814</v>
      </c>
      <c r="M280" s="120">
        <v>114</v>
      </c>
      <c r="N280" s="121">
        <f t="shared" si="26"/>
        <v>-0.43283582089552242</v>
      </c>
    </row>
    <row r="281" spans="2:14" x14ac:dyDescent="0.25">
      <c r="B281" s="119" t="s">
        <v>90</v>
      </c>
      <c r="C281" s="120">
        <v>16</v>
      </c>
      <c r="D281" s="121">
        <v>-0.97269624573378843</v>
      </c>
      <c r="E281" s="120">
        <v>54</v>
      </c>
      <c r="F281" s="121">
        <f t="shared" si="25"/>
        <v>2.375</v>
      </c>
      <c r="G281" s="120">
        <v>382</v>
      </c>
      <c r="H281" s="121">
        <f t="shared" si="25"/>
        <v>6.0740740740740744</v>
      </c>
      <c r="I281" s="120">
        <v>399</v>
      </c>
      <c r="J281" s="121">
        <f t="shared" si="25"/>
        <v>4.4502617801047029E-2</v>
      </c>
      <c r="K281" s="120">
        <v>175</v>
      </c>
      <c r="L281" s="121">
        <f t="shared" si="25"/>
        <v>-0.56140350877192979</v>
      </c>
      <c r="M281" s="120">
        <v>80</v>
      </c>
      <c r="N281" s="121">
        <f t="shared" si="26"/>
        <v>-0.54285714285714293</v>
      </c>
    </row>
    <row r="282" spans="2:14" x14ac:dyDescent="0.25">
      <c r="B282" s="119" t="s">
        <v>92</v>
      </c>
      <c r="C282" s="120">
        <v>138</v>
      </c>
      <c r="D282" s="121">
        <v>-0.96252036936447583</v>
      </c>
      <c r="E282" s="120">
        <v>1125</v>
      </c>
      <c r="F282" s="121">
        <f t="shared" si="25"/>
        <v>7.1521739130434785</v>
      </c>
      <c r="G282" s="120">
        <v>2204</v>
      </c>
      <c r="H282" s="121">
        <f t="shared" si="25"/>
        <v>0.95911111111111103</v>
      </c>
      <c r="I282" s="120">
        <v>2388</v>
      </c>
      <c r="J282" s="121">
        <f t="shared" si="25"/>
        <v>8.3484573502722315E-2</v>
      </c>
      <c r="K282" s="120">
        <v>2268</v>
      </c>
      <c r="L282" s="121">
        <f t="shared" si="25"/>
        <v>-5.0251256281407031E-2</v>
      </c>
      <c r="M282" s="120">
        <v>1945</v>
      </c>
      <c r="N282" s="121">
        <f t="shared" si="26"/>
        <v>-0.14241622574955903</v>
      </c>
    </row>
    <row r="283" spans="2:14" x14ac:dyDescent="0.25">
      <c r="B283" s="119" t="s">
        <v>94</v>
      </c>
      <c r="C283" s="120">
        <v>302</v>
      </c>
      <c r="D283" s="121">
        <v>-0.94258555133079847</v>
      </c>
      <c r="E283" s="120">
        <v>2172</v>
      </c>
      <c r="F283" s="121">
        <f t="shared" si="25"/>
        <v>6.1920529801324502</v>
      </c>
      <c r="G283" s="120">
        <v>4737</v>
      </c>
      <c r="H283" s="121">
        <f t="shared" si="25"/>
        <v>1.180939226519337</v>
      </c>
      <c r="I283" s="120">
        <v>3933</v>
      </c>
      <c r="J283" s="121">
        <f t="shared" si="25"/>
        <v>-0.16972767574414183</v>
      </c>
      <c r="K283" s="120">
        <v>3376</v>
      </c>
      <c r="L283" s="121">
        <f t="shared" si="25"/>
        <v>-0.14162217137045507</v>
      </c>
      <c r="M283" s="120">
        <v>3562</v>
      </c>
      <c r="N283" s="121">
        <f t="shared" si="26"/>
        <v>5.5094786729857903E-2</v>
      </c>
    </row>
    <row r="284" spans="2:14" x14ac:dyDescent="0.25">
      <c r="B284" s="119" t="s">
        <v>96</v>
      </c>
      <c r="C284" s="120">
        <v>61</v>
      </c>
      <c r="D284" s="121">
        <v>-0.99024156135018393</v>
      </c>
      <c r="E284" s="120">
        <v>1633</v>
      </c>
      <c r="F284" s="121">
        <f t="shared" si="25"/>
        <v>25.770491803278688</v>
      </c>
      <c r="G284" s="120">
        <v>3908</v>
      </c>
      <c r="H284" s="121">
        <f t="shared" si="25"/>
        <v>1.3931414574402941</v>
      </c>
      <c r="I284" s="120">
        <v>4511</v>
      </c>
      <c r="J284" s="121">
        <f t="shared" si="25"/>
        <v>0.15429887410440113</v>
      </c>
      <c r="K284" s="120">
        <v>3656</v>
      </c>
      <c r="L284" s="121">
        <f t="shared" si="25"/>
        <v>-0.18953668809576596</v>
      </c>
      <c r="M284" s="120">
        <v>3594</v>
      </c>
      <c r="N284" s="121">
        <f t="shared" si="26"/>
        <v>-1.6958424507658609E-2</v>
      </c>
    </row>
    <row r="285" spans="2:14" ht="15.75" x14ac:dyDescent="0.25">
      <c r="B285" s="122" t="s">
        <v>33</v>
      </c>
      <c r="C285" s="123">
        <v>13377</v>
      </c>
      <c r="D285" s="124">
        <v>-0.62367073651043725</v>
      </c>
      <c r="E285" s="123">
        <v>5465</v>
      </c>
      <c r="F285" s="124">
        <f t="shared" si="25"/>
        <v>-0.59146295880989763</v>
      </c>
      <c r="G285" s="123">
        <v>19705</v>
      </c>
      <c r="H285" s="124">
        <f t="shared" si="25"/>
        <v>2.6056724611161939</v>
      </c>
      <c r="I285" s="123">
        <v>25664</v>
      </c>
      <c r="J285" s="124">
        <f t="shared" si="25"/>
        <v>0.30241055569652375</v>
      </c>
      <c r="K285" s="123">
        <v>23273</v>
      </c>
      <c r="L285" s="124">
        <f t="shared" si="25"/>
        <v>-9.3165523690773022E-2</v>
      </c>
      <c r="M285" s="123">
        <v>20293</v>
      </c>
      <c r="N285" s="124">
        <v>-0.12804537446826791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659C-5F1B-42FA-9F3A-8862FEDAB4CD}">
  <sheetPr>
    <tabColor theme="7" tint="0.79998168889431442"/>
  </sheetPr>
  <dimension ref="A4:R25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83" t="s">
        <v>241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1" t="s">
        <v>69</v>
      </c>
    </row>
    <row r="5" spans="1:18" ht="10.5" customHeight="1" thickBot="1" x14ac:dyDescent="0.3">
      <c r="B5" s="108"/>
      <c r="C5" s="108"/>
      <c r="D5" s="108"/>
      <c r="E5" s="108"/>
      <c r="F5" s="108"/>
      <c r="G5" s="108"/>
      <c r="H5" s="108"/>
      <c r="I5" s="108"/>
      <c r="J5" s="109"/>
      <c r="K5" s="108"/>
      <c r="L5" s="108"/>
      <c r="M5" s="108"/>
      <c r="N5" s="108"/>
      <c r="O5" s="108"/>
      <c r="P5" s="4"/>
      <c r="Q5" s="4"/>
      <c r="R5" s="1" t="s">
        <v>70</v>
      </c>
    </row>
    <row r="6" spans="1:18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</row>
    <row r="7" spans="1:18" ht="22.5" thickTop="1" thickBot="1" x14ac:dyDescent="0.3">
      <c r="B7" s="111"/>
      <c r="C7" s="112">
        <v>2018</v>
      </c>
      <c r="D7" s="307">
        <v>2019</v>
      </c>
      <c r="E7" s="308"/>
      <c r="F7" s="307">
        <v>2020</v>
      </c>
      <c r="G7" s="308"/>
      <c r="H7" s="307">
        <v>2021</v>
      </c>
      <c r="I7" s="308"/>
      <c r="J7" s="307">
        <v>2022</v>
      </c>
      <c r="K7" s="308"/>
      <c r="L7" s="309">
        <v>2023</v>
      </c>
      <c r="M7" s="308"/>
      <c r="N7" s="309">
        <v>2024</v>
      </c>
      <c r="O7" s="310"/>
      <c r="P7" s="309">
        <v>2025</v>
      </c>
      <c r="Q7" s="310"/>
    </row>
    <row r="8" spans="1:18" ht="16.5" thickTop="1" thickBot="1" x14ac:dyDescent="0.3">
      <c r="B8" s="87"/>
      <c r="C8" s="116" t="s">
        <v>72</v>
      </c>
      <c r="D8" s="116" t="s">
        <v>72</v>
      </c>
      <c r="E8" s="117" t="s">
        <v>136</v>
      </c>
      <c r="F8" s="116" t="s">
        <v>72</v>
      </c>
      <c r="G8" s="117" t="s">
        <v>137</v>
      </c>
      <c r="H8" s="116" t="s">
        <v>72</v>
      </c>
      <c r="I8" s="117" t="s">
        <v>138</v>
      </c>
      <c r="J8" s="116" t="s">
        <v>72</v>
      </c>
      <c r="K8" s="117" t="s">
        <v>139</v>
      </c>
      <c r="L8" s="118" t="s">
        <v>72</v>
      </c>
      <c r="M8" s="117" t="s">
        <v>253</v>
      </c>
      <c r="N8" s="118" t="s">
        <v>72</v>
      </c>
      <c r="O8" s="117" t="s">
        <v>254</v>
      </c>
      <c r="P8" s="118" t="s">
        <v>72</v>
      </c>
      <c r="Q8" s="117" t="s">
        <v>139</v>
      </c>
    </row>
    <row r="9" spans="1:18" x14ac:dyDescent="0.25">
      <c r="A9" s="1" t="s">
        <v>73</v>
      </c>
      <c r="B9" s="119" t="s">
        <v>74</v>
      </c>
      <c r="C9" s="120">
        <v>124519</v>
      </c>
      <c r="D9" s="120">
        <v>131427</v>
      </c>
      <c r="E9" s="121">
        <f t="shared" ref="E9:E21" si="0">D9/C9-1</f>
        <v>5.5477477332776415E-2</v>
      </c>
      <c r="F9" s="120">
        <v>138100</v>
      </c>
      <c r="G9" s="121">
        <f>F9/D9-1</f>
        <v>5.0773433160613779E-2</v>
      </c>
      <c r="H9" s="120">
        <v>15182</v>
      </c>
      <c r="I9" s="121">
        <f>IFERROR(H9/F9-1,"-")</f>
        <v>-0.89006517016654596</v>
      </c>
      <c r="J9" s="120">
        <v>99949</v>
      </c>
      <c r="K9" s="121">
        <f>IFERROR(J9/H9-1,"-")</f>
        <v>5.5833882228955343</v>
      </c>
      <c r="L9" s="120">
        <v>139602</v>
      </c>
      <c r="M9" s="121">
        <f t="shared" ref="M9:M21" si="1">IFERROR(L9/J9-1,"-")</f>
        <v>0.39673233349007986</v>
      </c>
      <c r="N9" s="120">
        <v>150956</v>
      </c>
      <c r="O9" s="121">
        <f>IFERROR(N9/L9-1,"-")</f>
        <v>8.1331213019870674E-2</v>
      </c>
      <c r="P9" s="120">
        <v>146051</v>
      </c>
      <c r="Q9" s="121">
        <f t="shared" ref="Q9:Q20" si="2">IFERROR(P9/N9-1,"-")</f>
        <v>-3.2492911841861205E-2</v>
      </c>
    </row>
    <row r="10" spans="1:18" x14ac:dyDescent="0.25">
      <c r="A10" s="1" t="s">
        <v>75</v>
      </c>
      <c r="B10" s="119" t="s">
        <v>76</v>
      </c>
      <c r="C10" s="120">
        <v>128316</v>
      </c>
      <c r="D10" s="120">
        <v>129821</v>
      </c>
      <c r="E10" s="121">
        <f t="shared" si="0"/>
        <v>1.1728856884566152E-2</v>
      </c>
      <c r="F10" s="120">
        <v>148350</v>
      </c>
      <c r="G10" s="121">
        <f t="shared" ref="G10:G20" si="3">F10/D10-1</f>
        <v>0.14272729373521997</v>
      </c>
      <c r="H10" s="120">
        <v>19347</v>
      </c>
      <c r="I10" s="121">
        <f t="shared" ref="I10:I21" si="4">IFERROR(H10/F10-1,"-")</f>
        <v>-0.86958543983822045</v>
      </c>
      <c r="J10" s="120">
        <v>130897</v>
      </c>
      <c r="K10" s="121">
        <f t="shared" ref="K10:K21" si="5">IFERROR(J10/H10-1,"-")</f>
        <v>5.7657517961441052</v>
      </c>
      <c r="L10" s="120">
        <v>147030</v>
      </c>
      <c r="M10" s="121">
        <f t="shared" si="1"/>
        <v>0.12324957791240432</v>
      </c>
      <c r="N10" s="120">
        <v>154587</v>
      </c>
      <c r="O10" s="121">
        <f t="shared" ref="O10:O21" si="6">IFERROR(N10/L10-1,"-")</f>
        <v>5.1397673944093114E-2</v>
      </c>
      <c r="P10" s="120">
        <v>147890</v>
      </c>
      <c r="Q10" s="121">
        <f t="shared" si="2"/>
        <v>-4.3321883470149536E-2</v>
      </c>
    </row>
    <row r="11" spans="1:18" x14ac:dyDescent="0.25">
      <c r="A11" s="1" t="s">
        <v>77</v>
      </c>
      <c r="B11" s="119" t="s">
        <v>78</v>
      </c>
      <c r="C11" s="120">
        <v>151090</v>
      </c>
      <c r="D11" s="120">
        <v>155039</v>
      </c>
      <c r="E11" s="121">
        <f t="shared" si="0"/>
        <v>2.6136739691574595E-2</v>
      </c>
      <c r="F11" s="120">
        <v>57720</v>
      </c>
      <c r="G11" s="121">
        <f t="shared" si="3"/>
        <v>-0.62770657705480559</v>
      </c>
      <c r="H11" s="120">
        <v>24976</v>
      </c>
      <c r="I11" s="121">
        <f t="shared" si="4"/>
        <v>-0.5672903672903673</v>
      </c>
      <c r="J11" s="120">
        <v>140303</v>
      </c>
      <c r="K11" s="121">
        <f t="shared" si="5"/>
        <v>4.6175128122998075</v>
      </c>
      <c r="L11" s="120">
        <v>154113</v>
      </c>
      <c r="M11" s="121">
        <f t="shared" si="1"/>
        <v>9.8429826874692594E-2</v>
      </c>
      <c r="N11" s="120">
        <v>175927</v>
      </c>
      <c r="O11" s="121">
        <f t="shared" si="6"/>
        <v>0.14154548934872468</v>
      </c>
      <c r="P11" s="120">
        <v>158958</v>
      </c>
      <c r="Q11" s="121">
        <f t="shared" si="2"/>
        <v>-9.6454779539240754E-2</v>
      </c>
    </row>
    <row r="12" spans="1:18" x14ac:dyDescent="0.25">
      <c r="A12" s="1" t="s">
        <v>79</v>
      </c>
      <c r="B12" s="119" t="s">
        <v>80</v>
      </c>
      <c r="C12" s="120">
        <v>140771</v>
      </c>
      <c r="D12" s="120">
        <v>154790</v>
      </c>
      <c r="E12" s="121">
        <f t="shared" si="0"/>
        <v>9.9587272946842775E-2</v>
      </c>
      <c r="F12" s="120">
        <v>0</v>
      </c>
      <c r="G12" s="121">
        <f t="shared" si="3"/>
        <v>-1</v>
      </c>
      <c r="H12" s="120">
        <v>32795</v>
      </c>
      <c r="I12" s="121" t="str">
        <f t="shared" si="4"/>
        <v>-</v>
      </c>
      <c r="J12" s="120">
        <v>166226</v>
      </c>
      <c r="K12" s="121">
        <f t="shared" si="5"/>
        <v>4.0686385119682882</v>
      </c>
      <c r="L12" s="120">
        <v>167625</v>
      </c>
      <c r="M12" s="121">
        <f t="shared" si="1"/>
        <v>8.4162525717998982E-3</v>
      </c>
      <c r="N12" s="120">
        <v>158852</v>
      </c>
      <c r="O12" s="121">
        <f t="shared" si="6"/>
        <v>-5.2337061894108916E-2</v>
      </c>
      <c r="P12" s="120">
        <v>165261</v>
      </c>
      <c r="Q12" s="121">
        <f t="shared" si="2"/>
        <v>4.0345730617178166E-2</v>
      </c>
    </row>
    <row r="13" spans="1:18" x14ac:dyDescent="0.25">
      <c r="A13" s="1" t="s">
        <v>81</v>
      </c>
      <c r="B13" s="119" t="s">
        <v>82</v>
      </c>
      <c r="C13" s="120">
        <v>130764</v>
      </c>
      <c r="D13" s="120">
        <v>147295</v>
      </c>
      <c r="E13" s="121">
        <f t="shared" si="0"/>
        <v>0.12641858615521095</v>
      </c>
      <c r="F13" s="120">
        <v>0</v>
      </c>
      <c r="G13" s="121">
        <f t="shared" si="3"/>
        <v>-1</v>
      </c>
      <c r="H13" s="120">
        <v>42014</v>
      </c>
      <c r="I13" s="121" t="str">
        <f t="shared" si="4"/>
        <v>-</v>
      </c>
      <c r="J13" s="120">
        <v>145846</v>
      </c>
      <c r="K13" s="121">
        <f t="shared" si="5"/>
        <v>2.4713666872947111</v>
      </c>
      <c r="L13" s="120">
        <v>150325</v>
      </c>
      <c r="M13" s="121">
        <f t="shared" si="1"/>
        <v>3.0710475432990991E-2</v>
      </c>
      <c r="N13" s="120">
        <v>161561</v>
      </c>
      <c r="O13" s="121">
        <f t="shared" si="6"/>
        <v>7.4744719773823354E-2</v>
      </c>
      <c r="P13" s="120">
        <v>153212</v>
      </c>
      <c r="Q13" s="121">
        <f t="shared" si="2"/>
        <v>-5.167707553184242E-2</v>
      </c>
    </row>
    <row r="14" spans="1:18" x14ac:dyDescent="0.25">
      <c r="A14" s="1" t="s">
        <v>83</v>
      </c>
      <c r="B14" s="119" t="s">
        <v>84</v>
      </c>
      <c r="C14" s="120">
        <v>144000</v>
      </c>
      <c r="D14" s="120">
        <v>151143</v>
      </c>
      <c r="E14" s="121">
        <f t="shared" si="0"/>
        <v>4.9604166666666671E-2</v>
      </c>
      <c r="F14" s="120">
        <v>0</v>
      </c>
      <c r="G14" s="121">
        <f t="shared" si="3"/>
        <v>-1</v>
      </c>
      <c r="H14" s="120">
        <v>53539</v>
      </c>
      <c r="I14" s="121" t="str">
        <f t="shared" si="4"/>
        <v>-</v>
      </c>
      <c r="J14" s="120">
        <v>144989</v>
      </c>
      <c r="K14" s="121">
        <f t="shared" si="5"/>
        <v>1.7081006369188816</v>
      </c>
      <c r="L14" s="120">
        <v>157350</v>
      </c>
      <c r="M14" s="121">
        <f t="shared" si="1"/>
        <v>8.5254743463297311E-2</v>
      </c>
      <c r="N14" s="120">
        <v>157065</v>
      </c>
      <c r="O14" s="121">
        <f t="shared" si="6"/>
        <v>-1.8112488083888989E-3</v>
      </c>
      <c r="P14" s="120">
        <v>145993</v>
      </c>
      <c r="Q14" s="121">
        <f t="shared" si="2"/>
        <v>-7.0493107948938372E-2</v>
      </c>
    </row>
    <row r="15" spans="1:18" x14ac:dyDescent="0.25">
      <c r="A15" s="1" t="s">
        <v>85</v>
      </c>
      <c r="B15" s="119" t="s">
        <v>86</v>
      </c>
      <c r="C15" s="120">
        <v>151588</v>
      </c>
      <c r="D15" s="120">
        <v>155735</v>
      </c>
      <c r="E15" s="121">
        <f t="shared" si="0"/>
        <v>2.7357046731931289E-2</v>
      </c>
      <c r="F15" s="120">
        <v>0</v>
      </c>
      <c r="G15" s="121">
        <f t="shared" si="3"/>
        <v>-1</v>
      </c>
      <c r="H15" s="120">
        <v>94144</v>
      </c>
      <c r="I15" s="121" t="str">
        <f t="shared" si="4"/>
        <v>-</v>
      </c>
      <c r="J15" s="120">
        <v>164843</v>
      </c>
      <c r="K15" s="121">
        <f t="shared" si="5"/>
        <v>0.75096660435078189</v>
      </c>
      <c r="L15" s="120">
        <v>164390</v>
      </c>
      <c r="M15" s="121">
        <f t="shared" si="1"/>
        <v>-2.7480693751024132E-3</v>
      </c>
      <c r="N15" s="120">
        <v>166795</v>
      </c>
      <c r="O15" s="121">
        <f t="shared" si="6"/>
        <v>1.4629843664456521E-2</v>
      </c>
      <c r="P15" s="120">
        <v>155966</v>
      </c>
      <c r="Q15" s="121">
        <f t="shared" si="2"/>
        <v>-6.4924008513444598E-2</v>
      </c>
    </row>
    <row r="16" spans="1:18" x14ac:dyDescent="0.25">
      <c r="A16" s="1" t="s">
        <v>87</v>
      </c>
      <c r="B16" s="119" t="s">
        <v>88</v>
      </c>
      <c r="C16" s="120">
        <v>160004</v>
      </c>
      <c r="D16" s="120">
        <v>164814</v>
      </c>
      <c r="E16" s="121">
        <f t="shared" si="0"/>
        <v>3.0061748456288617E-2</v>
      </c>
      <c r="F16" s="120">
        <v>52795</v>
      </c>
      <c r="G16" s="121">
        <f t="shared" si="3"/>
        <v>-0.67966920285898036</v>
      </c>
      <c r="H16" s="120">
        <v>118184</v>
      </c>
      <c r="I16" s="121">
        <f t="shared" si="4"/>
        <v>1.2385453167913627</v>
      </c>
      <c r="J16" s="120">
        <v>164674</v>
      </c>
      <c r="K16" s="121">
        <f t="shared" si="5"/>
        <v>0.39336966086779945</v>
      </c>
      <c r="L16" s="120">
        <v>166974</v>
      </c>
      <c r="M16" s="121">
        <f t="shared" si="1"/>
        <v>1.3966989324362133E-2</v>
      </c>
      <c r="N16" s="120">
        <v>175399</v>
      </c>
      <c r="O16" s="121">
        <f t="shared" si="6"/>
        <v>5.0456957370608624E-2</v>
      </c>
      <c r="P16" s="120">
        <v>164094</v>
      </c>
      <c r="Q16" s="121">
        <f t="shared" si="2"/>
        <v>-6.4453047052719814E-2</v>
      </c>
    </row>
    <row r="17" spans="1:17" x14ac:dyDescent="0.25">
      <c r="A17" s="1" t="s">
        <v>89</v>
      </c>
      <c r="B17" s="119" t="s">
        <v>90</v>
      </c>
      <c r="C17" s="120">
        <v>139210</v>
      </c>
      <c r="D17" s="120">
        <v>136766</v>
      </c>
      <c r="E17" s="121">
        <f t="shared" si="0"/>
        <v>-1.7556210042382059E-2</v>
      </c>
      <c r="F17" s="120">
        <v>37281</v>
      </c>
      <c r="G17" s="121">
        <f t="shared" si="3"/>
        <v>-0.72741032127868044</v>
      </c>
      <c r="H17" s="120">
        <v>105384</v>
      </c>
      <c r="I17" s="121">
        <f t="shared" si="4"/>
        <v>1.8267482095437355</v>
      </c>
      <c r="J17" s="120">
        <v>140395</v>
      </c>
      <c r="K17" s="121">
        <f t="shared" si="5"/>
        <v>0.33222310787216269</v>
      </c>
      <c r="L17" s="120">
        <v>153067</v>
      </c>
      <c r="M17" s="121">
        <f t="shared" si="1"/>
        <v>9.0259624630506741E-2</v>
      </c>
      <c r="N17" s="120">
        <v>148572</v>
      </c>
      <c r="O17" s="121">
        <f t="shared" si="6"/>
        <v>-2.936622524776733E-2</v>
      </c>
      <c r="P17" s="120">
        <v>143018</v>
      </c>
      <c r="Q17" s="121">
        <f t="shared" si="2"/>
        <v>-3.738254852865952E-2</v>
      </c>
    </row>
    <row r="18" spans="1:17" x14ac:dyDescent="0.25">
      <c r="A18" s="1" t="s">
        <v>91</v>
      </c>
      <c r="B18" s="119" t="s">
        <v>92</v>
      </c>
      <c r="C18" s="120">
        <v>163587</v>
      </c>
      <c r="D18" s="120">
        <v>158662</v>
      </c>
      <c r="E18" s="121">
        <f t="shared" si="0"/>
        <v>-3.0106304290683283E-2</v>
      </c>
      <c r="F18" s="120">
        <v>29818</v>
      </c>
      <c r="G18" s="121">
        <f t="shared" si="3"/>
        <v>-0.81206590109793142</v>
      </c>
      <c r="H18" s="120">
        <v>139108</v>
      </c>
      <c r="I18" s="121">
        <f t="shared" si="4"/>
        <v>3.6652357636327046</v>
      </c>
      <c r="J18" s="120">
        <v>159273</v>
      </c>
      <c r="K18" s="121">
        <f t="shared" si="5"/>
        <v>0.14495931218909042</v>
      </c>
      <c r="L18" s="120">
        <v>172251</v>
      </c>
      <c r="M18" s="121">
        <f t="shared" si="1"/>
        <v>8.1482737187093868E-2</v>
      </c>
      <c r="N18" s="120">
        <v>172855</v>
      </c>
      <c r="O18" s="121">
        <f t="shared" si="6"/>
        <v>3.5065108475422768E-3</v>
      </c>
      <c r="P18" s="120">
        <v>169755</v>
      </c>
      <c r="Q18" s="121">
        <f t="shared" si="2"/>
        <v>-1.7934106621156465E-2</v>
      </c>
    </row>
    <row r="19" spans="1:17" x14ac:dyDescent="0.25">
      <c r="A19" s="1" t="s">
        <v>93</v>
      </c>
      <c r="B19" s="119" t="s">
        <v>94</v>
      </c>
      <c r="C19" s="120">
        <v>136247</v>
      </c>
      <c r="D19" s="120">
        <v>136028</v>
      </c>
      <c r="E19" s="121">
        <f t="shared" si="0"/>
        <v>-1.6073748412809286E-3</v>
      </c>
      <c r="F19" s="120">
        <v>22307</v>
      </c>
      <c r="G19" s="121">
        <f t="shared" si="3"/>
        <v>-0.83601170347281439</v>
      </c>
      <c r="H19" s="120">
        <v>122250</v>
      </c>
      <c r="I19" s="121">
        <f t="shared" si="4"/>
        <v>4.4803424933877256</v>
      </c>
      <c r="J19" s="120">
        <v>145679</v>
      </c>
      <c r="K19" s="121">
        <f t="shared" si="5"/>
        <v>0.19164826175869121</v>
      </c>
      <c r="L19" s="120">
        <v>154254</v>
      </c>
      <c r="M19" s="121">
        <f t="shared" si="1"/>
        <v>5.8862293123923104E-2</v>
      </c>
      <c r="N19" s="120">
        <v>156906</v>
      </c>
      <c r="O19" s="121">
        <f t="shared" si="6"/>
        <v>1.7192422886926684E-2</v>
      </c>
      <c r="P19" s="120">
        <v>152818</v>
      </c>
      <c r="Q19" s="121">
        <f t="shared" si="2"/>
        <v>-2.6053815660331714E-2</v>
      </c>
    </row>
    <row r="20" spans="1:17" x14ac:dyDescent="0.25">
      <c r="A20" s="1" t="s">
        <v>95</v>
      </c>
      <c r="B20" s="119" t="s">
        <v>96</v>
      </c>
      <c r="C20" s="120">
        <v>145039</v>
      </c>
      <c r="D20" s="120">
        <v>141195</v>
      </c>
      <c r="E20" s="121">
        <f t="shared" si="0"/>
        <v>-2.6503216376284944E-2</v>
      </c>
      <c r="F20" s="120">
        <v>27724</v>
      </c>
      <c r="G20" s="121">
        <f t="shared" si="3"/>
        <v>-0.80364743794043703</v>
      </c>
      <c r="H20" s="120">
        <v>114122</v>
      </c>
      <c r="I20" s="121">
        <f t="shared" si="4"/>
        <v>3.1163612754292309</v>
      </c>
      <c r="J20" s="120">
        <v>153975</v>
      </c>
      <c r="K20" s="121">
        <f t="shared" si="5"/>
        <v>0.34921399905364425</v>
      </c>
      <c r="L20" s="120">
        <v>161770</v>
      </c>
      <c r="M20" s="121">
        <f t="shared" si="1"/>
        <v>5.0625101477512535E-2</v>
      </c>
      <c r="N20" s="120">
        <v>159454</v>
      </c>
      <c r="O20" s="121">
        <f t="shared" si="6"/>
        <v>-1.431662236508624E-2</v>
      </c>
      <c r="P20" s="120">
        <v>155221</v>
      </c>
      <c r="Q20" s="121">
        <f t="shared" si="2"/>
        <v>-2.6546841095237528E-2</v>
      </c>
    </row>
    <row r="21" spans="1:17" ht="15.75" x14ac:dyDescent="0.25">
      <c r="A21" s="1" t="s">
        <v>0</v>
      </c>
      <c r="B21" s="122" t="s">
        <v>33</v>
      </c>
      <c r="C21" s="123">
        <v>1715135</v>
      </c>
      <c r="D21" s="123">
        <v>1762715</v>
      </c>
      <c r="E21" s="124">
        <f t="shared" si="0"/>
        <v>2.7741256519166146E-2</v>
      </c>
      <c r="F21" s="123">
        <v>550867</v>
      </c>
      <c r="G21" s="124">
        <f>F21/D21-1</f>
        <v>-0.68748946936969391</v>
      </c>
      <c r="H21" s="123">
        <v>881045</v>
      </c>
      <c r="I21" s="124">
        <f t="shared" si="4"/>
        <v>0.5993787974229714</v>
      </c>
      <c r="J21" s="123">
        <v>1757049</v>
      </c>
      <c r="K21" s="124">
        <f t="shared" si="5"/>
        <v>0.99427838532651558</v>
      </c>
      <c r="L21" s="123">
        <v>1888751</v>
      </c>
      <c r="M21" s="124">
        <f t="shared" si="1"/>
        <v>7.4956361490203127E-2</v>
      </c>
      <c r="N21" s="123">
        <v>1938929</v>
      </c>
      <c r="O21" s="124">
        <f t="shared" si="6"/>
        <v>2.6566762903103669E-2</v>
      </c>
      <c r="P21" s="123">
        <v>1858237</v>
      </c>
      <c r="Q21" s="124">
        <v>-4.1616789475014349E-2</v>
      </c>
    </row>
    <row r="22" spans="1:17" ht="6" customHeight="1" x14ac:dyDescent="0.25"/>
    <row r="23" spans="1:17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20"/>
      <c r="Q23" s="107"/>
    </row>
    <row r="25" spans="1:17" x14ac:dyDescent="0.25">
      <c r="B25" t="s">
        <v>12</v>
      </c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2CA3E3C7-62E2-43B7-AAE5-6B4868BCDDF9}"/>
</file>

<file path=customXml/itemProps2.xml><?xml version="1.0" encoding="utf-8"?>
<ds:datastoreItem xmlns:ds="http://schemas.openxmlformats.org/officeDocument/2006/customXml" ds:itemID="{6346EF69-DF5C-44BC-9057-4F0700A37A4A}"/>
</file>

<file path=customXml/itemProps3.xml><?xml version="1.0" encoding="utf-8"?>
<ds:datastoreItem xmlns:ds="http://schemas.openxmlformats.org/officeDocument/2006/customXml" ds:itemID="{E8490CA8-03AB-4793-89B5-0D2CA79036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18</vt:i4>
      </vt:variant>
    </vt:vector>
  </HeadingPairs>
  <TitlesOfParts>
    <vt:vector size="68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viaj aloj lugar resid año</vt:lpstr>
      <vt:lpstr>Viajeros aloj evol anual TF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 lugar resid año'!Área_de_impresión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2026-01-26T10:09:30Z</dcterms:created>
  <dcterms:modified xsi:type="dcterms:W3CDTF">2026-01-26T10:13:40Z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